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weeder/PycharmProjects/proteasome/data_extraction/raw_data/Breast Cancer/"/>
    </mc:Choice>
  </mc:AlternateContent>
  <xr:revisionPtr revIDLastSave="0" documentId="13_ncr:1_{A5AA969F-9C34-B84A-808B-68B5D79C850C}" xr6:coauthVersionLast="36" xr6:coauthVersionMax="36" xr10:uidLastSave="{00000000-0000-0000-0000-000000000000}"/>
  <bookViews>
    <workbookView xWindow="0" yWindow="460" windowWidth="24240" windowHeight="12440" activeTab="3" xr2:uid="{00000000-000D-0000-FFFF-FFFF00000000}"/>
  </bookViews>
  <sheets>
    <sheet name="Read me" sheetId="1" r:id="rId1"/>
    <sheet name="summary info" sheetId="6" r:id="rId2"/>
    <sheet name="MCF7" sheetId="2" r:id="rId3"/>
    <sheet name="UACC812" sheetId="3" r:id="rId4"/>
    <sheet name="LY2" sheetId="4" r:id="rId5"/>
    <sheet name="HCC1428" sheetId="5" r:id="rId6"/>
    <sheet name="CAMA-1" sheetId="8" r:id="rId7"/>
    <sheet name="HCC1419" sheetId="9" r:id="rId8"/>
    <sheet name="T47D" sheetId="10" r:id="rId9"/>
    <sheet name="SUM185PE" sheetId="11" r:id="rId10"/>
    <sheet name="HCC1500" sheetId="12" r:id="rId11"/>
    <sheet name="MCF12A" sheetId="13" r:id="rId12"/>
    <sheet name="HCC1806" sheetId="14" r:id="rId13"/>
    <sheet name="HCC70" sheetId="15" r:id="rId14"/>
    <sheet name="HCC1187" sheetId="16" r:id="rId15"/>
    <sheet name="HCC1569" sheetId="17" r:id="rId16"/>
    <sheet name="MDA-MB-468" sheetId="18" r:id="rId17"/>
    <sheet name="CAL-120" sheetId="26" r:id="rId18"/>
    <sheet name="MDA-MB-231 N1" sheetId="19" r:id="rId19"/>
    <sheet name="MDA-MB-231 N2" sheetId="20" r:id="rId20"/>
    <sheet name="MDA-MB-231 N3" sheetId="21" r:id="rId21"/>
    <sheet name="BT549" sheetId="22" r:id="rId22"/>
    <sheet name="SUM159PT" sheetId="23" r:id="rId23"/>
    <sheet name="HCC1395" sheetId="25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25" l="1"/>
  <c r="B84" i="25"/>
  <c r="B83" i="25"/>
  <c r="B82" i="25"/>
  <c r="B81" i="25"/>
  <c r="B80" i="25"/>
  <c r="B79" i="25"/>
  <c r="B78" i="25"/>
  <c r="B77" i="25"/>
  <c r="B76" i="25"/>
  <c r="B75" i="25"/>
  <c r="B74" i="25"/>
  <c r="B73" i="25"/>
  <c r="B72" i="25"/>
  <c r="B71" i="25"/>
  <c r="B70" i="25"/>
  <c r="B69" i="25"/>
  <c r="B68" i="25"/>
  <c r="B67" i="25"/>
  <c r="B66" i="25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426" i="23" l="1"/>
  <c r="B425" i="23"/>
  <c r="B424" i="23"/>
  <c r="B423" i="23"/>
  <c r="B422" i="23"/>
  <c r="B421" i="23"/>
  <c r="B420" i="23"/>
  <c r="B419" i="23"/>
  <c r="B418" i="23"/>
  <c r="B417" i="23"/>
  <c r="B416" i="23"/>
  <c r="B415" i="23"/>
  <c r="B414" i="23"/>
  <c r="B413" i="23"/>
  <c r="B412" i="23"/>
  <c r="B411" i="23"/>
  <c r="B410" i="23"/>
  <c r="B409" i="23"/>
  <c r="B408" i="23"/>
  <c r="B407" i="23"/>
  <c r="B406" i="23"/>
  <c r="B405" i="23"/>
  <c r="B404" i="23"/>
  <c r="B403" i="23"/>
  <c r="B402" i="23"/>
  <c r="B401" i="23"/>
  <c r="B400" i="23"/>
  <c r="B399" i="23"/>
  <c r="B398" i="23"/>
  <c r="B397" i="23"/>
  <c r="B396" i="23"/>
  <c r="B395" i="23"/>
  <c r="B394" i="23"/>
  <c r="B393" i="23"/>
  <c r="B392" i="23"/>
  <c r="B391" i="23"/>
  <c r="B390" i="23"/>
  <c r="B389" i="23"/>
  <c r="B388" i="23"/>
  <c r="B387" i="23"/>
  <c r="B386" i="23"/>
  <c r="B385" i="23"/>
  <c r="B384" i="23"/>
  <c r="B383" i="23"/>
  <c r="B382" i="23"/>
  <c r="B381" i="23"/>
  <c r="B380" i="23"/>
  <c r="B379" i="23"/>
  <c r="B378" i="23"/>
  <c r="B377" i="23"/>
  <c r="B376" i="23"/>
  <c r="B375" i="23"/>
  <c r="B374" i="23"/>
  <c r="B373" i="23"/>
  <c r="B372" i="23"/>
  <c r="B371" i="23"/>
  <c r="B370" i="23"/>
  <c r="B369" i="23"/>
  <c r="B368" i="23"/>
  <c r="B367" i="23"/>
  <c r="B366" i="23"/>
  <c r="B365" i="23"/>
  <c r="B364" i="23"/>
  <c r="B363" i="23"/>
  <c r="B362" i="23"/>
  <c r="B361" i="23"/>
  <c r="B360" i="23"/>
  <c r="B359" i="23"/>
  <c r="B358" i="23"/>
  <c r="B357" i="23"/>
  <c r="B356" i="23"/>
  <c r="B355" i="23"/>
  <c r="B354" i="23"/>
  <c r="B353" i="23"/>
  <c r="B352" i="23"/>
  <c r="B351" i="23"/>
  <c r="B350" i="23"/>
  <c r="B349" i="23"/>
  <c r="B348" i="23"/>
  <c r="B347" i="23"/>
  <c r="B346" i="23"/>
  <c r="B345" i="23"/>
  <c r="B344" i="23"/>
  <c r="B343" i="23"/>
  <c r="B342" i="23"/>
  <c r="B341" i="23"/>
  <c r="B340" i="23"/>
  <c r="B339" i="23"/>
  <c r="B338" i="23"/>
  <c r="B337" i="23"/>
  <c r="B336" i="23"/>
  <c r="B335" i="23"/>
  <c r="B334" i="23"/>
  <c r="B333" i="23"/>
  <c r="B332" i="23"/>
  <c r="B331" i="23"/>
  <c r="B330" i="23"/>
  <c r="B329" i="23"/>
  <c r="B328" i="23"/>
  <c r="B327" i="23"/>
  <c r="B326" i="23"/>
  <c r="B325" i="23"/>
  <c r="B324" i="23"/>
  <c r="B323" i="23"/>
  <c r="B322" i="23"/>
  <c r="B321" i="23"/>
  <c r="B320" i="23"/>
  <c r="B319" i="23"/>
  <c r="B318" i="23"/>
  <c r="B317" i="23"/>
  <c r="B316" i="23"/>
  <c r="B315" i="23"/>
  <c r="B314" i="23"/>
  <c r="B313" i="23"/>
  <c r="B312" i="23"/>
  <c r="B311" i="23"/>
  <c r="B310" i="23"/>
  <c r="B309" i="23"/>
  <c r="B308" i="23"/>
  <c r="B307" i="23"/>
  <c r="B306" i="23"/>
  <c r="B305" i="23"/>
  <c r="B304" i="23"/>
  <c r="B303" i="23"/>
  <c r="B302" i="23"/>
  <c r="B301" i="23"/>
  <c r="B300" i="23"/>
  <c r="B299" i="23"/>
  <c r="B298" i="23"/>
  <c r="B297" i="23"/>
  <c r="B296" i="23"/>
  <c r="B295" i="23"/>
  <c r="B294" i="23"/>
  <c r="B293" i="23"/>
  <c r="B292" i="23"/>
  <c r="B291" i="23"/>
  <c r="B290" i="23"/>
  <c r="B289" i="23"/>
  <c r="B288" i="23"/>
  <c r="B287" i="23"/>
  <c r="B286" i="23"/>
  <c r="B285" i="23"/>
  <c r="B284" i="23"/>
  <c r="B283" i="23"/>
  <c r="B282" i="23"/>
  <c r="B281" i="23"/>
  <c r="B280" i="23"/>
  <c r="B279" i="23"/>
  <c r="B278" i="23"/>
  <c r="B277" i="23"/>
  <c r="B276" i="23"/>
  <c r="B275" i="23"/>
  <c r="B274" i="23"/>
  <c r="B273" i="23"/>
  <c r="B272" i="23"/>
  <c r="B271" i="23"/>
  <c r="B270" i="23"/>
  <c r="B269" i="23"/>
  <c r="B268" i="23"/>
  <c r="B267" i="23"/>
  <c r="B266" i="23"/>
  <c r="B265" i="23"/>
  <c r="B264" i="23"/>
  <c r="B263" i="23"/>
  <c r="B262" i="23"/>
  <c r="B261" i="23"/>
  <c r="B260" i="23"/>
  <c r="B259" i="23"/>
  <c r="B258" i="23"/>
  <c r="B257" i="23"/>
  <c r="B256" i="23"/>
  <c r="B255" i="23"/>
  <c r="B254" i="23"/>
  <c r="B253" i="23"/>
  <c r="B252" i="23"/>
  <c r="B251" i="23"/>
  <c r="B250" i="23"/>
  <c r="B249" i="23"/>
  <c r="B248" i="23"/>
  <c r="B247" i="23"/>
  <c r="B246" i="23"/>
  <c r="B245" i="23"/>
  <c r="B244" i="23"/>
  <c r="B243" i="23"/>
  <c r="B242" i="23"/>
  <c r="B241" i="23"/>
  <c r="B240" i="23"/>
  <c r="B239" i="23"/>
  <c r="B238" i="23"/>
  <c r="B237" i="23"/>
  <c r="B236" i="23"/>
  <c r="B235" i="23"/>
  <c r="B234" i="23"/>
  <c r="B233" i="23"/>
  <c r="B232" i="23"/>
  <c r="B231" i="23"/>
  <c r="B230" i="23"/>
  <c r="B229" i="23"/>
  <c r="B228" i="23"/>
  <c r="B227" i="23"/>
  <c r="B226" i="23"/>
  <c r="B225" i="23"/>
  <c r="B224" i="23"/>
  <c r="B223" i="23"/>
  <c r="B222" i="23"/>
  <c r="B221" i="23"/>
  <c r="B220" i="23"/>
  <c r="B219" i="23"/>
  <c r="B218" i="23"/>
  <c r="B217" i="23"/>
  <c r="B216" i="23"/>
  <c r="B215" i="23"/>
  <c r="B214" i="23"/>
  <c r="B213" i="23"/>
  <c r="B212" i="23"/>
  <c r="B211" i="23"/>
  <c r="B210" i="23"/>
  <c r="B209" i="23"/>
  <c r="B208" i="23"/>
  <c r="B207" i="23"/>
  <c r="B206" i="23"/>
  <c r="B205" i="23"/>
  <c r="B204" i="23"/>
  <c r="B203" i="23"/>
  <c r="B202" i="23"/>
  <c r="B201" i="23"/>
  <c r="B200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B185" i="23"/>
  <c r="B184" i="23"/>
  <c r="B183" i="23"/>
  <c r="B182" i="23"/>
  <c r="B181" i="23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60" i="23"/>
  <c r="B159" i="23"/>
  <c r="B158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B119" i="23"/>
  <c r="B118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13" i="21"/>
  <c r="B12" i="21"/>
  <c r="B11" i="21"/>
  <c r="B10" i="21"/>
  <c r="B9" i="21"/>
  <c r="B8" i="21"/>
  <c r="B7" i="21"/>
  <c r="B6" i="21"/>
  <c r="B5" i="21"/>
  <c r="B4" i="21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12" i="19"/>
  <c r="B11" i="19"/>
  <c r="B10" i="19"/>
  <c r="B9" i="19"/>
  <c r="B8" i="19"/>
  <c r="B7" i="19"/>
  <c r="B6" i="19"/>
  <c r="B5" i="19"/>
  <c r="B4" i="19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670" i="16"/>
  <c r="B669" i="16"/>
  <c r="B668" i="16"/>
  <c r="B667" i="16"/>
  <c r="B666" i="16"/>
  <c r="B665" i="16"/>
  <c r="B664" i="16"/>
  <c r="B663" i="16"/>
  <c r="B662" i="16"/>
  <c r="B661" i="16"/>
  <c r="B660" i="16"/>
  <c r="B659" i="16"/>
  <c r="B658" i="16"/>
  <c r="B657" i="16"/>
  <c r="B656" i="16"/>
  <c r="B655" i="16"/>
  <c r="B654" i="16"/>
  <c r="B653" i="16"/>
  <c r="B652" i="16"/>
  <c r="B651" i="16"/>
  <c r="B650" i="16"/>
  <c r="B649" i="16"/>
  <c r="B648" i="16"/>
  <c r="B647" i="16"/>
  <c r="B646" i="16"/>
  <c r="B645" i="16"/>
  <c r="B644" i="16"/>
  <c r="B643" i="16"/>
  <c r="B642" i="16"/>
  <c r="B641" i="16"/>
  <c r="B640" i="16"/>
  <c r="B639" i="16"/>
  <c r="B638" i="16"/>
  <c r="B637" i="16"/>
  <c r="B636" i="16"/>
  <c r="B635" i="16"/>
  <c r="B634" i="16"/>
  <c r="B633" i="16"/>
  <c r="B632" i="16"/>
  <c r="B631" i="16"/>
  <c r="B630" i="16"/>
  <c r="B629" i="16"/>
  <c r="B628" i="16"/>
  <c r="B627" i="16"/>
  <c r="B626" i="16"/>
  <c r="B625" i="16"/>
  <c r="B624" i="16"/>
  <c r="B623" i="16"/>
  <c r="B622" i="16"/>
  <c r="B621" i="16"/>
  <c r="B620" i="16"/>
  <c r="B619" i="16"/>
  <c r="B618" i="16"/>
  <c r="B617" i="16"/>
  <c r="B616" i="16"/>
  <c r="B615" i="16"/>
  <c r="B614" i="16"/>
  <c r="B613" i="16"/>
  <c r="B612" i="16"/>
  <c r="B611" i="16"/>
  <c r="B610" i="16"/>
  <c r="B609" i="16"/>
  <c r="B608" i="16"/>
  <c r="B607" i="16"/>
  <c r="B606" i="16"/>
  <c r="B605" i="16"/>
  <c r="B604" i="16"/>
  <c r="B603" i="16"/>
  <c r="B602" i="16"/>
  <c r="B601" i="16"/>
  <c r="B600" i="16"/>
  <c r="B599" i="16"/>
  <c r="B598" i="16"/>
  <c r="B597" i="16"/>
  <c r="B596" i="16"/>
  <c r="B595" i="16"/>
  <c r="B594" i="16"/>
  <c r="B593" i="16"/>
  <c r="B592" i="16"/>
  <c r="B591" i="16"/>
  <c r="B590" i="16"/>
  <c r="B589" i="16"/>
  <c r="B588" i="16"/>
  <c r="B587" i="16"/>
  <c r="B586" i="16"/>
  <c r="B585" i="16"/>
  <c r="B584" i="16"/>
  <c r="B583" i="16"/>
  <c r="B582" i="16"/>
  <c r="B581" i="16"/>
  <c r="B580" i="16"/>
  <c r="B579" i="16"/>
  <c r="B578" i="16"/>
  <c r="B577" i="16"/>
  <c r="B576" i="16"/>
  <c r="B575" i="16"/>
  <c r="B574" i="16"/>
  <c r="B573" i="16"/>
  <c r="B572" i="16"/>
  <c r="B571" i="16"/>
  <c r="B570" i="16"/>
  <c r="B569" i="16"/>
  <c r="B568" i="16"/>
  <c r="B567" i="16"/>
  <c r="B566" i="16"/>
  <c r="B565" i="16"/>
  <c r="B564" i="16"/>
  <c r="B563" i="16"/>
  <c r="B562" i="16"/>
  <c r="B561" i="16"/>
  <c r="B560" i="16"/>
  <c r="B559" i="16"/>
  <c r="B558" i="16"/>
  <c r="B557" i="16"/>
  <c r="B556" i="16"/>
  <c r="B555" i="16"/>
  <c r="B554" i="16"/>
  <c r="B553" i="16"/>
  <c r="B552" i="16"/>
  <c r="B551" i="16"/>
  <c r="B550" i="16"/>
  <c r="B549" i="16"/>
  <c r="B548" i="16"/>
  <c r="B547" i="16"/>
  <c r="B546" i="16"/>
  <c r="B545" i="16"/>
  <c r="B544" i="16"/>
  <c r="B543" i="16"/>
  <c r="B542" i="16"/>
  <c r="B541" i="16"/>
  <c r="B540" i="16"/>
  <c r="B539" i="16"/>
  <c r="B538" i="16"/>
  <c r="B537" i="16"/>
  <c r="B536" i="16"/>
  <c r="B535" i="16"/>
  <c r="B534" i="16"/>
  <c r="B533" i="16"/>
  <c r="B532" i="16"/>
  <c r="B531" i="16"/>
  <c r="B530" i="16"/>
  <c r="B529" i="16"/>
  <c r="B528" i="16"/>
  <c r="B527" i="16"/>
  <c r="B526" i="16"/>
  <c r="B525" i="16"/>
  <c r="B524" i="16"/>
  <c r="B523" i="16"/>
  <c r="B522" i="16"/>
  <c r="B521" i="16"/>
  <c r="B520" i="16"/>
  <c r="B519" i="16"/>
  <c r="B518" i="16"/>
  <c r="B517" i="16"/>
  <c r="B516" i="16"/>
  <c r="B515" i="16"/>
  <c r="B514" i="16"/>
  <c r="B513" i="16"/>
  <c r="B512" i="16"/>
  <c r="B511" i="16"/>
  <c r="B510" i="16"/>
  <c r="B509" i="16"/>
  <c r="B508" i="16"/>
  <c r="B507" i="16"/>
  <c r="B506" i="16"/>
  <c r="B505" i="16"/>
  <c r="B504" i="16"/>
  <c r="B503" i="16"/>
  <c r="B502" i="16"/>
  <c r="B501" i="16"/>
  <c r="B500" i="16"/>
  <c r="B499" i="16"/>
  <c r="B498" i="16"/>
  <c r="B497" i="16"/>
  <c r="B496" i="16"/>
  <c r="B495" i="16"/>
  <c r="B494" i="16"/>
  <c r="B493" i="16"/>
  <c r="B492" i="16"/>
  <c r="B491" i="16"/>
  <c r="B490" i="16"/>
  <c r="B489" i="16"/>
  <c r="B488" i="16"/>
  <c r="B487" i="16"/>
  <c r="B486" i="16"/>
  <c r="B485" i="16"/>
  <c r="B484" i="16"/>
  <c r="B483" i="16"/>
  <c r="B482" i="16"/>
  <c r="B481" i="16"/>
  <c r="B480" i="16"/>
  <c r="B479" i="16"/>
  <c r="B478" i="16"/>
  <c r="B477" i="16"/>
  <c r="B476" i="16"/>
  <c r="B475" i="16"/>
  <c r="B474" i="16"/>
  <c r="B473" i="16"/>
  <c r="B472" i="16"/>
  <c r="B471" i="16"/>
  <c r="B470" i="16"/>
  <c r="B469" i="16"/>
  <c r="B468" i="16"/>
  <c r="B467" i="16"/>
  <c r="B466" i="16"/>
  <c r="B465" i="16"/>
  <c r="B464" i="16"/>
  <c r="B463" i="16"/>
  <c r="B462" i="16"/>
  <c r="B461" i="16"/>
  <c r="B460" i="16"/>
  <c r="B459" i="16"/>
  <c r="B458" i="16"/>
  <c r="B457" i="16"/>
  <c r="B456" i="16"/>
  <c r="B455" i="16"/>
  <c r="B454" i="16"/>
  <c r="B453" i="16"/>
  <c r="B452" i="16"/>
  <c r="B451" i="16"/>
  <c r="B450" i="16"/>
  <c r="B449" i="16"/>
  <c r="B448" i="16"/>
  <c r="B447" i="16"/>
  <c r="B446" i="16"/>
  <c r="B445" i="16"/>
  <c r="B444" i="16"/>
  <c r="B443" i="16"/>
  <c r="B442" i="16"/>
  <c r="B441" i="16"/>
  <c r="B440" i="16"/>
  <c r="B439" i="16"/>
  <c r="B438" i="16"/>
  <c r="B437" i="16"/>
  <c r="B436" i="16"/>
  <c r="B435" i="16"/>
  <c r="B434" i="16"/>
  <c r="B433" i="16"/>
  <c r="B432" i="16"/>
  <c r="B431" i="16"/>
  <c r="B430" i="16"/>
  <c r="B429" i="16"/>
  <c r="B428" i="16"/>
  <c r="B427" i="16"/>
  <c r="B426" i="16"/>
  <c r="B425" i="16"/>
  <c r="B424" i="16"/>
  <c r="B423" i="16"/>
  <c r="B422" i="16"/>
  <c r="B421" i="16"/>
  <c r="B420" i="16"/>
  <c r="B419" i="16"/>
  <c r="B418" i="16"/>
  <c r="B417" i="16"/>
  <c r="B416" i="16"/>
  <c r="B415" i="16"/>
  <c r="B414" i="16"/>
  <c r="B413" i="16"/>
  <c r="B412" i="16"/>
  <c r="B411" i="16"/>
  <c r="B410" i="16"/>
  <c r="B409" i="16"/>
  <c r="B408" i="16"/>
  <c r="B407" i="16"/>
  <c r="B406" i="16"/>
  <c r="B405" i="16"/>
  <c r="B404" i="16"/>
  <c r="B403" i="16"/>
  <c r="B402" i="16"/>
  <c r="B401" i="16"/>
  <c r="B400" i="16"/>
  <c r="B399" i="16"/>
  <c r="B398" i="16"/>
  <c r="B397" i="16"/>
  <c r="B396" i="16"/>
  <c r="B395" i="16"/>
  <c r="B394" i="16"/>
  <c r="B393" i="16"/>
  <c r="B392" i="16"/>
  <c r="B391" i="16"/>
  <c r="B390" i="16"/>
  <c r="B389" i="16"/>
  <c r="B388" i="16"/>
  <c r="B387" i="16"/>
  <c r="B386" i="16"/>
  <c r="B385" i="16"/>
  <c r="B384" i="16"/>
  <c r="B383" i="16"/>
  <c r="B382" i="16"/>
  <c r="B381" i="16"/>
  <c r="B380" i="16"/>
  <c r="B379" i="16"/>
  <c r="B378" i="16"/>
  <c r="B377" i="16"/>
  <c r="B376" i="16"/>
  <c r="B375" i="16"/>
  <c r="B374" i="16"/>
  <c r="B373" i="16"/>
  <c r="B372" i="16"/>
  <c r="B371" i="16"/>
  <c r="B370" i="16"/>
  <c r="B369" i="16"/>
  <c r="B368" i="16"/>
  <c r="B367" i="16"/>
  <c r="B366" i="16"/>
  <c r="B365" i="16"/>
  <c r="B364" i="16"/>
  <c r="B363" i="16"/>
  <c r="B362" i="16"/>
  <c r="B361" i="16"/>
  <c r="B360" i="16"/>
  <c r="B359" i="16"/>
  <c r="B358" i="16"/>
  <c r="B357" i="16"/>
  <c r="B356" i="16"/>
  <c r="B355" i="16"/>
  <c r="B354" i="16"/>
  <c r="B353" i="16"/>
  <c r="B352" i="16"/>
  <c r="B351" i="16"/>
  <c r="B350" i="16"/>
  <c r="B349" i="16"/>
  <c r="B348" i="16"/>
  <c r="B347" i="16"/>
  <c r="B346" i="16"/>
  <c r="B345" i="16"/>
  <c r="B344" i="16"/>
  <c r="B343" i="16"/>
  <c r="B342" i="16"/>
  <c r="B341" i="16"/>
  <c r="B340" i="16"/>
  <c r="B339" i="16"/>
  <c r="B338" i="16"/>
  <c r="B337" i="16"/>
  <c r="B336" i="16"/>
  <c r="B335" i="16"/>
  <c r="B334" i="16"/>
  <c r="B333" i="16"/>
  <c r="B332" i="16"/>
  <c r="B331" i="16"/>
  <c r="B330" i="16"/>
  <c r="B329" i="16"/>
  <c r="B328" i="16"/>
  <c r="B327" i="16"/>
  <c r="B326" i="16"/>
  <c r="B325" i="16"/>
  <c r="B324" i="16"/>
  <c r="B323" i="16"/>
  <c r="B322" i="16"/>
  <c r="B321" i="16"/>
  <c r="B320" i="16"/>
  <c r="B319" i="16"/>
  <c r="B318" i="16"/>
  <c r="B317" i="16"/>
  <c r="B316" i="16"/>
  <c r="B315" i="16"/>
  <c r="B314" i="16"/>
  <c r="B313" i="16"/>
  <c r="B312" i="16"/>
  <c r="B311" i="16"/>
  <c r="B310" i="16"/>
  <c r="B309" i="16"/>
  <c r="B308" i="16"/>
  <c r="B307" i="16"/>
  <c r="B306" i="16"/>
  <c r="B305" i="16"/>
  <c r="B304" i="16"/>
  <c r="B303" i="16"/>
  <c r="B302" i="16"/>
  <c r="B301" i="16"/>
  <c r="B300" i="16"/>
  <c r="B299" i="16"/>
  <c r="B298" i="16"/>
  <c r="B297" i="16"/>
  <c r="B296" i="16"/>
  <c r="B295" i="16"/>
  <c r="B294" i="16"/>
  <c r="B293" i="16"/>
  <c r="B292" i="16"/>
  <c r="B291" i="16"/>
  <c r="B290" i="16"/>
  <c r="B289" i="16"/>
  <c r="B288" i="16"/>
  <c r="B287" i="16"/>
  <c r="B286" i="16"/>
  <c r="B285" i="16"/>
  <c r="B284" i="16"/>
  <c r="B283" i="16"/>
  <c r="B282" i="16"/>
  <c r="B281" i="16"/>
  <c r="B280" i="16"/>
  <c r="B279" i="16"/>
  <c r="B278" i="16"/>
  <c r="B277" i="16"/>
  <c r="B276" i="16"/>
  <c r="B275" i="16"/>
  <c r="B274" i="16"/>
  <c r="B273" i="16"/>
  <c r="B272" i="16"/>
  <c r="B271" i="16"/>
  <c r="B270" i="16"/>
  <c r="B269" i="16"/>
  <c r="B268" i="16"/>
  <c r="B267" i="16"/>
  <c r="B266" i="16"/>
  <c r="B265" i="16"/>
  <c r="B264" i="16"/>
  <c r="B263" i="16"/>
  <c r="B262" i="16"/>
  <c r="B261" i="16"/>
  <c r="B260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I27" i="6"/>
  <c r="J27" i="6" s="1"/>
  <c r="H27" i="6"/>
  <c r="J11" i="6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<sst xmlns="http://schemas.openxmlformats.org/spreadsheetml/2006/main" count="7241" uniqueCount="3177">
  <si>
    <t xml:space="preserve">Supporting Information Table S1 </t>
  </si>
  <si>
    <t>in support of "MHC class I loaded ligands from breast cancer cell lines: A potential HLA-I-typed antigen collection" by Rozanov et al.</t>
  </si>
  <si>
    <t>April 2017</t>
  </si>
  <si>
    <t>Summary_Info tab:</t>
  </si>
  <si>
    <t>Column</t>
  </si>
  <si>
    <t>Column Header</t>
  </si>
  <si>
    <t>Description</t>
  </si>
  <si>
    <t>A</t>
  </si>
  <si>
    <t>Project Code</t>
  </si>
  <si>
    <t>OHSU PSR Core project code</t>
  </si>
  <si>
    <t>B</t>
  </si>
  <si>
    <t>Tab Name</t>
  </si>
  <si>
    <t>Cell line and worksheet tab name</t>
  </si>
  <si>
    <t xml:space="preserve">C </t>
  </si>
  <si>
    <t>Type</t>
  </si>
  <si>
    <t>Genotype</t>
  </si>
  <si>
    <t>D</t>
  </si>
  <si>
    <t>Cell line</t>
  </si>
  <si>
    <t>Cell line name</t>
  </si>
  <si>
    <t>E</t>
  </si>
  <si>
    <t>Designation</t>
  </si>
  <si>
    <t>Cell type</t>
  </si>
  <si>
    <t>F</t>
  </si>
  <si>
    <t>RAW base name</t>
  </si>
  <si>
    <t>Mass spec RAW file base name</t>
  </si>
  <si>
    <t>G</t>
  </si>
  <si>
    <t>Protein Database</t>
  </si>
  <si>
    <t>Human Sprot protein database version</t>
  </si>
  <si>
    <t>H</t>
  </si>
  <si>
    <t>Target Scans</t>
  </si>
  <si>
    <t>Number of target scans passing thresholds</t>
  </si>
  <si>
    <t>I</t>
  </si>
  <si>
    <t>Decoy Scans</t>
  </si>
  <si>
    <t>Number of decoy scans passing thresholds</t>
  </si>
  <si>
    <t>J</t>
  </si>
  <si>
    <t>Scan FDR (%)</t>
  </si>
  <si>
    <t>MS2 scan-based false discovery rate</t>
  </si>
  <si>
    <t>Sheet has 22 tabs for each cell type and/or experiment</t>
  </si>
  <si>
    <t>Each cell line sheet has these data columns:</t>
  </si>
  <si>
    <t>ProtGroup</t>
  </si>
  <si>
    <t>Arbitrary protin group number</t>
  </si>
  <si>
    <t>Protein Link</t>
  </si>
  <si>
    <t>Hyperlink to UniProt database for respective protein</t>
  </si>
  <si>
    <t>C</t>
  </si>
  <si>
    <t>Sequence</t>
  </si>
  <si>
    <t>Peptide sequence in SEQUEST format ("preceeding redisdue"."peptide sequence"."trailing residue"; protein termini are donoted with dashes "-", "&amp;" denotes oxidized methionine specified as a variable modification in the search)</t>
  </si>
  <si>
    <t>Unique</t>
  </si>
  <si>
    <t>TRUE if peptide maps to a single protein sequence, FALSE otherwise</t>
  </si>
  <si>
    <t>NTT</t>
  </si>
  <si>
    <t>Number of Tryptic Termini (number of peptide ends consistent with trypsin cleavage. Values can be 2, 1, or 0)</t>
  </si>
  <si>
    <t>Z</t>
  </si>
  <si>
    <t>Peptide charge state</t>
  </si>
  <si>
    <t>Mass Spec sample name</t>
  </si>
  <si>
    <t>Mass spectrometer instrument data file name</t>
  </si>
  <si>
    <t>OtherLoci</t>
  </si>
  <si>
    <t>If peptide maps to multiple proteins, those are listed in this column</t>
  </si>
  <si>
    <t>MCF7</t>
  </si>
  <si>
    <t>SPE1191_MHCI_1ng_MCF7_20120601</t>
  </si>
  <si>
    <t>T.VLTTTTTTV.A</t>
  </si>
  <si>
    <t xml:space="preserve"> </t>
  </si>
  <si>
    <t>Q.DENSVIKSF.T</t>
  </si>
  <si>
    <t>S.DEFKVVVV.Q</t>
  </si>
  <si>
    <t>COPG2_HUMAN, COPG_HUMAN</t>
  </si>
  <si>
    <t>R.DEFLRISTA.S</t>
  </si>
  <si>
    <t>L.YADVGGKQF.P</t>
  </si>
  <si>
    <t>K.RLQEDPPAGV.S</t>
  </si>
  <si>
    <t>N.AADDPLVHESL.L</t>
  </si>
  <si>
    <t>V.TEKVLAAVY.K</t>
  </si>
  <si>
    <t>A.SESLFVSNHAY.-</t>
  </si>
  <si>
    <t>K.DEVRTLTY.R</t>
  </si>
  <si>
    <t>R.ALADGVQKV.H</t>
  </si>
  <si>
    <t>I.AEVEGAGVKAW.R</t>
  </si>
  <si>
    <t>N.QELQEINRVY.K</t>
  </si>
  <si>
    <t>R.FTDEESRVF.L</t>
  </si>
  <si>
    <t>Q.TVDDPYATFV.K</t>
  </si>
  <si>
    <t>N.ILTDITKGV.Q</t>
  </si>
  <si>
    <t>L.YSDDIPHAL.R</t>
  </si>
  <si>
    <t>E.AEIVEGENHTY.C</t>
  </si>
  <si>
    <t>L.LLDVPTAAV.Q</t>
  </si>
  <si>
    <t>R.SEVDLTRSF.S</t>
  </si>
  <si>
    <t>S.MTDDKITEV.S</t>
  </si>
  <si>
    <t>E.LMLENYDTM.Y</t>
  </si>
  <si>
    <t>A.DEFPGSSATY.R</t>
  </si>
  <si>
    <t>D.IVDEDVKL.M</t>
  </si>
  <si>
    <t>I.AEDENGKIVGY.V</t>
  </si>
  <si>
    <t>T.TEETLKESF.D</t>
  </si>
  <si>
    <t>F.SLAEGLRTV.L</t>
  </si>
  <si>
    <t>Y.VGDGYVVHL.A</t>
  </si>
  <si>
    <t>D.AMMAKAEYL.C</t>
  </si>
  <si>
    <t>S.ALDSTNVEA.A</t>
  </si>
  <si>
    <t>V.EERVINEEY.K</t>
  </si>
  <si>
    <t>R.VSDFGGRSL.S</t>
  </si>
  <si>
    <t>D.TLYEAVREV.L</t>
  </si>
  <si>
    <t>A.SEVTSTVY.N</t>
  </si>
  <si>
    <t>L.EELQQKVSY.K</t>
  </si>
  <si>
    <t>M.VADKFTEL.Q</t>
  </si>
  <si>
    <t>L.IMMVALVGY.N</t>
  </si>
  <si>
    <t>K.ALSDHHIYL.E</t>
  </si>
  <si>
    <t>S.VLDDKLVFV.K</t>
  </si>
  <si>
    <t>T.SLVEGEAVHLA.R</t>
  </si>
  <si>
    <t>L.SLAGNTYQL.T</t>
  </si>
  <si>
    <t>R.ALAEEVEQV.H</t>
  </si>
  <si>
    <t>Y.IVDDSVRV.E</t>
  </si>
  <si>
    <t>H.SADFETVRM.I</t>
  </si>
  <si>
    <t>G.SLDERPVAV.K</t>
  </si>
  <si>
    <t>T.ALQEMVHQV.T</t>
  </si>
  <si>
    <t>E.ALLESSLRQA.Q</t>
  </si>
  <si>
    <t>A.ILGGPGTVQGV.V</t>
  </si>
  <si>
    <t>D.EEIIVKAM.S</t>
  </si>
  <si>
    <t>G.CITKLETF.I</t>
  </si>
  <si>
    <t>C.TENDIRVMF.S</t>
  </si>
  <si>
    <t>S.VLVSDGVHSV.T</t>
  </si>
  <si>
    <t>S.FPFCARLLY.K</t>
  </si>
  <si>
    <t>D.AEQMPQHTL.K</t>
  </si>
  <si>
    <t>I.TADGAHFEL.R</t>
  </si>
  <si>
    <t>S.LEQVFSKY.G</t>
  </si>
  <si>
    <t>S.LLGPPPVGV.P</t>
  </si>
  <si>
    <t>S.ISDGPSKVTL.E</t>
  </si>
  <si>
    <t>N.IQVTKVTQV.D</t>
  </si>
  <si>
    <t>R.SVDVTNTTF.L</t>
  </si>
  <si>
    <t>Q.AIVDKVPSV.S</t>
  </si>
  <si>
    <t>G.DEFEKEETF.T</t>
  </si>
  <si>
    <t>V.RLPDDDPTAV.A</t>
  </si>
  <si>
    <t>Q.YLDPAQRGV.R</t>
  </si>
  <si>
    <t>L.NEKVAQLY.A</t>
  </si>
  <si>
    <t>A.PIINRVAE.P</t>
  </si>
  <si>
    <t>A.NESEEVRQF.R</t>
  </si>
  <si>
    <t>A.ALATLIHQV.L</t>
  </si>
  <si>
    <t>E.GLLGTLVQL.L</t>
  </si>
  <si>
    <t>D.ILDQKINEV.S</t>
  </si>
  <si>
    <t>T.TLDEKIEKV.R</t>
  </si>
  <si>
    <t>Q.VEDIIHESY.K</t>
  </si>
  <si>
    <t>N.KEMSVQEAY.K</t>
  </si>
  <si>
    <t>G.YTDEPVSKI.L</t>
  </si>
  <si>
    <t>N.VLDDPKSAGV.A</t>
  </si>
  <si>
    <t>Y.KALDPEISSGEGL.R</t>
  </si>
  <si>
    <t>K.ALDPEISSGEGL.R</t>
  </si>
  <si>
    <t>K.ALDPEISSGEGLR.Y</t>
  </si>
  <si>
    <t>F.AVLKPVDPDGPENGPP.F</t>
  </si>
  <si>
    <t>Y.VVTGNMGSNDKVGDF.V</t>
  </si>
  <si>
    <t>D.DEYEKLQVL.L</t>
  </si>
  <si>
    <t>K.GLKEGIPAL.D</t>
  </si>
  <si>
    <t>Y.EESYFTTRTY.G</t>
  </si>
  <si>
    <t>V.VADGLFSKF.R</t>
  </si>
  <si>
    <t>E.NELGVVVAH.S</t>
  </si>
  <si>
    <t>V.ALMPVLNQV.A</t>
  </si>
  <si>
    <t>E.FVDDGTETHF.S</t>
  </si>
  <si>
    <t>L.DEDTGTFRIY.G</t>
  </si>
  <si>
    <t>A.NELVSTHGY.S</t>
  </si>
  <si>
    <t>C.ALWDIETGQQTV.G</t>
  </si>
  <si>
    <t>V.TEVEVNKF.P</t>
  </si>
  <si>
    <t>L.LLLDVPTAAVQA.S</t>
  </si>
  <si>
    <t>S.RADDARQLF.A</t>
  </si>
  <si>
    <t>A.VLIENVASL.U</t>
  </si>
  <si>
    <t>S.FQNPHTLFV.L</t>
  </si>
  <si>
    <t>G.ALQEASEAYL.V</t>
  </si>
  <si>
    <t>D.VEAIFSKY.G</t>
  </si>
  <si>
    <t>L.ALPPASQGCSSGGGGGGGGGSSAGGSGN.S</t>
  </si>
  <si>
    <t>Q.EGGIVSKNF.T</t>
  </si>
  <si>
    <t>A.DEMLSRGF.K</t>
  </si>
  <si>
    <t>N.TEFKATMY.N</t>
  </si>
  <si>
    <t>T.VMDSKIVQV.A</t>
  </si>
  <si>
    <t>D.YSDSTEVKF.E</t>
  </si>
  <si>
    <t>Y.GADIASKEF.G</t>
  </si>
  <si>
    <t>S.VIDEPVRL.K</t>
  </si>
  <si>
    <t>M.ALSNHLNAV.E</t>
  </si>
  <si>
    <t>D.MSDVNLKY.E</t>
  </si>
  <si>
    <t>Q.NADPQAVTM.P</t>
  </si>
  <si>
    <t>R.YSDHAGPAI.P</t>
  </si>
  <si>
    <t>E.VSDIESRI.A</t>
  </si>
  <si>
    <t>E.ALASISHVA.H</t>
  </si>
  <si>
    <t>M.VTDGAILGKLY.K</t>
  </si>
  <si>
    <t>D.VLLDHIQSA.A</t>
  </si>
  <si>
    <t>C.LADAVVKI.G</t>
  </si>
  <si>
    <t>R.VLTTTTTTV.A</t>
  </si>
  <si>
    <t>A.LSDEAYRSL.R</t>
  </si>
  <si>
    <t>E.DENGKIVGY.V</t>
  </si>
  <si>
    <t>N.GLNEEIARV.E</t>
  </si>
  <si>
    <t>M.NELDAVQREY.Q</t>
  </si>
  <si>
    <t>A.SEELLREHY.A</t>
  </si>
  <si>
    <t>L.IVDRPVTL.V</t>
  </si>
  <si>
    <t>R.AADGPQKLL.K</t>
  </si>
  <si>
    <t>H.NSDPNLHLL.A</t>
  </si>
  <si>
    <t>L.AADFEIGHF.L</t>
  </si>
  <si>
    <t>W.NEVVTQQY.L</t>
  </si>
  <si>
    <t>S.TEERTFQY.Q</t>
  </si>
  <si>
    <t>K.TEEIVQKF.Q</t>
  </si>
  <si>
    <t>L.LQILMVVR.L</t>
  </si>
  <si>
    <t>K.SQYSGQLHEV.R</t>
  </si>
  <si>
    <t>D.ISDLGQHTL.I</t>
  </si>
  <si>
    <t>Q.NEDEPIRVSY.H</t>
  </si>
  <si>
    <t>E.SLAQYNPKL.D</t>
  </si>
  <si>
    <t>L.NENPLRALY.L</t>
  </si>
  <si>
    <t>G.VADGYPVRL.E</t>
  </si>
  <si>
    <t>I.SLAQYLINV.R</t>
  </si>
  <si>
    <t>H.DEQVLQRDF.K</t>
  </si>
  <si>
    <t>F.SEFTGVWKY.I</t>
  </si>
  <si>
    <t>F.VADKDTVLL.E</t>
  </si>
  <si>
    <t>S.VSDLSEHVF.D</t>
  </si>
  <si>
    <t>G.NGDFLPTRL.Q</t>
  </si>
  <si>
    <t>L.LLYQEGAKMAV.R</t>
  </si>
  <si>
    <t>S.VADTVARVL.R</t>
  </si>
  <si>
    <t>I.NEDRISTTF.R</t>
  </si>
  <si>
    <t>V.DEMEKEETM.S</t>
  </si>
  <si>
    <t>T.AEQTALMAKY.K</t>
  </si>
  <si>
    <t>A.LVYEGQLSQA.A</t>
  </si>
  <si>
    <t>I.DEELLGDGHSY.S</t>
  </si>
  <si>
    <t>D.EELLGDGHSY.S</t>
  </si>
  <si>
    <t>E.ITDLPIKL.R</t>
  </si>
  <si>
    <t>A.DEDLVARVF.R</t>
  </si>
  <si>
    <t>R.NLAENISRV.L</t>
  </si>
  <si>
    <t>A.AQYEHDLEV.A</t>
  </si>
  <si>
    <t>A.LTDDGRVFL.W</t>
  </si>
  <si>
    <t>E.DEAPVLDVRY.A</t>
  </si>
  <si>
    <t>D.TEFPNFKY.R</t>
  </si>
  <si>
    <t>V.NENLVERF.S</t>
  </si>
  <si>
    <t>A.MENIHSEMY.S</t>
  </si>
  <si>
    <t>D.DEVQVVRGHY.K</t>
  </si>
  <si>
    <t>A.AEGIHTGQFVY.C</t>
  </si>
  <si>
    <t>V.DEYQFVERL.L</t>
  </si>
  <si>
    <t>S.ALAPGVRAV.E</t>
  </si>
  <si>
    <t>S.MESVMVKY.D</t>
  </si>
  <si>
    <t>K.SLAESLDQA.E</t>
  </si>
  <si>
    <t>A.VGDIPGVRF.K</t>
  </si>
  <si>
    <t>V.SLADLQNDEV.A</t>
  </si>
  <si>
    <t>T.YLTHDSPSV.R</t>
  </si>
  <si>
    <t>H.VESELLHTY.S</t>
  </si>
  <si>
    <t>L.DELLQKGY.G</t>
  </si>
  <si>
    <t>F.DEFSNPYRY.K</t>
  </si>
  <si>
    <t>L.DEVLQTHSV.F</t>
  </si>
  <si>
    <t>C.SADGIVRI.Y</t>
  </si>
  <si>
    <t>C.VVDAGKVTL.G</t>
  </si>
  <si>
    <t>A.SADGPLKL.L</t>
  </si>
  <si>
    <t>V.NEDVRVVQY.L</t>
  </si>
  <si>
    <t>L.NADAIVVKL.N</t>
  </si>
  <si>
    <t>M.SADDGIRNL.Y</t>
  </si>
  <si>
    <t>C.TIDDPTKQTKF.K</t>
  </si>
  <si>
    <t>S.DELQSVISH.L</t>
  </si>
  <si>
    <t>L.EEASLLHQF.Q</t>
  </si>
  <si>
    <t>D.QELDSTDGAKVF.S</t>
  </si>
  <si>
    <t>E.GETSYIRVY.P</t>
  </si>
  <si>
    <t>S.TLSDLRVYL.G</t>
  </si>
  <si>
    <t>V.KLQELNYNL.K</t>
  </si>
  <si>
    <t>V.SIDRNPPQL.Q</t>
  </si>
  <si>
    <t>F.GIDRPAEL.S</t>
  </si>
  <si>
    <t>K.LLLPPGTDGGK.E</t>
  </si>
  <si>
    <t>D.LADKARALL.T</t>
  </si>
  <si>
    <t>T.VADTSIQKL.E</t>
  </si>
  <si>
    <t>A.VTDDKVSVL.E</t>
  </si>
  <si>
    <t>G.SADTFTRNL.T</t>
  </si>
  <si>
    <t>S.DEHGIDPTGTY.H</t>
  </si>
  <si>
    <t>V.SEYQQYQDATA.E</t>
  </si>
  <si>
    <t>A.NEVISKLY.A</t>
  </si>
  <si>
    <t>L.QETSFTKEAY.K</t>
  </si>
  <si>
    <t>D.VADKLVTF.G</t>
  </si>
  <si>
    <t>F.AEESDLSRQY.Q</t>
  </si>
  <si>
    <t>R.AEDLNSRVSY.W</t>
  </si>
  <si>
    <t>F.LLGPRLVLA.I</t>
  </si>
  <si>
    <t>F.ALLGDLTKA.C</t>
  </si>
  <si>
    <t>S.SSDPKVLTL.F</t>
  </si>
  <si>
    <t>R.DEFEFLEKA.S</t>
  </si>
  <si>
    <t>D.ALASLENHV.K</t>
  </si>
  <si>
    <t>S.LLQEVEHQL.R</t>
  </si>
  <si>
    <t>D.SEVILHHEY.F</t>
  </si>
  <si>
    <t>V.DESQVVTRY.A</t>
  </si>
  <si>
    <t>V.SADELVTRI.H</t>
  </si>
  <si>
    <t>I.NEIEDTFRQF.L</t>
  </si>
  <si>
    <t>F.KGDLEVEL.S</t>
  </si>
  <si>
    <t>Q.SEILQKEVY.L</t>
  </si>
  <si>
    <t>R.RLDDNIRTV.V</t>
  </si>
  <si>
    <t>A.TVHQTQPTV.Q</t>
  </si>
  <si>
    <t>G.SEDGSLHVF.V</t>
  </si>
  <si>
    <t>I.GLADPSALTQA.V</t>
  </si>
  <si>
    <t>Q.AESIVVHTY.A</t>
  </si>
  <si>
    <t>R.FQDMMGHGSDY.S</t>
  </si>
  <si>
    <t>L.GLLGNVAEV.K</t>
  </si>
  <si>
    <t>S.DEMRSPEGY.L</t>
  </si>
  <si>
    <t>UACC812</t>
  </si>
  <si>
    <t>TotCount</t>
  </si>
  <si>
    <t>SPE1238_MHCI_UACC812cells_20120803</t>
  </si>
  <si>
    <t>A.DTVFVGTAGTVGR.P</t>
  </si>
  <si>
    <t>I.DTIEIITDR.Q</t>
  </si>
  <si>
    <t>I.EGVGILLTR.Y</t>
  </si>
  <si>
    <t>Q.NTVDEVYVSR.P</t>
  </si>
  <si>
    <t>R.TLTLVDTGIGMTK.A</t>
  </si>
  <si>
    <t>H90B2_HUMAN, HS90A_HUMAN, HS90B_HUMAN</t>
  </si>
  <si>
    <t>R.TLTIVDTGIGMTK.A</t>
  </si>
  <si>
    <t>D.SAQGSDVSLTACKV.-</t>
  </si>
  <si>
    <t>M.ESYQEVTVQR.N</t>
  </si>
  <si>
    <t>Q.EVVEFLKNPQK.F</t>
  </si>
  <si>
    <t>R.DVAVVAGGLGR.Q</t>
  </si>
  <si>
    <t>V.TTVDESQVVTR.Y</t>
  </si>
  <si>
    <t>F.EVTGQETVAQIK.A</t>
  </si>
  <si>
    <t>G.EIASFDKAKLK.K</t>
  </si>
  <si>
    <t>D.TVFVGTAGTVGR.P</t>
  </si>
  <si>
    <t>F.GDEPPVFSR.P</t>
  </si>
  <si>
    <t>A.SVAEMPQNYR.P</t>
  </si>
  <si>
    <t>L.DVVDEKISAMGK.A</t>
  </si>
  <si>
    <t>L.AVSGLGVVGR.D</t>
  </si>
  <si>
    <t>K.IPNFDVREI.V</t>
  </si>
  <si>
    <t>I.AVANAQELLQR.M</t>
  </si>
  <si>
    <t>N.TVNTSLNVYR.N</t>
  </si>
  <si>
    <t>A.ENIAVTSGVVR.K</t>
  </si>
  <si>
    <t>R.DAFAYVQER.R</t>
  </si>
  <si>
    <t>A.FPTDSKTVQR.T</t>
  </si>
  <si>
    <t>S.TSAPGQGGILAQR.E</t>
  </si>
  <si>
    <t>I.DVSNPQTVGVGR.G</t>
  </si>
  <si>
    <t>A.TTSELEAINK.R</t>
  </si>
  <si>
    <t>P.DTGEKVVLIGR.M</t>
  </si>
  <si>
    <t>H.VASDISLTGGSVVQR.I</t>
  </si>
  <si>
    <t>R.YDMGILDLGSGDEKVRKSDVKK.F</t>
  </si>
  <si>
    <t>R.EVVRYLGGSGGAGGR.L</t>
  </si>
  <si>
    <t>C.DTYLTHDSPSVR.K</t>
  </si>
  <si>
    <t>T.YLTHDSPSVR.K</t>
  </si>
  <si>
    <t>K.DVNQQEFVR.A</t>
  </si>
  <si>
    <t>H.DSVDKIVIQK.Y</t>
  </si>
  <si>
    <t>K.SVNELIYKR.G</t>
  </si>
  <si>
    <t>R.SAINEVVTR.E</t>
  </si>
  <si>
    <t>R.NSFRYNGLIHR.K</t>
  </si>
  <si>
    <t>I.DVAKVNTLIR.P</t>
  </si>
  <si>
    <t>R.ILMEHIHKL.K</t>
  </si>
  <si>
    <t>R.DVNGELIAVQR.S</t>
  </si>
  <si>
    <t>K.HVLTEDIVHR.E</t>
  </si>
  <si>
    <t>E.EVAEVVRITK.Q</t>
  </si>
  <si>
    <t>G.ELITQRELVSR.Q</t>
  </si>
  <si>
    <t>L.ATAGDGLIELR.K</t>
  </si>
  <si>
    <t>L.ATAGDGLIELRK.L</t>
  </si>
  <si>
    <t>K.SKYDSSVSGQSSF.V</t>
  </si>
  <si>
    <t>V.GSFGNGTVLR.S</t>
  </si>
  <si>
    <t>L.TTFQDQLNR.R</t>
  </si>
  <si>
    <t>T.DAEAIYVTR.H</t>
  </si>
  <si>
    <t>L.NTMDADSLVSR.-</t>
  </si>
  <si>
    <t>R.STVENFGQLGR.S</t>
  </si>
  <si>
    <t>S.TVENFGQLGR.S</t>
  </si>
  <si>
    <t>E.EAFSVFGQVER.A</t>
  </si>
  <si>
    <t>D.VVFGTSGSEVQR.G</t>
  </si>
  <si>
    <t>K.EVEQFTQVAK.A</t>
  </si>
  <si>
    <t>Q.LVHDGLGDLR.S</t>
  </si>
  <si>
    <t>K.EAFNMIDQNR.D</t>
  </si>
  <si>
    <t>R.TNADIIETLR.K</t>
  </si>
  <si>
    <t>S.EVQDLHLAQR.K</t>
  </si>
  <si>
    <t>V.DVYENLYAGR.K</t>
  </si>
  <si>
    <t>V.GGPISSGSSASSVTVTR.S</t>
  </si>
  <si>
    <t>K.VAVNDAHLL.Q</t>
  </si>
  <si>
    <t>R.LAVHPSGVAL.Q</t>
  </si>
  <si>
    <t>R.VAADTVKEL.M</t>
  </si>
  <si>
    <t>P.DVYTDQVIKR.M</t>
  </si>
  <si>
    <t>A.TVVGENGSVLR.R</t>
  </si>
  <si>
    <t>K.DTFWKGTTR.T</t>
  </si>
  <si>
    <t>K.EAVYNNIMR.H</t>
  </si>
  <si>
    <t>F.TAAGIASSSIAAK.M</t>
  </si>
  <si>
    <t>R.GVPQIEVTFDIDANGILNVSAVDK.S</t>
  </si>
  <si>
    <t>Y.LVAEKVVVITK.H</t>
  </si>
  <si>
    <t>Y.LVAEKVTVITK.H</t>
  </si>
  <si>
    <t>K.EVFSMAGVVVR.A</t>
  </si>
  <si>
    <t>H.TLTLVDTGIGMTK.A</t>
  </si>
  <si>
    <t>E.TDVFVVGTER.G</t>
  </si>
  <si>
    <t>T.DVFVVGTER.G</t>
  </si>
  <si>
    <t>K.DAFADAVQR.A</t>
  </si>
  <si>
    <t>A.EAGPAGELAGAR.G</t>
  </si>
  <si>
    <t>K.IQEESLRTY.L</t>
  </si>
  <si>
    <t>D.EALGSGLVSR.V</t>
  </si>
  <si>
    <t>A.DSVLMEQPPLR.R</t>
  </si>
  <si>
    <t>D.EAFEFVKQR.R</t>
  </si>
  <si>
    <t>A.EAYEVLSDAKK.R</t>
  </si>
  <si>
    <t>R.SSLLEKGLDGAKK.A</t>
  </si>
  <si>
    <t>K.AVGGLGKLGKDAVED.L</t>
  </si>
  <si>
    <t>K.AVGGLGKLGKDAVEDL.E</t>
  </si>
  <si>
    <t>K.GAVHDVKDVLDS.V</t>
  </si>
  <si>
    <t>D.TAVQYAIGR.S</t>
  </si>
  <si>
    <t>A.TTADGSSILDR.A</t>
  </si>
  <si>
    <t>L.EVGDIVKVTR.M</t>
  </si>
  <si>
    <t>E.VGDIVKVTR.M</t>
  </si>
  <si>
    <t>V.AALYKFR.V</t>
  </si>
  <si>
    <t>E.ATAGIIGVNR.K</t>
  </si>
  <si>
    <t>N.EVAQLIQGGR.L</t>
  </si>
  <si>
    <t>P.EVVNDESSLVR.H</t>
  </si>
  <si>
    <t>E.HSMDTLLATLK.K</t>
  </si>
  <si>
    <t>N.VGSDIAVLR.R</t>
  </si>
  <si>
    <t>T.TTQGLDGLSER.C</t>
  </si>
  <si>
    <t>F.STVGGWVSTR.A</t>
  </si>
  <si>
    <t>M.DAYGSELVER.G</t>
  </si>
  <si>
    <t>T.NVAATFKGIVR.A</t>
  </si>
  <si>
    <t>LY2</t>
  </si>
  <si>
    <t>SPE1176_MHCI_LY2_20120514</t>
  </si>
  <si>
    <t>Q.LEDGRTLSDY.N</t>
  </si>
  <si>
    <t>S.YCAEIAHNV.S</t>
  </si>
  <si>
    <t>L.SVDWPESSL.A</t>
  </si>
  <si>
    <t>D.SEEEIREAF.R</t>
  </si>
  <si>
    <t>A.SLDQPTQTV.V</t>
  </si>
  <si>
    <t>N.AENIQPGEQKY.E</t>
  </si>
  <si>
    <t>H.VTDPRVVDL.L</t>
  </si>
  <si>
    <t>A.AEGIHTGQF.V</t>
  </si>
  <si>
    <t>I.SEQTGKELLY.K</t>
  </si>
  <si>
    <t>D.ATADYICKV.K</t>
  </si>
  <si>
    <t>E.NEMQPNGKVF.K</t>
  </si>
  <si>
    <t>S.ISDYAVKI.V</t>
  </si>
  <si>
    <t>N.SETGALKTF.I</t>
  </si>
  <si>
    <t>Q.ALMDHGVKV.A</t>
  </si>
  <si>
    <t>D.MLIKKLKSF.D</t>
  </si>
  <si>
    <t>S.IVDSGTTNL.R</t>
  </si>
  <si>
    <t>V.VEDELVKKY.S</t>
  </si>
  <si>
    <t>E.NIQANGIPGTPI.S</t>
  </si>
  <si>
    <t>L.VSDPNLIHV.L</t>
  </si>
  <si>
    <t>A.VGDPHTVTV.S</t>
  </si>
  <si>
    <t>L.LADDDARLL.Q</t>
  </si>
  <si>
    <t>D.EQAGTPPCSVLL.P</t>
  </si>
  <si>
    <t>A.SYNQSFSSQPH.Q</t>
  </si>
  <si>
    <t>E.EAGAGSGSEAEE.D</t>
  </si>
  <si>
    <t>S.VLAETLTQV.S</t>
  </si>
  <si>
    <t>S.ALVQDLAKA.V</t>
  </si>
  <si>
    <t>E.DEEIIVKAM.S</t>
  </si>
  <si>
    <t>T.KLLEATSAV.S</t>
  </si>
  <si>
    <t>K.KQLLEEAPEPPCPEPR.Q</t>
  </si>
  <si>
    <t>A.VSDGVIKV.F</t>
  </si>
  <si>
    <t>L.SADKFQVL.L</t>
  </si>
  <si>
    <t>R.SEETVSGLKGY.V</t>
  </si>
  <si>
    <t>D.AEAEAVREVY.E</t>
  </si>
  <si>
    <t>G.GLVDEKALAQA.L</t>
  </si>
  <si>
    <t>E.ALCPQVINA.A</t>
  </si>
  <si>
    <t>A.IMAQLPQEEKA.K</t>
  </si>
  <si>
    <t>F.IVDGAVVKF.G</t>
  </si>
  <si>
    <t>H.GEEGSARMW.K</t>
  </si>
  <si>
    <t>M.AEDMETKIKNY.K</t>
  </si>
  <si>
    <t>W.TEIDDTKVF.K</t>
  </si>
  <si>
    <t>A.TADEIVKL.M</t>
  </si>
  <si>
    <t>H.FSDNEAERV.K</t>
  </si>
  <si>
    <t>L.MLPPPPLTA.S</t>
  </si>
  <si>
    <t>S.EETQTLVREY.F</t>
  </si>
  <si>
    <t>Q.AETEPIVKM.F</t>
  </si>
  <si>
    <t>I.SEEDQAAELRAY.L</t>
  </si>
  <si>
    <t>S.EEDQAAELRAY.L</t>
  </si>
  <si>
    <t>C.AVDESNDHML.S</t>
  </si>
  <si>
    <t>C.VVDDSNEHML.S</t>
  </si>
  <si>
    <t>S.TIDDTISKF.R</t>
  </si>
  <si>
    <t>A.YLEAGGTKV.L</t>
  </si>
  <si>
    <t>S.KLGSVPVTV.K</t>
  </si>
  <si>
    <t>C.SENPMTETF.H</t>
  </si>
  <si>
    <t>M.AEIEKLGQKY.R</t>
  </si>
  <si>
    <t>D.SETDMVRQI.R</t>
  </si>
  <si>
    <t>N.SEDQVQIHTY.F</t>
  </si>
  <si>
    <t>G.VDALLTLIF.R</t>
  </si>
  <si>
    <t>L.LLPPPPCPA.H</t>
  </si>
  <si>
    <t>Y.GSGGGAAGGGAAGP.G</t>
  </si>
  <si>
    <t>G.YTDNLVRV.W</t>
  </si>
  <si>
    <t>C.ATDTENIRF.V</t>
  </si>
  <si>
    <t>G.PSEGVTAVPT.S</t>
  </si>
  <si>
    <t>F.GDGLCKLSSF.A</t>
  </si>
  <si>
    <t>P.AEYQKEVNY.E</t>
  </si>
  <si>
    <t>S.IADSSTQNL.D</t>
  </si>
  <si>
    <t>M.VTDADRSIL.S</t>
  </si>
  <si>
    <t>S.SLAKIYTEA.K</t>
  </si>
  <si>
    <t>V.ALVVQVAEA.A</t>
  </si>
  <si>
    <t>K.TEMKQGAPTSF.L</t>
  </si>
  <si>
    <t>R.EEADKLVRQY.N</t>
  </si>
  <si>
    <t>H.SEAATAQREEW.K</t>
  </si>
  <si>
    <t>R.IGWSLTTSGMLLGEEEFSYGYSLK.G</t>
  </si>
  <si>
    <t>E.EEVETFAF.Q</t>
  </si>
  <si>
    <t>E.DVYEAVRTQ.S</t>
  </si>
  <si>
    <t>C.SESSDSGSGFW.K</t>
  </si>
  <si>
    <t>K.ELIFDGGLGSGSGQK.V</t>
  </si>
  <si>
    <t>Y.IADPNIAKL.V</t>
  </si>
  <si>
    <t>R.YLLEQTPEQQA.A</t>
  </si>
  <si>
    <t>G.KLQEVGQVSV.S</t>
  </si>
  <si>
    <t>Q.SEMDTSVKF.D</t>
  </si>
  <si>
    <t>I.LADNDEVKF.K</t>
  </si>
  <si>
    <t>G.MVAPAVASV.A</t>
  </si>
  <si>
    <t>L.DEAVGVQKW.L</t>
  </si>
  <si>
    <t>I.NPPPVAGTISY.N</t>
  </si>
  <si>
    <t>L.NGVAIIVGAI.I</t>
  </si>
  <si>
    <t>P.IPKSSGNLIPLVQ.S</t>
  </si>
  <si>
    <t>S.AADKPLAF.S</t>
  </si>
  <si>
    <t>Q.AEINENNVREF.C</t>
  </si>
  <si>
    <t>E.SLADYITAA.Y</t>
  </si>
  <si>
    <t>S.GLAAGGIVAV.S</t>
  </si>
  <si>
    <t>M.VIDVQTETV.Y</t>
  </si>
  <si>
    <t>E.HEMEKAFAF.Q</t>
  </si>
  <si>
    <t>R.AEMVETQKTF.T</t>
  </si>
  <si>
    <t>H.VLAEQLHQA.D</t>
  </si>
  <si>
    <t>R.QLEGLPRTPMALPVDR.K</t>
  </si>
  <si>
    <t>L.IVDRPVTLV.R</t>
  </si>
  <si>
    <t>F.NEMMSKEQF.N</t>
  </si>
  <si>
    <t>D.RLVEVNGENV.E</t>
  </si>
  <si>
    <t>T.SEMNTDKQYF.C</t>
  </si>
  <si>
    <t>T.VSDDGTLHM.H</t>
  </si>
  <si>
    <t>S.KELPQGTSGQLW.Y</t>
  </si>
  <si>
    <t>S.SIDSEPALV.L</t>
  </si>
  <si>
    <t>E.TADVKASVL.L</t>
  </si>
  <si>
    <t>S.AELKQLNQQY.E</t>
  </si>
  <si>
    <t>G.YADIHGDLL.P</t>
  </si>
  <si>
    <t>E.GEQGLISRGY.S</t>
  </si>
  <si>
    <t>L.SLTGHISTV.R</t>
  </si>
  <si>
    <t>P.EWSEGYPFY.M</t>
  </si>
  <si>
    <t>E.GEWASGGVRSF.S</t>
  </si>
  <si>
    <t>F.GVYGDVQRV.K</t>
  </si>
  <si>
    <t>F.RVIGTLEEV.H</t>
  </si>
  <si>
    <t>D.AEEEIGTPRKF.T</t>
  </si>
  <si>
    <t>F.SMLEDVQRA.L</t>
  </si>
  <si>
    <t>S.TIDESGSIL.S</t>
  </si>
  <si>
    <t>D.FSDGDAKL.E</t>
  </si>
  <si>
    <t>E.AADRPGVSL.T</t>
  </si>
  <si>
    <t>I.NEVVTREY.T</t>
  </si>
  <si>
    <t>R.NEDEDSPNKLY.T</t>
  </si>
  <si>
    <t>R.GFGFVTFSSMAEVDAAMAAR.P</t>
  </si>
  <si>
    <t>K.ADGIVSKNF.-</t>
  </si>
  <si>
    <t>M.NEVEKTMEY.S</t>
  </si>
  <si>
    <t>D.DEVDKVNQY.Q</t>
  </si>
  <si>
    <t>E.AEELGHTETY.A</t>
  </si>
  <si>
    <t>I.DEKLLYDTF.S</t>
  </si>
  <si>
    <t>F.STDYETHEF.H</t>
  </si>
  <si>
    <t>P.NSDDSSRNLF.V</t>
  </si>
  <si>
    <t>K.AEIDARNDSF.T</t>
  </si>
  <si>
    <t>L.MVDHVTEV.S</t>
  </si>
  <si>
    <t>L.EELEQKYTY.E</t>
  </si>
  <si>
    <t>S.DENSLEYKY.Y</t>
  </si>
  <si>
    <t>A.YNDQGQVRL.R</t>
  </si>
  <si>
    <t>L.SEALGDNVKQY.W</t>
  </si>
  <si>
    <t>Y.RALVWKVLLGILP.P</t>
  </si>
  <si>
    <t>S.WLEENVHEV.L</t>
  </si>
  <si>
    <t>R.AEAEKTFSY.P</t>
  </si>
  <si>
    <t>L.AELYINEHDY.A</t>
  </si>
  <si>
    <t>K.RLQEDPPVGV.S</t>
  </si>
  <si>
    <t>L.NTDEPPMVF.K</t>
  </si>
  <si>
    <t>T.LLGPRVLSP.T</t>
  </si>
  <si>
    <t>G.AADGVIRL.F</t>
  </si>
  <si>
    <t>G.FAELMGSNGPQ.K</t>
  </si>
  <si>
    <t>A.VLIDYQRNV.P</t>
  </si>
  <si>
    <t>K.KVSLLHSLLQDITMINAK.A</t>
  </si>
  <si>
    <t>C.YEEMLKEGY.R</t>
  </si>
  <si>
    <t>HCC1428</t>
  </si>
  <si>
    <t>SPE1240_MHCI_HCC1428_20120810</t>
  </si>
  <si>
    <t>F.PTDPKVVVY.E</t>
  </si>
  <si>
    <t>I.LTDITKGVQY.L</t>
  </si>
  <si>
    <t>L.TTEVHPELY.V</t>
  </si>
  <si>
    <t>G.APASFGKSF.A</t>
  </si>
  <si>
    <t>K.ALTGHNMSEALVTEAENMK.C</t>
  </si>
  <si>
    <t>L.STDPSVLGKY.R</t>
  </si>
  <si>
    <t>S.VPDSSGPERIL.S</t>
  </si>
  <si>
    <t>K.KPKNPEFTSGL.A</t>
  </si>
  <si>
    <t>S.SSSSGAYGGGYGGVL.T</t>
  </si>
  <si>
    <t>R.YFGELLADLSRK.N</t>
  </si>
  <si>
    <t>A.PRPASGPIRPIVR.C</t>
  </si>
  <si>
    <t>L.TSDDVKEQIY.K</t>
  </si>
  <si>
    <t>K.VAHEINHGIGQAGKEAE.K</t>
  </si>
  <si>
    <t>N.HVAAGLVSPSLK.S</t>
  </si>
  <si>
    <t>A.NPRQPLPASGL.A</t>
  </si>
  <si>
    <t>K.IIGINGDFFANMVVDAVLAIK.Y</t>
  </si>
  <si>
    <t>R.YTDVSTRY.K</t>
  </si>
  <si>
    <t>T.TEPLPEKTQESL.-</t>
  </si>
  <si>
    <t>D.GTDNPLSGGDQY.Q</t>
  </si>
  <si>
    <t>Cell line and cell types along with some dataset summary statistics.</t>
  </si>
  <si>
    <t>SPE1116</t>
  </si>
  <si>
    <t>MDA-MB-231 N1</t>
  </si>
  <si>
    <t>A2+</t>
  </si>
  <si>
    <t xml:space="preserve">H2B1K </t>
  </si>
  <si>
    <t>Claudin-low</t>
  </si>
  <si>
    <t>SPE1116_MHC_20120224_VE</t>
  </si>
  <si>
    <t>sprot_2011.11_human_both.fasta</t>
  </si>
  <si>
    <t>SPE1138</t>
  </si>
  <si>
    <t>SUM159PT</t>
  </si>
  <si>
    <t>EPIPL</t>
  </si>
  <si>
    <t>SPE1138_SUM159PT_MS_MHCI_140min_20120315_VE2</t>
  </si>
  <si>
    <t>sprot_2011.06_human_both.fasta</t>
  </si>
  <si>
    <t>SPE1156</t>
  </si>
  <si>
    <t>MDA-MB-231 N2</t>
  </si>
  <si>
    <t>H2B1K</t>
  </si>
  <si>
    <t>SPE1156_MHCI_1ng_75um_140min_20120406_VE2</t>
  </si>
  <si>
    <t>SPE1163</t>
  </si>
  <si>
    <t>HCC1187</t>
  </si>
  <si>
    <t>1A02</t>
  </si>
  <si>
    <t>Basal</t>
  </si>
  <si>
    <t>SPE1163_MHCI_75um_300nLmin_140min_20120423_VE2</t>
  </si>
  <si>
    <t>sprot_2011.08_human_both.fasta</t>
  </si>
  <si>
    <t>SPE1164</t>
  </si>
  <si>
    <t>HCC1569</t>
  </si>
  <si>
    <t>A2-</t>
  </si>
  <si>
    <t>ADA10</t>
  </si>
  <si>
    <t>SPE1164_MHCI_HCC1569_75um_300nL_140min_20120426_VE2</t>
  </si>
  <si>
    <t>SPE1176</t>
  </si>
  <si>
    <t>APOL1</t>
  </si>
  <si>
    <t>Luminal</t>
  </si>
  <si>
    <t>SPE1176_MHCI_LY2_75um_300nLmin_140min_20120514_VE2</t>
  </si>
  <si>
    <t>SPE1185</t>
  </si>
  <si>
    <t>HCC70</t>
  </si>
  <si>
    <t>ALDOA</t>
  </si>
  <si>
    <t>SPE1185_MHCI_HCC70_75um_300nLmin_140min_20120517_VE2</t>
  </si>
  <si>
    <t>SPE1190</t>
  </si>
  <si>
    <t>HCC1500</t>
  </si>
  <si>
    <t>BHE40</t>
  </si>
  <si>
    <t>SPE1190_MHCI_1ng_HCC1500_75um_140min_20120601_VE2</t>
  </si>
  <si>
    <t>sprot_2012.03_human_both.fasta</t>
  </si>
  <si>
    <t>SPE1191</t>
  </si>
  <si>
    <t>SSRD</t>
  </si>
  <si>
    <t>SPE1191_MHCI_1ng_MCF7_75um_140min_20120601_VE2</t>
  </si>
  <si>
    <t>SPE1195</t>
  </si>
  <si>
    <t>HCC1806</t>
  </si>
  <si>
    <t>TCPE</t>
  </si>
  <si>
    <t>SPE1195_MHCI_1ng_HCC1806_75um_140min_20120615_VE2</t>
  </si>
  <si>
    <t>SPE1200</t>
  </si>
  <si>
    <t>HCC1395</t>
  </si>
  <si>
    <t>NDUA4</t>
  </si>
  <si>
    <t>SPE1200_MHCI_1ng_HCC1395_75um_140min_20120615_VE2</t>
  </si>
  <si>
    <t>SPE1211</t>
  </si>
  <si>
    <t>MDA-MB-231 N3</t>
  </si>
  <si>
    <t>SPE1211_MHCI_MDA_MB_231cells_75um_140min_20120702_VE2</t>
  </si>
  <si>
    <t>sprot_2012.06_human_both.fasta</t>
  </si>
  <si>
    <t>SPE1212</t>
  </si>
  <si>
    <t>MDA-MB-468</t>
  </si>
  <si>
    <t>RL3</t>
  </si>
  <si>
    <t>SPE1212_MHCI_MDA_MB_468cells_75um_140min_20120702_VE2</t>
  </si>
  <si>
    <t>SPE1232</t>
  </si>
  <si>
    <t>BT549</t>
  </si>
  <si>
    <t>5NTC</t>
  </si>
  <si>
    <t>SPE1232_MHCI_BT549cells_75um_140min_20120803_VE2</t>
  </si>
  <si>
    <t>SPE1233</t>
  </si>
  <si>
    <t>T47D</t>
  </si>
  <si>
    <t>A2- HER2+</t>
  </si>
  <si>
    <t>GTF21</t>
  </si>
  <si>
    <t>SPE1233_MHCI_747Dcells_75um_140min_20120803_VE2</t>
  </si>
  <si>
    <t>SPE1234</t>
  </si>
  <si>
    <t>CAMA-1</t>
  </si>
  <si>
    <t>SPE1234_MHCI_CAMA_1cells_75um_140min_20120803_VE2</t>
  </si>
  <si>
    <t>SPE1235</t>
  </si>
  <si>
    <t>MCF12A</t>
  </si>
  <si>
    <t>A+</t>
  </si>
  <si>
    <t>SPE1235_MHCI_MCF12Acells_75um_140min_20120803_VE2</t>
  </si>
  <si>
    <t>SPE1236</t>
  </si>
  <si>
    <t>CAL-120</t>
  </si>
  <si>
    <t>TNF10</t>
  </si>
  <si>
    <t>SPE1236_MHCI_CAL_120cells_75um_140min_20120803_VE2</t>
  </si>
  <si>
    <t>SPE1237</t>
  </si>
  <si>
    <t>HCC1419</t>
  </si>
  <si>
    <t>RFA1</t>
  </si>
  <si>
    <t>SPE1237_MHCI_HCC1419cells_75um_140min_20120803_VE2</t>
  </si>
  <si>
    <t>SPE1238</t>
  </si>
  <si>
    <t>1A68</t>
  </si>
  <si>
    <t>SPE1238_MHCI_UACC812cells_75um_140min_20120803_VE2</t>
  </si>
  <si>
    <t>SPE1239</t>
  </si>
  <si>
    <t>SUM185PE</t>
  </si>
  <si>
    <t>SPE1239_MHCI_SUM185PEcells_75um_140min_20120803_VE2</t>
  </si>
  <si>
    <t>SPE1240</t>
  </si>
  <si>
    <t>SPE1240_MHCI_HCC1428cells_75um_140min_20120810_VE2</t>
  </si>
  <si>
    <t>Totals</t>
  </si>
  <si>
    <t>SPE1234_MHCI_CAMA-1_20120803</t>
  </si>
  <si>
    <t>R.GQFQGRPVSV.W</t>
  </si>
  <si>
    <t>Y.SSQFGGGSQY.A</t>
  </si>
  <si>
    <t>S.KQPAIMPGQSY.G</t>
  </si>
  <si>
    <t>L.VTVPPGPSL.A</t>
  </si>
  <si>
    <t>PIPSL_HUMAN, PSMD4_HUMAN</t>
  </si>
  <si>
    <t>C.SQIGDDRPISY.C</t>
  </si>
  <si>
    <t>G.GQYGNPLNKY.I</t>
  </si>
  <si>
    <t>E.SLFVSNHAY.-</t>
  </si>
  <si>
    <t>H.SANVSKVSF.N</t>
  </si>
  <si>
    <t>L.KQASVVIQQQY.Q</t>
  </si>
  <si>
    <t>E.LSRYLPSY.D</t>
  </si>
  <si>
    <t>M.KQFPEVIKY.L</t>
  </si>
  <si>
    <t>A.VMYNSSDHDVY.H</t>
  </si>
  <si>
    <t>A.GEVDVEQHTL.A</t>
  </si>
  <si>
    <t>Q.AMKPPGAQGSQSTY.T</t>
  </si>
  <si>
    <t>V.GQIKTVYPASY.R</t>
  </si>
  <si>
    <t>L.AEKLGGSAVI.S</t>
  </si>
  <si>
    <t>L.LQSSSPAVKY.E</t>
  </si>
  <si>
    <t>L.ISGAGGGGGGGGGGGGGGGGGGGGT.A</t>
  </si>
  <si>
    <t>V.AVMDSDTTGKLGF.E</t>
  </si>
  <si>
    <t>L.RSVDPTQTEY.Q</t>
  </si>
  <si>
    <t>D.AEASMISKL.K</t>
  </si>
  <si>
    <t>R.AEGTFPGKI.-</t>
  </si>
  <si>
    <t>A.AAEEGLREL.Q</t>
  </si>
  <si>
    <t>K.GQYPTQPTY.P</t>
  </si>
  <si>
    <t>G.ASKLVPVGY.G</t>
  </si>
  <si>
    <t>Y.TNKYSSQFGGGSQY.A</t>
  </si>
  <si>
    <t>N.KYSSQFGGGSQY.A</t>
  </si>
  <si>
    <t>S.SQFGGGSQY.A</t>
  </si>
  <si>
    <t>I.VEKIDFDSV.S</t>
  </si>
  <si>
    <t>M.KQNELLEPNSF.-</t>
  </si>
  <si>
    <t>A.AAVPRAAFL.S</t>
  </si>
  <si>
    <t>Y.GQPSSYGQQSSY.G</t>
  </si>
  <si>
    <t>D.VAQNPANMSKY.Q</t>
  </si>
  <si>
    <t>H.VLHPESGLGY.K</t>
  </si>
  <si>
    <t>Q.AQAGWLQHDY.G</t>
  </si>
  <si>
    <t>L.AQAEVYKEL.R</t>
  </si>
  <si>
    <t>L.GAYGQAVRY.Q</t>
  </si>
  <si>
    <t>A.YGQAVRY.Q</t>
  </si>
  <si>
    <t>H.PVLKNPDDPDTVD.V</t>
  </si>
  <si>
    <t>S.SQPYGQQSY.S</t>
  </si>
  <si>
    <t>S.SQTQPLKVQY.Q</t>
  </si>
  <si>
    <t>E.QLLVSGQPLLI.F</t>
  </si>
  <si>
    <t>F.GQAVIGPPGSGKTTY.C</t>
  </si>
  <si>
    <t>A.RLAAAAAAAQSVY.A</t>
  </si>
  <si>
    <t>L.AAAAAAAQSVY.A</t>
  </si>
  <si>
    <t>K.IQNGAQGIRF.I</t>
  </si>
  <si>
    <t>Q.VLQENSSDFQSNIA.-</t>
  </si>
  <si>
    <t>Y.SQPPYNQGGY.S</t>
  </si>
  <si>
    <t>Q.ALRDNSTMGY.M</t>
  </si>
  <si>
    <t>L.VFKEDGQEY.A</t>
  </si>
  <si>
    <t>R.KMVGDVTGAQAY.A</t>
  </si>
  <si>
    <t>I.TQKIGVHAF.Q</t>
  </si>
  <si>
    <t>D.RLIGVTTDM.T</t>
  </si>
  <si>
    <t>H.VAKAPSLTF.A</t>
  </si>
  <si>
    <t>K.VNGSASGKAGDILSGDQDKEQK.D</t>
  </si>
  <si>
    <t>M.GQPLRPQANY.S</t>
  </si>
  <si>
    <t>S.LIKETTTGY.Y</t>
  </si>
  <si>
    <t>V.KETGDPGGQLVL.A</t>
  </si>
  <si>
    <t>F.SQALAIRSY.T</t>
  </si>
  <si>
    <t>L.RVFDKEGNGTVM.G</t>
  </si>
  <si>
    <t>R.TLKSGDGITF.G</t>
  </si>
  <si>
    <t>Y.YLNEQGDRVY.T</t>
  </si>
  <si>
    <t>E.NKEVEEERIAG.T</t>
  </si>
  <si>
    <t>R.SMFTEKTTTY.Q</t>
  </si>
  <si>
    <t>A.VAYGKGTYF.A</t>
  </si>
  <si>
    <t>R.AALDKATVL.L</t>
  </si>
  <si>
    <t>H.AQREPLSSETQY.S</t>
  </si>
  <si>
    <t>PI51A_HUMAN, PIPSL_HUMAN</t>
  </si>
  <si>
    <t>H.KQYPANQGQEVEY.F</t>
  </si>
  <si>
    <t>A.KAIATTVTY.P</t>
  </si>
  <si>
    <t>Q.SEVMGEPHL.M</t>
  </si>
  <si>
    <t>C.SEIYIHGL.G</t>
  </si>
  <si>
    <t>G.LADDSVRSL.K</t>
  </si>
  <si>
    <t>I.SQGVHISVY.R</t>
  </si>
  <si>
    <t>A.RAIGSASEGAQSSL.Q</t>
  </si>
  <si>
    <t>W.ATQIKTYSW.D</t>
  </si>
  <si>
    <t>Y.KTLDQAIMKF.H</t>
  </si>
  <si>
    <t>F.AEFQEHEHAL.K</t>
  </si>
  <si>
    <t>I.KQIPRILGP.G</t>
  </si>
  <si>
    <t>I.KSFVKVYNY.N</t>
  </si>
  <si>
    <t>S.GQRKPATSY.V</t>
  </si>
  <si>
    <t>K.SGKYVLGY.K</t>
  </si>
  <si>
    <t>E.GQVEVTGDEY.N</t>
  </si>
  <si>
    <t>V.GLAEDSPKM.P</t>
  </si>
  <si>
    <t>F.VQGIFVEKY.D</t>
  </si>
  <si>
    <t>V.VGIEEHTVGY.G</t>
  </si>
  <si>
    <t>K.SLIGAARTKTY.V</t>
  </si>
  <si>
    <t>L.SAMPTVRSF.A</t>
  </si>
  <si>
    <t>K.TLNQKEAVAY.A</t>
  </si>
  <si>
    <t>W.SQKDLQSEF.G</t>
  </si>
  <si>
    <t>H.ADFAGVERL.A</t>
  </si>
  <si>
    <t>A.VMKSLTQTF.A</t>
  </si>
  <si>
    <t>D.SQMKSYQSF.Q</t>
  </si>
  <si>
    <t>I.RVFPEKGYSF.V</t>
  </si>
  <si>
    <t>P.SEYPGAGSSSVF.S</t>
  </si>
  <si>
    <t>F.LALDASQHSSL.S</t>
  </si>
  <si>
    <t>A.KAAEAAASAYY.N</t>
  </si>
  <si>
    <t>T.VMMDPNSTQRY.R</t>
  </si>
  <si>
    <t>F.GQPGGLGNNIY.Q</t>
  </si>
  <si>
    <t>P.SSVEVHPVL.E</t>
  </si>
  <si>
    <t>T.ALKEPQGNLY.Q</t>
  </si>
  <si>
    <t>R.TQMPDPKTF.K</t>
  </si>
  <si>
    <t>I.IQGPPGTGKTY.V</t>
  </si>
  <si>
    <t>SPE1237_MHCI_HCC1419_20120803</t>
  </si>
  <si>
    <t>R.PIVTVVGEPLPL.P</t>
  </si>
  <si>
    <t>R.AAPSPQEAL.V</t>
  </si>
  <si>
    <t>R.ILGPSHPDTSY.Y</t>
  </si>
  <si>
    <t>-.MAIHKALVM.C</t>
  </si>
  <si>
    <t>R.CEPARCPPQPEHCEGGR.A</t>
  </si>
  <si>
    <t>R.VYINYYDMNAANVGWNNSTFA.-</t>
  </si>
  <si>
    <t>R.KLEAAEDIAY.Q</t>
  </si>
  <si>
    <t>R.YLNEKAVSY.R</t>
  </si>
  <si>
    <t>S.PLHGGSGSYSVCSNSDTK.T</t>
  </si>
  <si>
    <t>K.DAINAETVLVLVNAVYFK.A</t>
  </si>
  <si>
    <t>SPE1233_MHCI_T47D_20120803</t>
  </si>
  <si>
    <t>K.AHFHPKGR.N</t>
  </si>
  <si>
    <t>S.TYYGSFVTR.A</t>
  </si>
  <si>
    <t>N.DTIVSGTLPQR.M</t>
  </si>
  <si>
    <t>K.DTVQLVIAR.G</t>
  </si>
  <si>
    <t>E.DYNLIVIER.G</t>
  </si>
  <si>
    <t>W.DMFATPQYR.G</t>
  </si>
  <si>
    <t>R.DAFFNPATR.S</t>
  </si>
  <si>
    <t>R.NINLIVQKR.P</t>
  </si>
  <si>
    <t>R.TRSSSSSSSSSSSSSSSSSSSSSSSSSDGR.K</t>
  </si>
  <si>
    <t>R.DMKAANVLITR.D</t>
  </si>
  <si>
    <t>K.NNLVIDTPR.V</t>
  </si>
  <si>
    <t>Y.DNFDNISLAQR.L</t>
  </si>
  <si>
    <t>K.DIFYKAIQK.R</t>
  </si>
  <si>
    <t>P.DNSMGFGAER.K</t>
  </si>
  <si>
    <t>I.DLNRLITQR.V</t>
  </si>
  <si>
    <t>K.LDNHCELLSR.L</t>
  </si>
  <si>
    <t>R.DGQVRVAEL.I</t>
  </si>
  <si>
    <t>V.DYYEVLGVQR.H</t>
  </si>
  <si>
    <t>R.DVYAKLLHR.Y</t>
  </si>
  <si>
    <t>K.DLRPATDYHVR.V</t>
  </si>
  <si>
    <t>R.DIRTPPLQSER.R</t>
  </si>
  <si>
    <t>D.ETNYGIPQR.A</t>
  </si>
  <si>
    <t>K.SEFLKALKR.D</t>
  </si>
  <si>
    <t>GTD2B_HUMAN, GTF2I_HUMAN</t>
  </si>
  <si>
    <t>T.DVFVVGTERGR.A</t>
  </si>
  <si>
    <t>R.STGEAFVQFASQEIAEK.A</t>
  </si>
  <si>
    <t>K.DRYGGQPLF.S</t>
  </si>
  <si>
    <t>S.YPYGDPAYR.K</t>
  </si>
  <si>
    <t>A.DAAAAVTTSYR.Q</t>
  </si>
  <si>
    <t>D.DFIAKVVQR.C</t>
  </si>
  <si>
    <t>R.DVKPSNILVNSR.G</t>
  </si>
  <si>
    <t>Y.TNPAVAATSANL.-</t>
  </si>
  <si>
    <t>C.VETDIPLKTR.K</t>
  </si>
  <si>
    <t>V.ISRNEIQGR.S</t>
  </si>
  <si>
    <t>G.DLLAASQVVNR.A</t>
  </si>
  <si>
    <t>R.DIHLTVEQR.G</t>
  </si>
  <si>
    <t>K.DNYKRVTGTSL.G</t>
  </si>
  <si>
    <t>A.DNGHLFALR.S</t>
  </si>
  <si>
    <t>N.TTLGATQLSER.P</t>
  </si>
  <si>
    <t>L.EAMTIFQNR.N</t>
  </si>
  <si>
    <t>E.DGYEFFAKR.Q</t>
  </si>
  <si>
    <t>N.DALGADESLLNR.L</t>
  </si>
  <si>
    <t>K.DVNTREPKLFR.A</t>
  </si>
  <si>
    <t>D.DNYGPGPSLR.P</t>
  </si>
  <si>
    <t>Q.DFYHNVAER.M</t>
  </si>
  <si>
    <t>R.DQYMRTGEGF.L</t>
  </si>
  <si>
    <t>R.NRLFQENSV.L</t>
  </si>
  <si>
    <t>D.DAYWPEAKR.A</t>
  </si>
  <si>
    <t>R.DTQSGSLLFIGR.L</t>
  </si>
  <si>
    <t>F.IEGDYKTIAKER.K</t>
  </si>
  <si>
    <t>I.EGDYKTIAKER.K</t>
  </si>
  <si>
    <t>E.GDYKTIAKER.K</t>
  </si>
  <si>
    <t>R.IGTGGQVVDCSR.L</t>
  </si>
  <si>
    <t>I.DIFNPQTVGVGR.A</t>
  </si>
  <si>
    <t>K.EVLDASKALLGR.L</t>
  </si>
  <si>
    <t>K.ISSELFSKSDKEDR.E</t>
  </si>
  <si>
    <t>L.NNLGNFINR.A</t>
  </si>
  <si>
    <t>R.DAAAVLVSR.F</t>
  </si>
  <si>
    <t>T.VNTSLNVYR.N</t>
  </si>
  <si>
    <t>I.YGNPIKR.I</t>
  </si>
  <si>
    <t>T.DSFSSLVNR.P</t>
  </si>
  <si>
    <t>K.YFYVSAEQVVQGMK.E</t>
  </si>
  <si>
    <t>C.DAAFIIGSGR.K</t>
  </si>
  <si>
    <t>SPE1239_MHCI_SUM185PE_20120803</t>
  </si>
  <si>
    <t>R.HVDEIKELY.S</t>
  </si>
  <si>
    <t>K.QLEDGRTLSDY.N</t>
  </si>
  <si>
    <t>R.FSDPERVNY.K</t>
  </si>
  <si>
    <t>I.ADMGHLKY.Y</t>
  </si>
  <si>
    <t>R.YSEDRIGLADY.A</t>
  </si>
  <si>
    <t>D.SVDPHGFISY.R</t>
  </si>
  <si>
    <t>K.ITDSAGHILY.S</t>
  </si>
  <si>
    <t>E.PTDTNVLRY.I</t>
  </si>
  <si>
    <t>V.VPNKFLVTA.E</t>
  </si>
  <si>
    <t>E.AIDQLHLEY.A</t>
  </si>
  <si>
    <t>S.VSDYLRQSY.G</t>
  </si>
  <si>
    <t>L.HSDLLEDSKY.R</t>
  </si>
  <si>
    <t>F.VTDGPGNYKY.K</t>
  </si>
  <si>
    <t>R.NTEEEGLKY.K</t>
  </si>
  <si>
    <t>K.FLDSTGSRLDY.R</t>
  </si>
  <si>
    <t>K.AYLSIWTELQAYIK.E</t>
  </si>
  <si>
    <t>V.FSDYLHPQY.K</t>
  </si>
  <si>
    <t>R.SSSCGSGGGGISPKGSGPS.V</t>
  </si>
  <si>
    <t>T.NTEVLKNMGY.A</t>
  </si>
  <si>
    <t>N.SPLSSHPVV.A</t>
  </si>
  <si>
    <t>K.YSAARSAAASNYV.-</t>
  </si>
  <si>
    <t>L.SMDEKVELY.R</t>
  </si>
  <si>
    <t>A.VPKPIGGVVVF.A</t>
  </si>
  <si>
    <t>R.LLDEDHTGTVEFKEFLVLVFK.V</t>
  </si>
  <si>
    <t>Y.SPIENIQRV.A</t>
  </si>
  <si>
    <t>Y.SPIENIQRVA.A</t>
  </si>
  <si>
    <t>I.YTDATPLRV.S</t>
  </si>
  <si>
    <t>R.VTDHLGVVYY.V</t>
  </si>
  <si>
    <t>S.TMDNPTTTQY.A</t>
  </si>
  <si>
    <t>S.VTDSIRDEY.A</t>
  </si>
  <si>
    <t>Q.YLDDPDLKY.G</t>
  </si>
  <si>
    <t>G.YSDPYVKTY.L</t>
  </si>
  <si>
    <t>V.SSDSVGGFRY.S</t>
  </si>
  <si>
    <t>P.ATDYHVRVY.A</t>
  </si>
  <si>
    <t>D.SSDPASQLSY.S</t>
  </si>
  <si>
    <t>Q.STDTSGYGQSSY.S</t>
  </si>
  <si>
    <t>K.YSEGYPGQRY.Y</t>
  </si>
  <si>
    <t>K.YSEGYPGKRY.Y</t>
  </si>
  <si>
    <t>N.VPYKFKVQA.R</t>
  </si>
  <si>
    <t>Y.ISEENFRVM.S</t>
  </si>
  <si>
    <t>R.MSDVVKGVY.K</t>
  </si>
  <si>
    <t>L.PTAVVPLRY.E</t>
  </si>
  <si>
    <t>F.LNDPNPMKY.L</t>
  </si>
  <si>
    <t>Y.VPLLRDTDSSVA.S</t>
  </si>
  <si>
    <t>R.VTEGRGIFASGSPFK.S</t>
  </si>
  <si>
    <t>C.STELNHLGY.Q</t>
  </si>
  <si>
    <t>S.LPLAVTKEA.K</t>
  </si>
  <si>
    <t>D.VSDSKQFTY.Y</t>
  </si>
  <si>
    <t>L.TVDARVYSY.A</t>
  </si>
  <si>
    <t>S.TPAAALDRFVA.R</t>
  </si>
  <si>
    <t>R.YLEELSQRY.R</t>
  </si>
  <si>
    <t>S.MSDSDKVGVFY.V</t>
  </si>
  <si>
    <t>S.VSEEDVSSRY.S</t>
  </si>
  <si>
    <t>K.IADMGHLKY.Y</t>
  </si>
  <si>
    <t>N.DTDHYFLRY.A</t>
  </si>
  <si>
    <t>V.YTDFDGTRVY.S</t>
  </si>
  <si>
    <t>D.YSDKYGLGY.Q</t>
  </si>
  <si>
    <t>K.AVDPTSGQLY.G</t>
  </si>
  <si>
    <t>R.SLDVGGPLRY.A</t>
  </si>
  <si>
    <t>D.LTEQYNEQY.G</t>
  </si>
  <si>
    <t>K.ITDIVNKY.R</t>
  </si>
  <si>
    <t>F.ITEDKTELY.M</t>
  </si>
  <si>
    <t>E.VTELHVISY.E</t>
  </si>
  <si>
    <t>A.VSEDSSVTQIY.H</t>
  </si>
  <si>
    <t>E.VTEFEDIKSGY.R</t>
  </si>
  <si>
    <t>L.MLDHQPPQY.K</t>
  </si>
  <si>
    <t>G.YPQHPGLNA.H</t>
  </si>
  <si>
    <t>G.TSDVDLDKY.R</t>
  </si>
  <si>
    <t>G.VTEAAEKTKEGVMY.V</t>
  </si>
  <si>
    <t>S.FSEEQLNRY.E</t>
  </si>
  <si>
    <t>I.YSDISGGGHPY.L</t>
  </si>
  <si>
    <t>L.LSELKPMSY.H</t>
  </si>
  <si>
    <t>R.YTADGKEVLEY.L</t>
  </si>
  <si>
    <t>A.VADKVHLMY.K</t>
  </si>
  <si>
    <t>C.NLDSQRLQY.I</t>
  </si>
  <si>
    <t>K.ELVKEPLSNDGAAPGATPASGSAASK.F</t>
  </si>
  <si>
    <t>SPE1190_MHCI_1ng_HCC1500_20120601</t>
  </si>
  <si>
    <t>L.GHLEKAVVL.E</t>
  </si>
  <si>
    <t>G.SLAGVKLSSQQA.-</t>
  </si>
  <si>
    <t>L.YLGDVSERV.R</t>
  </si>
  <si>
    <t>K.YLSEKVLAA.Q</t>
  </si>
  <si>
    <t>I.YLHDQNPDAAL.R</t>
  </si>
  <si>
    <t>K.GAVHDVKDVLDSVL.-</t>
  </si>
  <si>
    <t>N.VTVRPGLAM.A</t>
  </si>
  <si>
    <t>Y.SISGPGVDKEPF.N</t>
  </si>
  <si>
    <t>F.LSDPQVHTV.L</t>
  </si>
  <si>
    <t>G.LLSNNNQAL.R</t>
  </si>
  <si>
    <t>T.YLQKETSTL.Q</t>
  </si>
  <si>
    <t>K.LLSESNERL.Q</t>
  </si>
  <si>
    <t>S.ALADIAQSQL.K</t>
  </si>
  <si>
    <t>E.TVAEINATM.S</t>
  </si>
  <si>
    <t>R.SLANETHQL.R</t>
  </si>
  <si>
    <t>G.TLADSVGHHL.N</t>
  </si>
  <si>
    <t>R.GLAAENQEL.R</t>
  </si>
  <si>
    <t>SPE1235_MHCI_MCF12A_20120803</t>
  </si>
  <si>
    <t>E.AEEAPGARPQL.Q</t>
  </si>
  <si>
    <t>V.DPYNNPVPR.G</t>
  </si>
  <si>
    <t>P.STYGGGLSVSSSR.F</t>
  </si>
  <si>
    <t>R.EGAGALFFREAPGADSCTCFVNR.A</t>
  </si>
  <si>
    <t>D.DEARVQYEGF.R</t>
  </si>
  <si>
    <t>M.AEKDANSVTSSL.R</t>
  </si>
  <si>
    <t>V.PGLVHQPR.A</t>
  </si>
  <si>
    <t>N.YNFDGVSTNR.L</t>
  </si>
  <si>
    <t>G.YTFYSISQER.F</t>
  </si>
  <si>
    <t>L.ETFEHPNVVR.L</t>
  </si>
  <si>
    <t>K.DEEGLKLTF.Q</t>
  </si>
  <si>
    <t>N.AVIGYLSTR.G</t>
  </si>
  <si>
    <t>K.EVYDIAFSR.A</t>
  </si>
  <si>
    <t>Y.YENENVKGL.H</t>
  </si>
  <si>
    <t>A.ERAVTGYNDPETGNII.S</t>
  </si>
  <si>
    <t>E.RAVTGYNDPETGNII.S</t>
  </si>
  <si>
    <t>L.AEKNTTFDTF.K</t>
  </si>
  <si>
    <t>F.AEMYVAKF.A</t>
  </si>
  <si>
    <t>Q.STYYGSFVTR.A</t>
  </si>
  <si>
    <t>F.RQILKNPDDPDMVD.V</t>
  </si>
  <si>
    <t>E.DQVQIHTY.F</t>
  </si>
  <si>
    <t>D.DIMDSSLTR.R</t>
  </si>
  <si>
    <t>G.YTLDVTTGQR.K</t>
  </si>
  <si>
    <t>P.DEGVMVTKF.Y</t>
  </si>
  <si>
    <t>R.FSSSGGGGGGGRFSSSSGYGGGSSR.V</t>
  </si>
  <si>
    <t>G.EIYTGTSVAR.V</t>
  </si>
  <si>
    <t>K.ETVGFGMLK.A</t>
  </si>
  <si>
    <t>R.FVIGGPQGDAGLTGR.K</t>
  </si>
  <si>
    <t>T.ETQVSDFLSGR.S</t>
  </si>
  <si>
    <t>M.AEKLITQTF.S</t>
  </si>
  <si>
    <t>R.DTADGTFLVR.D</t>
  </si>
  <si>
    <t>T.FTYVGGPR.S</t>
  </si>
  <si>
    <t>N.IEKDNAGQVTL.V</t>
  </si>
  <si>
    <t>L.AAIGEATRL.K</t>
  </si>
  <si>
    <t>R.EAYGAVTQTVR.V</t>
  </si>
  <si>
    <t>Y.GTLGGMLTR.Q</t>
  </si>
  <si>
    <t>L.VLLGESAVGKSSL.V</t>
  </si>
  <si>
    <t>E.ESFGPQPISR.L</t>
  </si>
  <si>
    <t>L.DEYIAIAK.E</t>
  </si>
  <si>
    <t>RCOR1_HUMAN, RCOR3_HUMAN</t>
  </si>
  <si>
    <t>V.GEYQRMGVM.S</t>
  </si>
  <si>
    <t>V.TELHVISY.E</t>
  </si>
  <si>
    <t>E.NCASVHNLR.S</t>
  </si>
  <si>
    <t>I.EVIEIMTDR.G</t>
  </si>
  <si>
    <t>K.DANGNSFATRL.S</t>
  </si>
  <si>
    <t>A.NTLDNQLTNR.S</t>
  </si>
  <si>
    <t>K.DVFNEDFSNR.K</t>
  </si>
  <si>
    <t>F.NGDADLSGMTGSRGL.V</t>
  </si>
  <si>
    <t>L.VEKQPPQVL.K</t>
  </si>
  <si>
    <t>A.AEGEMNASRAL.K</t>
  </si>
  <si>
    <t>V.NEVLIHSSQY.L</t>
  </si>
  <si>
    <t>F.TEYETQVKVM.S</t>
  </si>
  <si>
    <t>R.EAVGGLQTVR.S</t>
  </si>
  <si>
    <t>Y.AEASALYGRAL.R</t>
  </si>
  <si>
    <t>V.CEVTRVKAV.R</t>
  </si>
  <si>
    <t>Q.EVLQGGSQR.S</t>
  </si>
  <si>
    <t>L.TVVEDVTVGR.R</t>
  </si>
  <si>
    <t>SPE1195_MHCI_1ng_HCC1806_20120615</t>
  </si>
  <si>
    <t>Q.HVIETLIGK.K</t>
  </si>
  <si>
    <t>V.GYEPLPPTIGR.N</t>
  </si>
  <si>
    <t>R.NYLSIFRKF.D</t>
  </si>
  <si>
    <t>M.EGAPPGSLALR.L</t>
  </si>
  <si>
    <t>K.AYLPVNESF.G</t>
  </si>
  <si>
    <t>K.TYGEIFEKF.H</t>
  </si>
  <si>
    <t>L.TSFPSGQGPGGGVSR.P</t>
  </si>
  <si>
    <t>L.KFIDTTSKF.G</t>
  </si>
  <si>
    <t>N.FYVPAEPKLAF.V</t>
  </si>
  <si>
    <t>M.NVAEVDKVTGR.F</t>
  </si>
  <si>
    <t>A.DGYEQAARV.A</t>
  </si>
  <si>
    <t>V.SVQGIIIYR.A</t>
  </si>
  <si>
    <t>L.FIYNPTTGEFLGR.T</t>
  </si>
  <si>
    <t>G.AYVHMVTHF.I</t>
  </si>
  <si>
    <t>Y.STFPAGVPVSER.S</t>
  </si>
  <si>
    <t>A.VYVDLGGSHVF.Q</t>
  </si>
  <si>
    <t>M.NYLDRFLSL.E</t>
  </si>
  <si>
    <t>D.ETVNVEPLTK.A</t>
  </si>
  <si>
    <t>E.DIFSEVVGR.K</t>
  </si>
  <si>
    <t>Y.EVVVSTGVLGR.G</t>
  </si>
  <si>
    <t>G.EVIQLQGDQR.K</t>
  </si>
  <si>
    <t>V.SAVEIVGGATR.I</t>
  </si>
  <si>
    <t>M.ENISDDVIVGR.C</t>
  </si>
  <si>
    <t>M.DSIGSTVSSER.S</t>
  </si>
  <si>
    <t>A.AAVPVIISR.A</t>
  </si>
  <si>
    <t>L.AAYGYGIRY.E</t>
  </si>
  <si>
    <t>A.MPPPPPQGV.K</t>
  </si>
  <si>
    <t>V.AIVDVIDQNR.A</t>
  </si>
  <si>
    <t>A.SLADIMAKR.N</t>
  </si>
  <si>
    <t>R.AVVGVVAGGGR.I</t>
  </si>
  <si>
    <t>H.AKWNPTAGVAF.E</t>
  </si>
  <si>
    <t>K.EAIEGTYIDK.K</t>
  </si>
  <si>
    <t>A.FAITAIKGVGR.R</t>
  </si>
  <si>
    <t>F.AITAIKGVGR.R</t>
  </si>
  <si>
    <t>V.AEVDKVTGR.F</t>
  </si>
  <si>
    <t>G.HAVGDIPGVR.F</t>
  </si>
  <si>
    <t>P.DIAEPGSVAGR.T</t>
  </si>
  <si>
    <t>K.SVIDTSTIVR.K</t>
  </si>
  <si>
    <t>S.SVINSVSTSR.Q</t>
  </si>
  <si>
    <t>F.AAFAYTVKY.V</t>
  </si>
  <si>
    <t>L.TTVEGLITR.A</t>
  </si>
  <si>
    <t>L.EAHFVPLVK.R</t>
  </si>
  <si>
    <t>P.WVSLVVQK.T</t>
  </si>
  <si>
    <t>L.LIFEGTNEILR.M</t>
  </si>
  <si>
    <t>E.EATNILTATR.K</t>
  </si>
  <si>
    <t>E.KIPVSAFLL.L</t>
  </si>
  <si>
    <t>L.STVGAGAYAYK.T</t>
  </si>
  <si>
    <t>I.AVANIVNSVK.Q</t>
  </si>
  <si>
    <t>I.AMATVTALR.R</t>
  </si>
  <si>
    <t>L.AYLEAIHNF.V</t>
  </si>
  <si>
    <t>I.TALDGLKRGR.G</t>
  </si>
  <si>
    <t>G.SVAQVVLSR.G</t>
  </si>
  <si>
    <t>S.TVAESVSQQILR.Q</t>
  </si>
  <si>
    <t>L.SYNPLWLRI.G</t>
  </si>
  <si>
    <t>G.EIVVIGATNR.L</t>
  </si>
  <si>
    <t>P.SAYGSVKAY.T</t>
  </si>
  <si>
    <t>L.VTAGGGQILSR.K</t>
  </si>
  <si>
    <t>D.DASLLIVNR.Y</t>
  </si>
  <si>
    <t>Q.AKVDLVSAY.T</t>
  </si>
  <si>
    <t>S.FTAPPVSGR.Y</t>
  </si>
  <si>
    <t>D.FAFVTDNTY.T</t>
  </si>
  <si>
    <t>K.ETIPLTAEKL.C</t>
  </si>
  <si>
    <t>W.RTIAPIIGR.T</t>
  </si>
  <si>
    <t>A.STISLVTGETER.K</t>
  </si>
  <si>
    <t>E.NSFDPSKITR.K</t>
  </si>
  <si>
    <t>V.MEMINENAK.S</t>
  </si>
  <si>
    <t>E.GDVRSGGRAR.G</t>
  </si>
  <si>
    <t>G.QISEVVVVK.D</t>
  </si>
  <si>
    <t>K.QGGFVVDK.N</t>
  </si>
  <si>
    <t>G.AAAQLGGIVR.M</t>
  </si>
  <si>
    <t>I.EVFTPVVQR.I</t>
  </si>
  <si>
    <t>A.NSIGEAVSGTAR.T</t>
  </si>
  <si>
    <t>G.AVILGGVTR.L</t>
  </si>
  <si>
    <t>D.EVNDPSLTIK.S</t>
  </si>
  <si>
    <t>G.SAFATPFLVVR.H</t>
  </si>
  <si>
    <t>D.DTAVQYAIGR.S</t>
  </si>
  <si>
    <t>M.AVVGVSSVSR.L</t>
  </si>
  <si>
    <t>H.GLEVGSLAEVK.E</t>
  </si>
  <si>
    <t>S.AAFPGASLY.L</t>
  </si>
  <si>
    <t>N.NVIESKAYVGR.N</t>
  </si>
  <si>
    <t>Q.YYIFIPSKF.K</t>
  </si>
  <si>
    <t>D.SIIGVTEPR.R</t>
  </si>
  <si>
    <t>M.KYPSPFFVF.G</t>
  </si>
  <si>
    <t>D.RFLDDLGLKF.K</t>
  </si>
  <si>
    <t>S.VTVGGEQISAIGR.G</t>
  </si>
  <si>
    <t>V.TVGGEQISAIGR.G</t>
  </si>
  <si>
    <t>A.FYLEGGFSKF.Q</t>
  </si>
  <si>
    <t>K.NTFSSGSDLNAVK.S</t>
  </si>
  <si>
    <t>T.LVVTSEDGITK.I</t>
  </si>
  <si>
    <t>K.AYLPVNESFGF.T</t>
  </si>
  <si>
    <t>A.DAVQTVTGGLR.S</t>
  </si>
  <si>
    <t>P.EGFDPTGPAGLGR.P</t>
  </si>
  <si>
    <t>P.VVAPPGVVVSR.A</t>
  </si>
  <si>
    <t>G.DVISNINITR.A</t>
  </si>
  <si>
    <t>L.VKVIQQESY.T</t>
  </si>
  <si>
    <t>K.KYITQGQLLQF.V</t>
  </si>
  <si>
    <t>M.ELIDDNTVVR.A</t>
  </si>
  <si>
    <t>L.SVISVEDPPQR.T</t>
  </si>
  <si>
    <t>R.PFLQASPHF.-</t>
  </si>
  <si>
    <t>P.EVISLINTR.M</t>
  </si>
  <si>
    <t>G.SVISTDPLKR.F</t>
  </si>
  <si>
    <t>N.DTIVSGTLPQRM.A</t>
  </si>
  <si>
    <t>Q.ISNGTSSVIVSR.K</t>
  </si>
  <si>
    <t>E.DAYVGYMTI.R</t>
  </si>
  <si>
    <t>Y.STAKNSLGSRS.S</t>
  </si>
  <si>
    <t>G.EVVTGVIGQR.M</t>
  </si>
  <si>
    <t>A.EVSPMYGVQK.Y</t>
  </si>
  <si>
    <t>T.ELAQVIVSR.G</t>
  </si>
  <si>
    <t>S.NTIQSIIAIIR.A</t>
  </si>
  <si>
    <t>V.YKIGDLTGY.C</t>
  </si>
  <si>
    <t>K.NSASVGIIQR.D</t>
  </si>
  <si>
    <t>S.SVISTAEGTTR.R</t>
  </si>
  <si>
    <t>R.STITSREIQTAVR.L</t>
  </si>
  <si>
    <t>R.STITSREVQTAVR.L</t>
  </si>
  <si>
    <t>V.TAMDVVYALK.R</t>
  </si>
  <si>
    <t>A.SYIPLFPQL.Y</t>
  </si>
  <si>
    <t>A.VAVDVAVPK.R</t>
  </si>
  <si>
    <t>K.DTPGFIVNR.L</t>
  </si>
  <si>
    <t>A.NTIDQKIVER.A</t>
  </si>
  <si>
    <t>T.IDQKIVER.A</t>
  </si>
  <si>
    <t>K.QTWTGRWTMK.D</t>
  </si>
  <si>
    <t>A.GTIAGLNVLR.I</t>
  </si>
  <si>
    <t>Y.DVIAQAQSGTGK.T</t>
  </si>
  <si>
    <t>I.IPVLVVQAQR.-</t>
  </si>
  <si>
    <t>D.EVISTPGVVAR.F</t>
  </si>
  <si>
    <t>L.AVFPSLLTNPK.T</t>
  </si>
  <si>
    <t>L.TPVRLPSI.Q</t>
  </si>
  <si>
    <t>S.DSVTIFRSR.P</t>
  </si>
  <si>
    <t>A.SVEIQEPSSR.R</t>
  </si>
  <si>
    <t>K.NVIAALNSR.T</t>
  </si>
  <si>
    <t>V.PALATNQPV.P</t>
  </si>
  <si>
    <t>A.EVVEPEGPVAQR.A</t>
  </si>
  <si>
    <t>H.SYLERHGLINF.G</t>
  </si>
  <si>
    <t>L.LKLGIKHQSVAF.T</t>
  </si>
  <si>
    <t>I.NTFLGTPVQK.L</t>
  </si>
  <si>
    <t>P.MPAGMLIER.S</t>
  </si>
  <si>
    <t>A.TGSIFFPHCNSASTRIFGKQTNK.M</t>
  </si>
  <si>
    <t>H.HIVSIEVQR.E</t>
  </si>
  <si>
    <t>G.SVVNVNPTNTR.P</t>
  </si>
  <si>
    <t>Q.ETVQDIVYR.T</t>
  </si>
  <si>
    <t>G.SVLDYFSER.S</t>
  </si>
  <si>
    <t>A.KYLDEDTIYHL.Q</t>
  </si>
  <si>
    <t>R.TSINGLLGR.G</t>
  </si>
  <si>
    <t>R.IAAGEVIQR.P</t>
  </si>
  <si>
    <t>Q.KYLEKYYNL.K</t>
  </si>
  <si>
    <t>Q.QYLEKYYNL.E</t>
  </si>
  <si>
    <t>S.TSETPQPPR.K</t>
  </si>
  <si>
    <t>L.TTVDPDTGVMSR.K</t>
  </si>
  <si>
    <t>S.NVPAVVVGR.L</t>
  </si>
  <si>
    <t>A.AYLHTTTTF.T</t>
  </si>
  <si>
    <t>E.SAAEVGFVR.F</t>
  </si>
  <si>
    <t>A.AVIDVGINR.V</t>
  </si>
  <si>
    <t>L.TLIDLPGITR.V</t>
  </si>
  <si>
    <t>E.TDLEPPVVKR.Q</t>
  </si>
  <si>
    <t>L.ELVTGTNVYITR.A</t>
  </si>
  <si>
    <t>L.ELAIGGVLR.A</t>
  </si>
  <si>
    <t>E.PELRSFIAKR.L</t>
  </si>
  <si>
    <t>A.STVQILGAEK.A</t>
  </si>
  <si>
    <t>F.EITPPVVLR.L</t>
  </si>
  <si>
    <t>R.YYIDADLLREI.K</t>
  </si>
  <si>
    <t>K.VAALSGDARR.C</t>
  </si>
  <si>
    <t>K.NTINEIIKR.T</t>
  </si>
  <si>
    <t>L.EIINEDIAKR.T</t>
  </si>
  <si>
    <t>L.SYIEHIFEI.S</t>
  </si>
  <si>
    <t>Y.DSINVIDVNK.V</t>
  </si>
  <si>
    <t>S.SVIGASSQFTR.N</t>
  </si>
  <si>
    <t>A.MTSALPIIQK.L</t>
  </si>
  <si>
    <t>G.NYIPRFWTF.E</t>
  </si>
  <si>
    <t>I.TSIVVLVER.G</t>
  </si>
  <si>
    <t>H.SVVSPQDTVQR.C</t>
  </si>
  <si>
    <t>R.AVFPSIVGR.P</t>
  </si>
  <si>
    <t>I.KYPENFFLL.R</t>
  </si>
  <si>
    <t>A.DVVSKFLNR.H</t>
  </si>
  <si>
    <t>I.ELFEDSQLTTR.S</t>
  </si>
  <si>
    <t>K.IENVPTGPNNKPK.L</t>
  </si>
  <si>
    <t>D.TTAAGPLFQQR.P</t>
  </si>
  <si>
    <t>T.TAAGPLFQQR.P</t>
  </si>
  <si>
    <t>A.SVTEAIPVSR.D</t>
  </si>
  <si>
    <t>L.GKLPAGGVLY.P</t>
  </si>
  <si>
    <t>K.QVSNMVAK.N</t>
  </si>
  <si>
    <t>R.ETLPAEQDLTTK.N</t>
  </si>
  <si>
    <t>G.LATDVQTVAQR.L</t>
  </si>
  <si>
    <t>S.EAFLSNLVVNK.T</t>
  </si>
  <si>
    <t>N.VYIKHPVSL.E</t>
  </si>
  <si>
    <t>G.QVIGIGAGQQSR.I</t>
  </si>
  <si>
    <t>S.SSFNSNTFLTR.L</t>
  </si>
  <si>
    <t>G.KYFGGVLEYF.M</t>
  </si>
  <si>
    <t>A.GKFPSLLTH.N</t>
  </si>
  <si>
    <t>F.EVILIDPFHK.A</t>
  </si>
  <si>
    <t>N.STFNQVVLK.R</t>
  </si>
  <si>
    <t>N.STFNQVVLKR.L</t>
  </si>
  <si>
    <t>Y.DALDVANKIGII.-</t>
  </si>
  <si>
    <t>L.ADIMAKR.N</t>
  </si>
  <si>
    <t>K.DVFRDPALK.R</t>
  </si>
  <si>
    <t>K.QTYSTEPNNLK.A</t>
  </si>
  <si>
    <t>K.NIEDVIAQGIGK.L</t>
  </si>
  <si>
    <t>E.DVIAQGIGK.L</t>
  </si>
  <si>
    <t>A.ESVSEVVVNR.V</t>
  </si>
  <si>
    <t>K.KFIDPIYQVW.E</t>
  </si>
  <si>
    <t>G.HVAQIYAIR.Q</t>
  </si>
  <si>
    <t>Y.SYLTPDLWKETVF.T</t>
  </si>
  <si>
    <t>N.VAEVDKVTGR.F</t>
  </si>
  <si>
    <t>D.EVLVAGFGR.K</t>
  </si>
  <si>
    <t>F.DAYVLPKL.Y</t>
  </si>
  <si>
    <t>F.DAYVLPKLY.V</t>
  </si>
  <si>
    <t>C.EVVVSGKLR.G</t>
  </si>
  <si>
    <t>T.PDIKLFGK.W</t>
  </si>
  <si>
    <t>V.ETFSGVYKKL.T</t>
  </si>
  <si>
    <t>S.TSFPLSGPPR.K</t>
  </si>
  <si>
    <t>G.DVITIDKATGK.I</t>
  </si>
  <si>
    <t>E.DAYTVLTRI.G</t>
  </si>
  <si>
    <t>A.EVNQETIQRL.L</t>
  </si>
  <si>
    <t>F.STIEYVIQR.G</t>
  </si>
  <si>
    <t>T.EVIDPQDLLEGR.Y</t>
  </si>
  <si>
    <t>A.SPSAVFATR.H</t>
  </si>
  <si>
    <t>V.SYLPFTEAF.D</t>
  </si>
  <si>
    <t>V.SSFQGNDPAISR.S</t>
  </si>
  <si>
    <t>A.RSSEELAPPR.P</t>
  </si>
  <si>
    <t>R.PSSAHVGLR.S</t>
  </si>
  <si>
    <t>N.NIINETTTR.N</t>
  </si>
  <si>
    <t>F.LTQPQVVAR.A</t>
  </si>
  <si>
    <t>R.KYLVIGDLLF.S</t>
  </si>
  <si>
    <t>L.SAASLLLNR.Y</t>
  </si>
  <si>
    <t>S.TVSPVSGINTR.R</t>
  </si>
  <si>
    <t>T.FSQSTPIGLDR.V</t>
  </si>
  <si>
    <t>K.SVIDTSTIVRK.K</t>
  </si>
  <si>
    <t>E.SVVQVSGTVISR.P</t>
  </si>
  <si>
    <t>T.DVTEYAVQR.N</t>
  </si>
  <si>
    <t>K.ATISNDGATILK.L</t>
  </si>
  <si>
    <t>L.SKLPIGDVATQY.F</t>
  </si>
  <si>
    <t>A.QAPVEKVADK.L</t>
  </si>
  <si>
    <t>V.ETLTGALAVQK.A</t>
  </si>
  <si>
    <t>C.FSKDIVENY.F</t>
  </si>
  <si>
    <t>Y.SAFGVIIEK.T</t>
  </si>
  <si>
    <t>A.SVYSPSGPVNR.R</t>
  </si>
  <si>
    <t>L.QTIQGILER.S</t>
  </si>
  <si>
    <t>N.TVISQEPFVPK.K</t>
  </si>
  <si>
    <t>G.VYIDFPGGILSF.Y</t>
  </si>
  <si>
    <t>G.VYLDRGTGNVSF.Y</t>
  </si>
  <si>
    <t>V.FGDEPPVFSR.P</t>
  </si>
  <si>
    <t>R.FVFGTTPEDILR.N</t>
  </si>
  <si>
    <t>L.RYLPTGSFPFL.L</t>
  </si>
  <si>
    <t>C.ETQLPVSFR.H</t>
  </si>
  <si>
    <t>L.AKQDVVLNY.P</t>
  </si>
  <si>
    <t>V.EALTTLEVAGR.M</t>
  </si>
  <si>
    <t>L.IVALILSTK.-</t>
  </si>
  <si>
    <t>S.SIIGGGVKAPR.I</t>
  </si>
  <si>
    <t>L.SSTEVLYVNR.N</t>
  </si>
  <si>
    <t>M.NVFPSNTQPFQR.L</t>
  </si>
  <si>
    <t>H.SPCTMQLSSR.M</t>
  </si>
  <si>
    <t>S.KHSSEESGYAS.V</t>
  </si>
  <si>
    <t>A.AVAEIGALGR.R</t>
  </si>
  <si>
    <t>N.NVVEYIPNAER.P</t>
  </si>
  <si>
    <t>SPE1185_MHCI_HCC70_20120517</t>
  </si>
  <si>
    <t>ALDOA_HUMAN</t>
  </si>
  <si>
    <t>CP1B1_HUMAN</t>
  </si>
  <si>
    <t>G.SAFADRPAF.A</t>
  </si>
  <si>
    <t>ACTB_HUMAN</t>
  </si>
  <si>
    <t>K.ILTERGYSF.T</t>
  </si>
  <si>
    <t>DDX21_HUMAN</t>
  </si>
  <si>
    <t>A.VIGDVIRVY.S</t>
  </si>
  <si>
    <t>ELOV5_HUMAN</t>
  </si>
  <si>
    <t>N.HQITVLHVY.H</t>
  </si>
  <si>
    <t>AHR_HUMAN</t>
  </si>
  <si>
    <t>G.SGYQFIHAA.D</t>
  </si>
  <si>
    <t>DLG1_HUMAN</t>
  </si>
  <si>
    <t>I.VAQYRPEEY.S</t>
  </si>
  <si>
    <t>KLH24_HUMAN</t>
  </si>
  <si>
    <t>G.VAAMPRPVSY.H</t>
  </si>
  <si>
    <t>MATR3_HUMAN</t>
  </si>
  <si>
    <t>D.SFFGETSHNY.H</t>
  </si>
  <si>
    <t>NUP50_HUMAN</t>
  </si>
  <si>
    <t>K.AAADPKVAF.G</t>
  </si>
  <si>
    <t>ORML2_HUMAN</t>
  </si>
  <si>
    <t>L.ATYVFLHTV.K</t>
  </si>
  <si>
    <t>PICAL_HUMAN</t>
  </si>
  <si>
    <t>K.DAIRLFAA.Y</t>
  </si>
  <si>
    <t>PJA1_HUMAN</t>
  </si>
  <si>
    <t>E.SSSGYPEPKY.P</t>
  </si>
  <si>
    <t>AP1M2_HUMAN</t>
  </si>
  <si>
    <t>R.LSTQVKPLI.W</t>
  </si>
  <si>
    <t>APOL3_HUMAN</t>
  </si>
  <si>
    <t>I.TTSIVEHSY.T</t>
  </si>
  <si>
    <t>BZW2_HUMAN</t>
  </si>
  <si>
    <t>I.AASFAVKLF.K</t>
  </si>
  <si>
    <t>CNOT1_HUMAN</t>
  </si>
  <si>
    <t>V.TAAQVARVL.G</t>
  </si>
  <si>
    <t>ECE1_HUMAN</t>
  </si>
  <si>
    <t>G.DAYPNGLQVNF.H</t>
  </si>
  <si>
    <t>ERGI1_HUMAN</t>
  </si>
  <si>
    <t>L.TSNPLASHDY.I</t>
  </si>
  <si>
    <t>F120A_HUMAN</t>
  </si>
  <si>
    <t>V.ISTPVIRTF.G</t>
  </si>
  <si>
    <t>HES4_HUMAN</t>
  </si>
  <si>
    <t>A.LSADPAVLGKY.R</t>
  </si>
  <si>
    <t>HNRPK_HUMAN</t>
  </si>
  <si>
    <t>T.GTQDQIQNAQY.L</t>
  </si>
  <si>
    <t>IFI27_HUMAN</t>
  </si>
  <si>
    <t>L.GSIGSAIAAVI.A</t>
  </si>
  <si>
    <t>A.IAAVIARFY.-</t>
  </si>
  <si>
    <t>ITB1_HUMAN</t>
  </si>
  <si>
    <t>A.VTTVVNPKY.E</t>
  </si>
  <si>
    <t>LSM4_HUMAN</t>
  </si>
  <si>
    <t>M.LPLSLLKTA.Q</t>
  </si>
  <si>
    <t>MED15_HUMAN</t>
  </si>
  <si>
    <t>Y.DANPFLQSV.H</t>
  </si>
  <si>
    <t>NU155_HUMAN</t>
  </si>
  <si>
    <t>Q.AFQERLNSY.K</t>
  </si>
  <si>
    <t>PDCD4_HUMAN</t>
  </si>
  <si>
    <t>S.DALRSGLTV.P</t>
  </si>
  <si>
    <t>PEPL_HUMAN</t>
  </si>
  <si>
    <t>E.VANLRLEL.V</t>
  </si>
  <si>
    <t>PLAK_HUMAN</t>
  </si>
  <si>
    <t>M.AQNSVRLNY.G</t>
  </si>
  <si>
    <t>PR285_HUMAN</t>
  </si>
  <si>
    <t>S.LQHALAQSY.Q</t>
  </si>
  <si>
    <t>PRC2C_HUMAN</t>
  </si>
  <si>
    <t>Q.VQQPGQTNFY.N</t>
  </si>
  <si>
    <t>PRP6_HUMAN</t>
  </si>
  <si>
    <t>R.SSAPTARVF.M</t>
  </si>
  <si>
    <t>RNZ2_HUMAN</t>
  </si>
  <si>
    <t>K.DATLLIHEA.T</t>
  </si>
  <si>
    <t>SF3B1_HUMAN</t>
  </si>
  <si>
    <t>E.YANYYTREV.M</t>
  </si>
  <si>
    <t>SNX3_HUMAN</t>
  </si>
  <si>
    <t>L.ITKPQNLNDAY.G</t>
  </si>
  <si>
    <t>SSF1_HUMAN</t>
  </si>
  <si>
    <t>Y.AANPHSFVF.T</t>
  </si>
  <si>
    <t>ST17A_HUMAN</t>
  </si>
  <si>
    <t>E.SAVDFIRTL.L</t>
  </si>
  <si>
    <t>STAG2_HUMAN</t>
  </si>
  <si>
    <t>N.TAADIFKQY.M</t>
  </si>
  <si>
    <t>T2EA_HUMAN</t>
  </si>
  <si>
    <t>W.ATKGPSYEDLY.T</t>
  </si>
  <si>
    <t>TAP2_HUMAN</t>
  </si>
  <si>
    <t>L.AVLGETLIPHY.S</t>
  </si>
  <si>
    <t>M.IYQESVGSY.V</t>
  </si>
  <si>
    <t>A4_HUMAN</t>
  </si>
  <si>
    <t>N.MISEPRISY.G</t>
  </si>
  <si>
    <t>AACS_HUMAN</t>
  </si>
  <si>
    <t>R.DAIRMGLSA.R</t>
  </si>
  <si>
    <t>AAGAB_HUMAN</t>
  </si>
  <si>
    <t>ABCBA_HUMAN</t>
  </si>
  <si>
    <t>G.AAANAIRVY.L</t>
  </si>
  <si>
    <t>ABCD1_HUMAN</t>
  </si>
  <si>
    <t>E.LVSERTEAF.T</t>
  </si>
  <si>
    <t>ACL6A_HUMAN</t>
  </si>
  <si>
    <t>I.GSYTVRAGY.A</t>
  </si>
  <si>
    <t>ACOD_HUMAN</t>
  </si>
  <si>
    <t>S.SSYTTTTTI.T</t>
  </si>
  <si>
    <t>G.AVGEGFHNY.H</t>
  </si>
  <si>
    <t>ADA10_HUMAN</t>
  </si>
  <si>
    <t>AG10A_HUMAN</t>
  </si>
  <si>
    <t>K.AASSIQRVL.S</t>
  </si>
  <si>
    <t>AGAP3_HUMAN</t>
  </si>
  <si>
    <t>A.ISAANPRVI.D</t>
  </si>
  <si>
    <t>AIM1_HUMAN</t>
  </si>
  <si>
    <t>E.TAIETKVTV.S</t>
  </si>
  <si>
    <t>AK1A1_HUMAN</t>
  </si>
  <si>
    <t>S.VASVRPAVL.Q</t>
  </si>
  <si>
    <t>ALO17_HUMAN</t>
  </si>
  <si>
    <t>A.DSVLTKVV.G</t>
  </si>
  <si>
    <t>AMPM2_HUMAN</t>
  </si>
  <si>
    <t>S.YTAQFEHTI.L</t>
  </si>
  <si>
    <t>ANK1_HUMAN</t>
  </si>
  <si>
    <t>T.EGLEPGGSQEY.E</t>
  </si>
  <si>
    <t>ANLN_HUMAN</t>
  </si>
  <si>
    <t>T.VQKPDAANYY.Y</t>
  </si>
  <si>
    <t>G.LSAVRTSNF.A</t>
  </si>
  <si>
    <t>AP4B1_HUMAN</t>
  </si>
  <si>
    <t>I.FAIGGIARTY.T</t>
  </si>
  <si>
    <t>AR6P1_HUMAN</t>
  </si>
  <si>
    <t>L.NQHGIILKY.I</t>
  </si>
  <si>
    <t>ASAP3_HUMAN</t>
  </si>
  <si>
    <t>I.TEGDGSRTGSL.P</t>
  </si>
  <si>
    <t>AT1A1_HUMAN</t>
  </si>
  <si>
    <t>E.NPLETRNIA.F</t>
  </si>
  <si>
    <t>AT8B1_HUMAN</t>
  </si>
  <si>
    <t>K.YANNAIKTY.K</t>
  </si>
  <si>
    <t>ATAD2_HUMAN</t>
  </si>
  <si>
    <t>L.ITVEKALAI.L</t>
  </si>
  <si>
    <t>ATN1_HUMAN</t>
  </si>
  <si>
    <t>T.PVGGGNLPSAP.P</t>
  </si>
  <si>
    <t>ATP5E_HUMAN</t>
  </si>
  <si>
    <t>R.DALKTEFKA.N</t>
  </si>
  <si>
    <t>AXA2L_HUMAN</t>
  </si>
  <si>
    <t>AXIN1_HUMAN</t>
  </si>
  <si>
    <t>L.VSTDPRPASY.S</t>
  </si>
  <si>
    <t>BAG6_HUMAN</t>
  </si>
  <si>
    <t>V.IARPTPPQA.R</t>
  </si>
  <si>
    <t>BAHD1_HUMAN</t>
  </si>
  <si>
    <t>S.TPYVAKISA.L</t>
  </si>
  <si>
    <t>BAI3_HUMAN</t>
  </si>
  <si>
    <t>V.GMGMMDFQN.S</t>
  </si>
  <si>
    <t>BGLR_HUMAN</t>
  </si>
  <si>
    <t>R.VVLRIGSAHSY.A</t>
  </si>
  <si>
    <t>K.YQKPIIQSEY.G</t>
  </si>
  <si>
    <t>BLM_HUMAN</t>
  </si>
  <si>
    <t>K.IQSGIFGKGSAY.S</t>
  </si>
  <si>
    <t>BZW1_HUMAN</t>
  </si>
  <si>
    <t>V.SAAFAVKLF.K</t>
  </si>
  <si>
    <t>CALM_HUMAN</t>
  </si>
  <si>
    <t>K.DGNGYISAA.E</t>
  </si>
  <si>
    <t>CC127_HUMAN</t>
  </si>
  <si>
    <t>A.FQQDLEAKY.H</t>
  </si>
  <si>
    <t>CCD14_HUMAN</t>
  </si>
  <si>
    <t>K.EAIGKIPAA.T</t>
  </si>
  <si>
    <t>CD2A1_HUMAN</t>
  </si>
  <si>
    <t>A.DPATLTRPV.H</t>
  </si>
  <si>
    <t>CDA7L_HUMAN</t>
  </si>
  <si>
    <t>F.YGYDNVKEY.L</t>
  </si>
  <si>
    <t>CDC20_HUMAN</t>
  </si>
  <si>
    <t>F.AQNQLVIWKY.P</t>
  </si>
  <si>
    <t>CDKAL_HUMAN</t>
  </si>
  <si>
    <t>F.YPRPGTPAA.K</t>
  </si>
  <si>
    <t>CENPM_HUMAN</t>
  </si>
  <si>
    <t>H.TVVKLAHTY.Q</t>
  </si>
  <si>
    <t>CERU_HUMAN</t>
  </si>
  <si>
    <t>K.NLASRPYTF.H</t>
  </si>
  <si>
    <t>CHSTC_HUMAN</t>
  </si>
  <si>
    <t>R.DPFVRLISA.F</t>
  </si>
  <si>
    <t>CIR1A_HUMAN</t>
  </si>
  <si>
    <t>E.DSTKLFVA.S</t>
  </si>
  <si>
    <t>CLD15_HUMAN</t>
  </si>
  <si>
    <t>P.GTKYELGPA.L</t>
  </si>
  <si>
    <t>CN37_HUMAN</t>
  </si>
  <si>
    <t>A.DAYKITPGA.R</t>
  </si>
  <si>
    <t>S.YSKAFTLTI.S</t>
  </si>
  <si>
    <t>S.YAIDNPLHY.Q</t>
  </si>
  <si>
    <t>COG2_HUMAN</t>
  </si>
  <si>
    <t>K.SALEVPRLY.R</t>
  </si>
  <si>
    <t>L.VALLVRGSA.D</t>
  </si>
  <si>
    <t>V.VAVANVMSA.V</t>
  </si>
  <si>
    <t>CPSF5_HUMAN</t>
  </si>
  <si>
    <t>A.VPKNYKLVAA.P</t>
  </si>
  <si>
    <t>CUL9_HUMAN</t>
  </si>
  <si>
    <t>S.RAHVLLSLSQQDGIEQ.H</t>
  </si>
  <si>
    <t>CV029_HUMAN</t>
  </si>
  <si>
    <t>E.VVQDPNSFAEY.H</t>
  </si>
  <si>
    <t>A.AVIGDVIRVY.S</t>
  </si>
  <si>
    <t>S.VATEQPEL.E</t>
  </si>
  <si>
    <t>DDX56_HUMAN</t>
  </si>
  <si>
    <t>R.DVRVANVSA.A</t>
  </si>
  <si>
    <t>DERL1_HUMAN</t>
  </si>
  <si>
    <t>A.ATVAVPLVGK.L</t>
  </si>
  <si>
    <t>DGLA_HUMAN</t>
  </si>
  <si>
    <t>E.EVGGGGGGPASRGEL.A</t>
  </si>
  <si>
    <t>DHX37_HUMAN</t>
  </si>
  <si>
    <t>M.NLSQRVVSY.Q</t>
  </si>
  <si>
    <t>DISP1_HUMAN</t>
  </si>
  <si>
    <t>V.DFAVHYGVAY.R</t>
  </si>
  <si>
    <t>L.YPISIFIKP.K</t>
  </si>
  <si>
    <t>DMPK_HUMAN</t>
  </si>
  <si>
    <t>A.LSGDPRFF.S</t>
  </si>
  <si>
    <t>DNJC3_HUMAN</t>
  </si>
  <si>
    <t>E.AFYKISTLY.Y</t>
  </si>
  <si>
    <t>DTBP1_HUMAN</t>
  </si>
  <si>
    <t>M.TANLTHLEA.S</t>
  </si>
  <si>
    <t>DTX3L_HUMAN</t>
  </si>
  <si>
    <t>K.IPVKLFAA.N</t>
  </si>
  <si>
    <t>DTX4_HUMAN</t>
  </si>
  <si>
    <t>E.VGITIQHAY.E</t>
  </si>
  <si>
    <t>DUT_HUMAN</t>
  </si>
  <si>
    <t>G.SARAAGYDLY.S</t>
  </si>
  <si>
    <t>DYHC1_HUMAN</t>
  </si>
  <si>
    <t>S.TALLKSLSA.E</t>
  </si>
  <si>
    <t>G.DAYPNGLQV.N</t>
  </si>
  <si>
    <t>ECM29_HUMAN</t>
  </si>
  <si>
    <t>T.YSSVRTEAL.S</t>
  </si>
  <si>
    <t>EID2_HUMAN</t>
  </si>
  <si>
    <t>P.VAAAALARAA.A</t>
  </si>
  <si>
    <t>EIF3C_HUMAN</t>
  </si>
  <si>
    <t>Y.GGYFRDQKDGY.R</t>
  </si>
  <si>
    <t>EIF3D_HUMAN</t>
  </si>
  <si>
    <t>EIF3I_HUMAN</t>
  </si>
  <si>
    <t>Y.SVNGERLGTY.M</t>
  </si>
  <si>
    <t>EKI1_HUMAN</t>
  </si>
  <si>
    <t>G.YAIVRFNQY.F</t>
  </si>
  <si>
    <t>ERCC2_HUMAN</t>
  </si>
  <si>
    <t>L.TASYVRAQY.Q</t>
  </si>
  <si>
    <t>EZRI_HUMAN</t>
  </si>
  <si>
    <t>Y.AVQAKFGDY.N</t>
  </si>
  <si>
    <t>FA2H_HUMAN</t>
  </si>
  <si>
    <t>T.FAQGNVRLF.T</t>
  </si>
  <si>
    <t>FANCL_HUMAN</t>
  </si>
  <si>
    <t>K.TVYEGFISA.Q</t>
  </si>
  <si>
    <t>FAS_HUMAN</t>
  </si>
  <si>
    <t>G.DPASALSNMVA.A</t>
  </si>
  <si>
    <t>FBX34_HUMAN</t>
  </si>
  <si>
    <t>L.VGLPFSSHTY.S</t>
  </si>
  <si>
    <t>FBX7_HUMAN</t>
  </si>
  <si>
    <t>G.YSSNTRFTI.T</t>
  </si>
  <si>
    <t>FLNA_HUMAN</t>
  </si>
  <si>
    <t>G.VAPLQVKV.Q</t>
  </si>
  <si>
    <t>FNBP2_HUMAN</t>
  </si>
  <si>
    <t>E.ATNASVFKY.Y</t>
  </si>
  <si>
    <t>G3P_HUMAN</t>
  </si>
  <si>
    <t>G.MAFRVPTA.N</t>
  </si>
  <si>
    <t>G6PI_HUMAN</t>
  </si>
  <si>
    <t>S.KTFTTQETI.T</t>
  </si>
  <si>
    <t>GCN1L_HUMAN</t>
  </si>
  <si>
    <t>E.ALSQAVARY.Q</t>
  </si>
  <si>
    <t>GLYM_HUMAN</t>
  </si>
  <si>
    <t>A.IAAVAVALKQA.C</t>
  </si>
  <si>
    <t>GNAS2_HUMAN</t>
  </si>
  <si>
    <t>V.ASSSYNMVI.R</t>
  </si>
  <si>
    <t>HAUS1_HUMAN</t>
  </si>
  <si>
    <t>D.ASLSHQSLV.A</t>
  </si>
  <si>
    <t>HDAC1_HUMAN</t>
  </si>
  <si>
    <t>F.YTTDRVMTV.S</t>
  </si>
  <si>
    <t>HNRPQ_HUMAN</t>
  </si>
  <si>
    <t>E.AAQEAVKLY.N</t>
  </si>
  <si>
    <t>HTR5B_HUMAN</t>
  </si>
  <si>
    <t>R.LSEESARLV.A</t>
  </si>
  <si>
    <t>IF122_HUMAN</t>
  </si>
  <si>
    <t>L.DSPGYAAETY.L</t>
  </si>
  <si>
    <t>IF4A3_HUMAN</t>
  </si>
  <si>
    <t>I.YAYGFEKPSA.I</t>
  </si>
  <si>
    <t>IFIT3_HUMAN</t>
  </si>
  <si>
    <t>Q.RVLESTPNNGY.L</t>
  </si>
  <si>
    <t>ILEU_HUMAN</t>
  </si>
  <si>
    <t>S.SANTRFAL.D</t>
  </si>
  <si>
    <t>IMA2_HUMAN</t>
  </si>
  <si>
    <t>L.DAISNIFQA.A</t>
  </si>
  <si>
    <t>IQGA3_HUMAN</t>
  </si>
  <si>
    <t>IRF1_HUMAN</t>
  </si>
  <si>
    <t>N.KGSSAVRVY.R</t>
  </si>
  <si>
    <t>ITB4_HUMAN</t>
  </si>
  <si>
    <t>ITB6_HUMAN</t>
  </si>
  <si>
    <t>S.TSTFKNVTY.K</t>
  </si>
  <si>
    <t>K0664_HUMAN</t>
  </si>
  <si>
    <t>V.ITAEDRQVSI.T</t>
  </si>
  <si>
    <t>K0889_HUMAN</t>
  </si>
  <si>
    <t>-.MLEMRDVY.M</t>
  </si>
  <si>
    <t>KC1A_HUMAN</t>
  </si>
  <si>
    <t>S.LPWQGLKA.A</t>
  </si>
  <si>
    <t>S.LPWQGLKAA.T</t>
  </si>
  <si>
    <t>KPCI_HUMAN</t>
  </si>
  <si>
    <t>R.GSYAKVLLV.R</t>
  </si>
  <si>
    <t>KS6A1_HUMAN</t>
  </si>
  <si>
    <t>Q.GSFGKVFLV.R</t>
  </si>
  <si>
    <t>K.FFSEREASF.V</t>
  </si>
  <si>
    <t>LASP1_HUMAN</t>
  </si>
  <si>
    <t>K.KTQDQISNIKY.H</t>
  </si>
  <si>
    <t>LEG9_HUMAN</t>
  </si>
  <si>
    <t>Y.ISFQNPRTV.P</t>
  </si>
  <si>
    <t>LMTK2_HUMAN</t>
  </si>
  <si>
    <t>K.DAAKEAGLVSA.L</t>
  </si>
  <si>
    <t>M3K6_HUMAN</t>
  </si>
  <si>
    <t>E.YTETGERLV.L</t>
  </si>
  <si>
    <t>MACF4_HUMAN</t>
  </si>
  <si>
    <t>D.IIREPLTEL.K</t>
  </si>
  <si>
    <t>MAGBI_HUMAN</t>
  </si>
  <si>
    <t>T.VPSAFPSCY.E</t>
  </si>
  <si>
    <t>MAX_HUMAN</t>
  </si>
  <si>
    <t>D.KATEYIQYM.R</t>
  </si>
  <si>
    <t>MBOA7_HUMAN</t>
  </si>
  <si>
    <t>I.MTGPFFRY.R</t>
  </si>
  <si>
    <t>MCM3_HUMAN</t>
  </si>
  <si>
    <t>G.YTSGTFRTV.L</t>
  </si>
  <si>
    <t>A.AANPVYGRY.D</t>
  </si>
  <si>
    <t>MCM6_HUMAN</t>
  </si>
  <si>
    <t>A.AANPISGHY.D</t>
  </si>
  <si>
    <t>MECP2_HUMAN</t>
  </si>
  <si>
    <t>P.VPLLPPLP.P</t>
  </si>
  <si>
    <t>MERL_HUMAN</t>
  </si>
  <si>
    <t>L.ASYAVQAKY.G</t>
  </si>
  <si>
    <t>MET_HUMAN</t>
  </si>
  <si>
    <t>C.SINSGLHSY.M</t>
  </si>
  <si>
    <t>MFAP3_HUMAN</t>
  </si>
  <si>
    <t>F.VTSPIRASY.S</t>
  </si>
  <si>
    <t>MFGM_HUMAN</t>
  </si>
  <si>
    <t>I.AASSVRVTF.L</t>
  </si>
  <si>
    <t>MIA2_HUMAN</t>
  </si>
  <si>
    <t>F.TKGEEISVY.V</t>
  </si>
  <si>
    <t>MMP7_HUMAN</t>
  </si>
  <si>
    <t>K.VVTYRIVSY.T</t>
  </si>
  <si>
    <t>MPRI_HUMAN</t>
  </si>
  <si>
    <t>T.VSSTKLVSF.H</t>
  </si>
  <si>
    <t>MRF_HUMAN</t>
  </si>
  <si>
    <t>F.LQGTIIALVVV.M</t>
  </si>
  <si>
    <t>MX2_HUMAN</t>
  </si>
  <si>
    <t>Y.KTFEIIVHQY.I</t>
  </si>
  <si>
    <t>MYO10_HUMAN</t>
  </si>
  <si>
    <t>N.YANEKLQEY.F</t>
  </si>
  <si>
    <t>MYO6_HUMAN</t>
  </si>
  <si>
    <t>R.YSKDRIYTY.V</t>
  </si>
  <si>
    <t>NACA_HUMAN</t>
  </si>
  <si>
    <t>Q.VTGVTRVTI.R</t>
  </si>
  <si>
    <t>D.VYKSPASDTY.I</t>
  </si>
  <si>
    <t>NACC1_HUMAN</t>
  </si>
  <si>
    <t>L.ASLPAELINQI.G</t>
  </si>
  <si>
    <t>NGDN_HUMAN</t>
  </si>
  <si>
    <t>A.LSSSVIREL.K</t>
  </si>
  <si>
    <t>NHDC2_HUMAN</t>
  </si>
  <si>
    <t>L.MAAGSFDDILAITGFNTCLGIA.F</t>
  </si>
  <si>
    <t>NIBL1_HUMAN</t>
  </si>
  <si>
    <t>P.AFTDAIRMY.R</t>
  </si>
  <si>
    <t>NID2_HUMAN</t>
  </si>
  <si>
    <t>K.NLYQLSNLGI.P</t>
  </si>
  <si>
    <t>NO66_HUMAN</t>
  </si>
  <si>
    <t>Y.YTVENSRVY.H</t>
  </si>
  <si>
    <t>NOL7_HUMAN</t>
  </si>
  <si>
    <t>A.AQAFIHNSLY.G</t>
  </si>
  <si>
    <t>NOP56_HUMAN</t>
  </si>
  <si>
    <t>K.AQLGLGHSY.S</t>
  </si>
  <si>
    <t>NPAT_HUMAN</t>
  </si>
  <si>
    <t>S.GQISDPSRSY.F</t>
  </si>
  <si>
    <t>NRF1_HUMAN</t>
  </si>
  <si>
    <t>Q.VQQVHVATY.T</t>
  </si>
  <si>
    <t>NTF2_HUMAN</t>
  </si>
  <si>
    <t>I.GSSFIQHYY.Q</t>
  </si>
  <si>
    <t>NUP88_HUMAN</t>
  </si>
  <si>
    <t>R.ATQVFREQY.I</t>
  </si>
  <si>
    <t>NVL_HUMAN</t>
  </si>
  <si>
    <t>I.SVKGPELLNMY.V</t>
  </si>
  <si>
    <t>NXN_HUMAN</t>
  </si>
  <si>
    <t>S.LTRVLVESY.R</t>
  </si>
  <si>
    <t>OAS2_HUMAN</t>
  </si>
  <si>
    <t>D.SAVNIIRTF.L</t>
  </si>
  <si>
    <t>ODF2L_HUMAN</t>
  </si>
  <si>
    <t>Y.TALARQLEA.A</t>
  </si>
  <si>
    <t>OSGI1_HUMAN</t>
  </si>
  <si>
    <t>R.ATAGDIAHYY.R</t>
  </si>
  <si>
    <t>PCBP1_HUMAN</t>
  </si>
  <si>
    <t>A.YSIQGQHTI.S</t>
  </si>
  <si>
    <t>PCNA_HUMAN</t>
  </si>
  <si>
    <t>L.TLRSEGFDTY.R</t>
  </si>
  <si>
    <t>R.VVQQEVVRY.E</t>
  </si>
  <si>
    <t>PIGO_HUMAN</t>
  </si>
  <si>
    <t>T.KSQGPLTVAAY.Q</t>
  </si>
  <si>
    <t>PIGS_HUMAN</t>
  </si>
  <si>
    <t>D.VASEVYKAV.A</t>
  </si>
  <si>
    <t>PLIN2_HUMAN</t>
  </si>
  <si>
    <t>Q.KIQDAQDKLY.L</t>
  </si>
  <si>
    <t>PLSI_HUMAN</t>
  </si>
  <si>
    <t>L.GVNPYINHLY.S</t>
  </si>
  <si>
    <t>PLST_HUMAN</t>
  </si>
  <si>
    <t>L.GVNPHVNHLY.A</t>
  </si>
  <si>
    <t>Q.VSALRQEL.R</t>
  </si>
  <si>
    <t>PRPS3_HUMAN</t>
  </si>
  <si>
    <t>L.LSAGATRVY.A</t>
  </si>
  <si>
    <t>PSB1_HUMAN</t>
  </si>
  <si>
    <t>V.YTGDALRI.C</t>
  </si>
  <si>
    <t>PSB9_HUMAN</t>
  </si>
  <si>
    <t>A.DAQAVADMAA.Y</t>
  </si>
  <si>
    <t>A.ANVVRNISY.K</t>
  </si>
  <si>
    <t>N.VVRNISYKY.R</t>
  </si>
  <si>
    <t>PUM1_HUMAN</t>
  </si>
  <si>
    <t>A.ATLGPAVVPHQY.Y</t>
  </si>
  <si>
    <t>PUR9_HUMAN</t>
  </si>
  <si>
    <t>Y.KTLTPISAAY.A</t>
  </si>
  <si>
    <t>PYC_HUMAN</t>
  </si>
  <si>
    <t>S.AGGVVEAAISY.T</t>
  </si>
  <si>
    <t>REPS1_HUMAN</t>
  </si>
  <si>
    <t>S.DPASSLRVA.K</t>
  </si>
  <si>
    <t>RFA1_HUMAN</t>
  </si>
  <si>
    <t>K.KVIDQQNGLY.R</t>
  </si>
  <si>
    <t>RFOX1_HUMAN</t>
  </si>
  <si>
    <t>Y.AQPTPATAAA.Y</t>
  </si>
  <si>
    <t>RGAG1_HUMAN</t>
  </si>
  <si>
    <t>V.MSTPEIKATD.S</t>
  </si>
  <si>
    <t>RL18_HUMAN</t>
  </si>
  <si>
    <t>N.KTAVVVGTI.T</t>
  </si>
  <si>
    <t>RL18A_HUMAN</t>
  </si>
  <si>
    <t>M.KASGTLREY.K</t>
  </si>
  <si>
    <t>RL5_HUMAN</t>
  </si>
  <si>
    <t>M.GQNVADYMRY.L</t>
  </si>
  <si>
    <t>RM15_HUMAN</t>
  </si>
  <si>
    <t>A.DPAKFPEA.R</t>
  </si>
  <si>
    <t>RN145_HUMAN</t>
  </si>
  <si>
    <t>L.VPYNLAKSA.Y</t>
  </si>
  <si>
    <t>RN213_HUMAN</t>
  </si>
  <si>
    <t>L.NAFLSKSSV.S</t>
  </si>
  <si>
    <t>RNH2A_HUMAN</t>
  </si>
  <si>
    <t>A.DALYPVVSA.A</t>
  </si>
  <si>
    <t>A.DALYPVVSAA.S</t>
  </si>
  <si>
    <t>RPR1B_HUMAN</t>
  </si>
  <si>
    <t>D.EACLLLAEY.N</t>
  </si>
  <si>
    <t>RRP12_HUMAN</t>
  </si>
  <si>
    <t>S.HVLVTACAMQAFHSLFHARP.G</t>
  </si>
  <si>
    <t>RS16_HUMAN</t>
  </si>
  <si>
    <t>S.ISKALVAYY.Q</t>
  </si>
  <si>
    <t>RS26_HUMAN</t>
  </si>
  <si>
    <t>RS3_HUMAN</t>
  </si>
  <si>
    <t>F.LTRELAEDGY.S</t>
  </si>
  <si>
    <t>RS8_HUMAN</t>
  </si>
  <si>
    <t>R.KTRIIDVVY.N</t>
  </si>
  <si>
    <t>S10AG_HUMAN</t>
  </si>
  <si>
    <t>G.ITGPIAKLI.H</t>
  </si>
  <si>
    <t>S26A4_HUMAN</t>
  </si>
  <si>
    <t>E.LPPVSLFSE.M</t>
  </si>
  <si>
    <t>SAMD9_HUMAN</t>
  </si>
  <si>
    <t>P.TSTKIIHLY.H</t>
  </si>
  <si>
    <t>SCNNA_HUMAN</t>
  </si>
  <si>
    <t>S.SGVDAVREW.Y</t>
  </si>
  <si>
    <t>L.AAFLKAIGY.L</t>
  </si>
  <si>
    <t>SHB_HUMAN</t>
  </si>
  <si>
    <t>G.STSDLIRAY.R</t>
  </si>
  <si>
    <t>SMTN_HUMAN</t>
  </si>
  <si>
    <t>E.AATLAGRLY.S</t>
  </si>
  <si>
    <t>SNAA_HUMAN</t>
  </si>
  <si>
    <t>Y.SAKDYFFKA.A</t>
  </si>
  <si>
    <t>SNCAP_HUMAN</t>
  </si>
  <si>
    <t>N.TQKPTGIADVY.S</t>
  </si>
  <si>
    <t>SNIP1_HUMAN</t>
  </si>
  <si>
    <t>A.VFQYRLVEY.T</t>
  </si>
  <si>
    <t>SNX14_HUMAN</t>
  </si>
  <si>
    <t>L.FPYILPPKA.T</t>
  </si>
  <si>
    <t>SOAT1_HUMAN</t>
  </si>
  <si>
    <t>F.AVSAVVHEY.A</t>
  </si>
  <si>
    <t>SPON1_HUMAN</t>
  </si>
  <si>
    <t>Q.FGGAPCPETV.Q</t>
  </si>
  <si>
    <t>SPTA2_HUMAN</t>
  </si>
  <si>
    <t>D.RQGFVPAAY.V</t>
  </si>
  <si>
    <t>H.DAFRSSLSSA.Q</t>
  </si>
  <si>
    <t>ST17B_HUMAN</t>
  </si>
  <si>
    <t>I.YPLGDIKIVDF.G</t>
  </si>
  <si>
    <t>STK6_HUMAN</t>
  </si>
  <si>
    <t>L.VGKPPFEANTY.Q</t>
  </si>
  <si>
    <t>SYFA_HUMAN</t>
  </si>
  <si>
    <t>K.SAADGPRVF.R</t>
  </si>
  <si>
    <t>TELO2_HUMAN</t>
  </si>
  <si>
    <t>I.DAYVRQGLLSA.V</t>
  </si>
  <si>
    <t>TIG1_HUMAN</t>
  </si>
  <si>
    <t>E.MTTQVSHYY.L</t>
  </si>
  <si>
    <t>TKT_HUMAN</t>
  </si>
  <si>
    <t>G.VATEKAVEL.A</t>
  </si>
  <si>
    <t>TLN1_HUMAN</t>
  </si>
  <si>
    <t>G.TASVVNLTA.G</t>
  </si>
  <si>
    <t>TM221_HUMAN</t>
  </si>
  <si>
    <t>R.SYGGRVLAAM.T</t>
  </si>
  <si>
    <t>TMX2_HUMAN</t>
  </si>
  <si>
    <t>G.RYTDVSTRY.K</t>
  </si>
  <si>
    <t>TRIO_HUMAN</t>
  </si>
  <si>
    <t>I.STMLVTHDY.T</t>
  </si>
  <si>
    <t>U520_HUMAN</t>
  </si>
  <si>
    <t>E.MTQEDVRLI.G</t>
  </si>
  <si>
    <t>UB2G1_HUMAN</t>
  </si>
  <si>
    <t>S.ILHEPGEDKY.G</t>
  </si>
  <si>
    <t>UBR5_HUMAN</t>
  </si>
  <si>
    <t>A.ITILETAQKI.A</t>
  </si>
  <si>
    <t>S.YAANLKNVM.N</t>
  </si>
  <si>
    <t>VATE1_HUMAN</t>
  </si>
  <si>
    <t>A.AVQKAIPMY.K</t>
  </si>
  <si>
    <t>WBP2_HUMAN</t>
  </si>
  <si>
    <t>YA021_HUMAN</t>
  </si>
  <si>
    <t>L.VPRLGGRAGY.D</t>
  </si>
  <si>
    <t>YTHD2_HUMAN</t>
  </si>
  <si>
    <t>E.VASNVPKVV.G</t>
  </si>
  <si>
    <t>ZFR_HUMAN</t>
  </si>
  <si>
    <t>A.VARPAPVAV.A</t>
  </si>
  <si>
    <t>SPE1163_MHCI_20120423</t>
  </si>
  <si>
    <t>V.TEIDEKEYISL.R</t>
  </si>
  <si>
    <t>Q.KESTLHLVL.R</t>
  </si>
  <si>
    <t>K.FLDASGAKLDY.R</t>
  </si>
  <si>
    <t>L.TEDTLKVYL.N</t>
  </si>
  <si>
    <t>V.REIAQDFKTDL.R</t>
  </si>
  <si>
    <t>Q.YTDLLRLFEY.G</t>
  </si>
  <si>
    <t>E.STDVSDLLHQY.R</t>
  </si>
  <si>
    <t>L.LTDDGNKWLY.K</t>
  </si>
  <si>
    <t>L.AGGDWFTSR.T</t>
  </si>
  <si>
    <t>2AAA_HUMAN, 2AAB_HUMAN</t>
  </si>
  <si>
    <t>E.YEEILNTKL.A</t>
  </si>
  <si>
    <t>S.ETDLLDIRSEY.K</t>
  </si>
  <si>
    <t>A.SEFILGKSEL.G</t>
  </si>
  <si>
    <t>C.SEIYIHGLGL.A</t>
  </si>
  <si>
    <t>E.AEIDAHLVAL.A</t>
  </si>
  <si>
    <t>D.GESFLGYVDML.G</t>
  </si>
  <si>
    <t>I.IEVDPDTKEML.K</t>
  </si>
  <si>
    <t>M.GESDDSILRL.A</t>
  </si>
  <si>
    <t>C.NTDSPLRY.V</t>
  </si>
  <si>
    <t>D.YTDHQNSSSYY.S</t>
  </si>
  <si>
    <t>Q.LLYESPERY.S</t>
  </si>
  <si>
    <t>M.FSVNLFRTL.P</t>
  </si>
  <si>
    <t>G.AEFDPEEDEPTL.E</t>
  </si>
  <si>
    <t>2A5D_HUMAN, 2A5G_HUMAN</t>
  </si>
  <si>
    <t>L.ASGDWFTSR.T</t>
  </si>
  <si>
    <t>K.YTDKIMTY.L</t>
  </si>
  <si>
    <t>V.ASEFPGAQHY.V</t>
  </si>
  <si>
    <t>L.TEMLPSILNQL.G</t>
  </si>
  <si>
    <t>Y.FTEAGLKELSEY.V</t>
  </si>
  <si>
    <t>D.SEELTRFPGL.R</t>
  </si>
  <si>
    <t>Y.RGQVVSLIRMR.N</t>
  </si>
  <si>
    <t>V.TEIGKDVIGL.R</t>
  </si>
  <si>
    <t>L.GEIQEIVKTGL.W</t>
  </si>
  <si>
    <t>E.YTDYGGLIFNSY.M</t>
  </si>
  <si>
    <t>S.ASELKALGY.K</t>
  </si>
  <si>
    <t>K.SVFSKYFER.H</t>
  </si>
  <si>
    <t>R.KELGLDEGVDSL.K</t>
  </si>
  <si>
    <t>K.VEDPTFLNQL.Q</t>
  </si>
  <si>
    <t>F.LEGELIHDLL.T</t>
  </si>
  <si>
    <t>S.WTDLFSNEEY.Y</t>
  </si>
  <si>
    <t>S.TSETPDYLLKY.A</t>
  </si>
  <si>
    <t>D.IVRPPESGLGR.A</t>
  </si>
  <si>
    <t>L.KEPDRIVGEFL.Q</t>
  </si>
  <si>
    <t>K.GEITGEVRM.P</t>
  </si>
  <si>
    <t>H.VGDPSVHLL.T</t>
  </si>
  <si>
    <t>S.RELPGHTGYL.S</t>
  </si>
  <si>
    <t>E.GTEFPNPLISKY.L</t>
  </si>
  <si>
    <t>V.TAMDVVYAL.K</t>
  </si>
  <si>
    <t>F.YEEIFSLAHSL.T</t>
  </si>
  <si>
    <t>G.FAEGFVRAL.A</t>
  </si>
  <si>
    <t>L.REYQELMSVKL.A</t>
  </si>
  <si>
    <t>M.GEIEPTFYVTL.Y</t>
  </si>
  <si>
    <t>I.TTDDWKDFLY.S</t>
  </si>
  <si>
    <t>D.YEQLLDVKL.A</t>
  </si>
  <si>
    <t>L.AEYQELLDVKL.A</t>
  </si>
  <si>
    <t>S.TEISSAEKVAL.S</t>
  </si>
  <si>
    <t>W.KYLSVQGQLFR.G</t>
  </si>
  <si>
    <t>L.KTDLLLEPYNKY.R</t>
  </si>
  <si>
    <t>T.AEFKEAFQL.F</t>
  </si>
  <si>
    <t>T.AEFKEAFQLF.D</t>
  </si>
  <si>
    <t>P.LSDLGKLSY.R</t>
  </si>
  <si>
    <t>F.DTSRPLGDSMY.S</t>
  </si>
  <si>
    <t>W.LSDSFSDLYSSY.V</t>
  </si>
  <si>
    <t>K.LTEVDNYHFY.S</t>
  </si>
  <si>
    <t>N.YEGSPIKVTL.A</t>
  </si>
  <si>
    <t>Y.GEFADPFKL.A</t>
  </si>
  <si>
    <t>E.YVDAVLGKGHQY.F</t>
  </si>
  <si>
    <t>K.TEDEKSKLTVL.Q</t>
  </si>
  <si>
    <t>S.YVDPQFLTY.M</t>
  </si>
  <si>
    <t>E.AELDPVEYTL.R</t>
  </si>
  <si>
    <t>S.FMDPASALY.R</t>
  </si>
  <si>
    <t>M.NTEEAANTMVNYY.T</t>
  </si>
  <si>
    <t>Y.NEFPEPIKL.D</t>
  </si>
  <si>
    <t>I.KEIEDFDSLEAL.R</t>
  </si>
  <si>
    <t>V.VEDVSWHLL.H</t>
  </si>
  <si>
    <t>L.NSEEMKEAYY.Q</t>
  </si>
  <si>
    <t>P.DAKIRIFDL.G</t>
  </si>
  <si>
    <t>N.AELKGLDVDSL.V</t>
  </si>
  <si>
    <t>H.TTDFPGNYSGY.D</t>
  </si>
  <si>
    <t>Y.AEVSNTFVRL.A</t>
  </si>
  <si>
    <t>L.RYKLLGGLAVR.R</t>
  </si>
  <si>
    <t>L.VLDPYLLKY.F</t>
  </si>
  <si>
    <t>S.FAYPAIRYL.L</t>
  </si>
  <si>
    <t>L.FLDESRSTQY.M</t>
  </si>
  <si>
    <t>Y.SLEEPKQANGGAY.Q</t>
  </si>
  <si>
    <t>I.FTDVNSILRY.L</t>
  </si>
  <si>
    <t>D.TEVDEAGSQL.S</t>
  </si>
  <si>
    <t>E.KTEVNSGFFY.K</t>
  </si>
  <si>
    <t>S.LSEINKPNFY.N</t>
  </si>
  <si>
    <t>R.IVDKHMDLY.A</t>
  </si>
  <si>
    <t>D.RYMDAWNTVSR.A</t>
  </si>
  <si>
    <t>G.AEVPESVFL.H</t>
  </si>
  <si>
    <t>M.SSELFTLTY.G</t>
  </si>
  <si>
    <t>G.HEEIIKVYL.K</t>
  </si>
  <si>
    <t>M.GEIASFDKAKL.K</t>
  </si>
  <si>
    <t>C.QVLEALNVLVNR.P</t>
  </si>
  <si>
    <t>F.SEFDFKPQQL.V</t>
  </si>
  <si>
    <t>H.EAVESLQAKKL.S</t>
  </si>
  <si>
    <t>K.KYFNSYTLTGR.M</t>
  </si>
  <si>
    <t>L.HTDDPLTWDY.V</t>
  </si>
  <si>
    <t>I.AEVEVSIPAKL.H</t>
  </si>
  <si>
    <t>V.MMDPNSTQRY.R</t>
  </si>
  <si>
    <t>A.IEQEIRILL.R</t>
  </si>
  <si>
    <t>Q.YTETEPYHNY.R</t>
  </si>
  <si>
    <t>Y.YEILNNPEL.A</t>
  </si>
  <si>
    <t>M.FAVNMFRTL.P</t>
  </si>
  <si>
    <t>L.AEQLGTFTTL.V</t>
  </si>
  <si>
    <t>L.GEFAKVLEL.D</t>
  </si>
  <si>
    <t>G.VEFFDEKLNSL.C</t>
  </si>
  <si>
    <t>L.SEFGMMFPVL.G</t>
  </si>
  <si>
    <t>L.KEIVAESDVM.L</t>
  </si>
  <si>
    <t>E.AMYPHIFYF.H</t>
  </si>
  <si>
    <t>A.SLAAACSGVIY.F</t>
  </si>
  <si>
    <t>S.SVKEISDIVQR.-</t>
  </si>
  <si>
    <t>L.NVDPVQHTY.S</t>
  </si>
  <si>
    <t>E.YEQILNTKL.A</t>
  </si>
  <si>
    <t>L.KSDGSFIGY.K</t>
  </si>
  <si>
    <t>E.IAMATVTAL.R</t>
  </si>
  <si>
    <t>Q.LADVNNIGKY.R</t>
  </si>
  <si>
    <t>I.NTDPWAGYRY.T</t>
  </si>
  <si>
    <t>R.RPGGGADGGPEASGAAR.S</t>
  </si>
  <si>
    <t>S.VAVPASLLGM.R</t>
  </si>
  <si>
    <t>Q.SEFMPSKGSVTL.S</t>
  </si>
  <si>
    <t>L.LEAAGIGKL.S</t>
  </si>
  <si>
    <t>G.YAEVGRVL.L</t>
  </si>
  <si>
    <t>I.LRTLVTMGY.S</t>
  </si>
  <si>
    <t>E.TEFPAKAVAEFL.N</t>
  </si>
  <si>
    <t>D.NVDLLGSLADLY.F</t>
  </si>
  <si>
    <t>R.GEQDLIEDLKL.A</t>
  </si>
  <si>
    <t>A.AEISKYLTL.S</t>
  </si>
  <si>
    <t>L.AENPAMTRELL.R</t>
  </si>
  <si>
    <t>S.SEIEQAVQSL.D</t>
  </si>
  <si>
    <t>K.YLDYHMEKY.G</t>
  </si>
  <si>
    <t>K.VSVLNVAVL.E</t>
  </si>
  <si>
    <t>C.SEAKGLVTL.K</t>
  </si>
  <si>
    <t>L.YEDRYLLGTSL.A</t>
  </si>
  <si>
    <t>A.HEDDHNFEL.D</t>
  </si>
  <si>
    <t>S.AEAPGGEAL.A</t>
  </si>
  <si>
    <t>T.VEDLGSKILL.T</t>
  </si>
  <si>
    <t>T.SEEKLQILTAL.C</t>
  </si>
  <si>
    <t>M.GEVQDLLVRL.L</t>
  </si>
  <si>
    <t>N.TYFDFFNYAGLQR.S</t>
  </si>
  <si>
    <t>L.AEELGGPVHAL.A</t>
  </si>
  <si>
    <t>V.DAVKLGLPDY.H</t>
  </si>
  <si>
    <t>V.TAAPPAQPL.A</t>
  </si>
  <si>
    <t>S.IADPFFRSA.Q</t>
  </si>
  <si>
    <t>Y.FTDAGLKEL.S</t>
  </si>
  <si>
    <t>Q.KEFDPTITDASL.S</t>
  </si>
  <si>
    <t>Q.KEFDPTITDASLSL.P</t>
  </si>
  <si>
    <t>V.ASYIMAFTL.D</t>
  </si>
  <si>
    <t>Q.EAISFQDRY.K</t>
  </si>
  <si>
    <t>T.TEETVLTKTSL.S</t>
  </si>
  <si>
    <t>K.LEEIYAPKL.Q</t>
  </si>
  <si>
    <t>R.LIESAHDNGLR.M</t>
  </si>
  <si>
    <t>I.SEVDGNRMTL.S</t>
  </si>
  <si>
    <t>E.NSELEQQLGATGAY.R</t>
  </si>
  <si>
    <t>R.SEIGEKQDTEL.Q</t>
  </si>
  <si>
    <t>L.VELSAENEKL.H</t>
  </si>
  <si>
    <t>I.SEVQEKVNEL.K</t>
  </si>
  <si>
    <t>L.KELQLLSETL.S</t>
  </si>
  <si>
    <t>E.NSDLSEKLEY.F</t>
  </si>
  <si>
    <t>V.AEAEVKEKTELL.Q</t>
  </si>
  <si>
    <t>A.KEMLETQVAHL.C</t>
  </si>
  <si>
    <t>D.YQDPDATSLKY.V</t>
  </si>
  <si>
    <t>M.SEDPSHPSMAL.N</t>
  </si>
  <si>
    <t>L.SEFGSKIILL.K</t>
  </si>
  <si>
    <t>L.KELEEEWVKL.P</t>
  </si>
  <si>
    <t>F.FEDEKPALL.S</t>
  </si>
  <si>
    <t>D.KYFDEHYEY.R</t>
  </si>
  <si>
    <t>I.LLDQGQLNKY.E</t>
  </si>
  <si>
    <t>R.SEIQVLEHL.N</t>
  </si>
  <si>
    <t>A.DSDESYMEKSLY.Q</t>
  </si>
  <si>
    <t>L.AELPFPSVL.E</t>
  </si>
  <si>
    <t>L.LELHHTAM.P</t>
  </si>
  <si>
    <t>E.VEETATAKNVL.K</t>
  </si>
  <si>
    <t>L.KIFEMGPVFTL.-</t>
  </si>
  <si>
    <t>I.KFKESFAEMNR.G</t>
  </si>
  <si>
    <t>R.RYGDVFQIR.L</t>
  </si>
  <si>
    <t>T.NEGNAMSQSLVL.Y</t>
  </si>
  <si>
    <t>L.IPQTVSHRLR.L</t>
  </si>
  <si>
    <t>G.RVLDVGFVGR.W</t>
  </si>
  <si>
    <t>F.SEILDGNQL.H</t>
  </si>
  <si>
    <t>R.SVDPTQTEY.Q</t>
  </si>
  <si>
    <t>V.YSEAVASHY.M</t>
  </si>
  <si>
    <t>I.IESPLFLKL.N</t>
  </si>
  <si>
    <t>L.STDKFKTDFY.D</t>
  </si>
  <si>
    <t>K.ETALLVDRY.K</t>
  </si>
  <si>
    <t>R.KEEPPQPQL.A</t>
  </si>
  <si>
    <t>L.SEFDIEREQL.R</t>
  </si>
  <si>
    <t>E.AEMAQNAVRL.H</t>
  </si>
  <si>
    <t>R.IEGLIEREYL.A</t>
  </si>
  <si>
    <t>C.HSMDFVAYR.H</t>
  </si>
  <si>
    <t>L.GELEAERQAL.R</t>
  </si>
  <si>
    <t>P.YTDAPPAYSELY.R</t>
  </si>
  <si>
    <t>S.YSEIKDFLSY.L</t>
  </si>
  <si>
    <t>C.VEITEESKALL.E</t>
  </si>
  <si>
    <t>Q.VVVAVGRAL.Y</t>
  </si>
  <si>
    <t>R.IEVQDTSGGTTAL.R</t>
  </si>
  <si>
    <t>L.IEEKGAVEAL.A</t>
  </si>
  <si>
    <t>C.ETDEKDFYLYY.F</t>
  </si>
  <si>
    <t>L.KELILHNPVTL.K</t>
  </si>
  <si>
    <t>C.ETEEDKFLLLY.A</t>
  </si>
  <si>
    <t>Y.YEFESTQEPHL.N</t>
  </si>
  <si>
    <t>K.FLDQNLQKY.Q</t>
  </si>
  <si>
    <t>M.VEDITGLRL.L</t>
  </si>
  <si>
    <t>HNRH1_HUMAN, HNRPF_HUMAN</t>
  </si>
  <si>
    <t>C.VLNEGMPIYR.R</t>
  </si>
  <si>
    <t>E.VEEDGQLKSL.T</t>
  </si>
  <si>
    <t>I.YADNQVMHFY.R</t>
  </si>
  <si>
    <t>F.TEVTPVTGASL.R</t>
  </si>
  <si>
    <t>M.ISDSSGVMVY.G</t>
  </si>
  <si>
    <t>I.AELEMGLLHL.Q</t>
  </si>
  <si>
    <t>A.ATSPALFNR.C</t>
  </si>
  <si>
    <t>P.SYNYEIVNR.A</t>
  </si>
  <si>
    <t>I.SEAQAIKADL.A</t>
  </si>
  <si>
    <t>Y.FAFPGEILM.R</t>
  </si>
  <si>
    <t>I.SEFLLTHPVL.S</t>
  </si>
  <si>
    <t>Y.SEYRFPEEL.T</t>
  </si>
  <si>
    <t>I.KEVDEDFDSKL.S</t>
  </si>
  <si>
    <t>E.GEAPAEMGALLL.E</t>
  </si>
  <si>
    <t>A.STDVDKTGASYY.G</t>
  </si>
  <si>
    <t>A.VEDIHGLFSL.S</t>
  </si>
  <si>
    <t>K.KLNEILQAR.G</t>
  </si>
  <si>
    <t>H.TYYKFDYKAHQR.Q</t>
  </si>
  <si>
    <t>V.KEIYNEKELL.Q</t>
  </si>
  <si>
    <t>D.FAMDVYKNL.Y</t>
  </si>
  <si>
    <t>V.REDSNLESSQL.T</t>
  </si>
  <si>
    <t>S.RVIDQKTLHTLR.V</t>
  </si>
  <si>
    <t>L.FALGVYRTL.Y</t>
  </si>
  <si>
    <t>T.GEAETITTHYL.F</t>
  </si>
  <si>
    <t>L.RYLEVEPVSR.Q</t>
  </si>
  <si>
    <t>L.NIDPITMAY.S</t>
  </si>
  <si>
    <t>L.HEVLVRPDQL.E</t>
  </si>
  <si>
    <t>A.IYQPSVILNPR.A</t>
  </si>
  <si>
    <t>C.REASGLSADSL.A</t>
  </si>
  <si>
    <t>D.ATEDPWKTNY.R</t>
  </si>
  <si>
    <t>S.ATDMPVKNQY.S</t>
  </si>
  <si>
    <t>A.AEGEIYTKL.N</t>
  </si>
  <si>
    <t>R.YSQADALKY.V</t>
  </si>
  <si>
    <t>R.FTENDKEYQEY.L</t>
  </si>
  <si>
    <t>A.GEVNPPNGPVGDPLSL.L</t>
  </si>
  <si>
    <t>R.CGLRPAVGY.E</t>
  </si>
  <si>
    <t>Y.GEPLQAAASAL.G</t>
  </si>
  <si>
    <t>R.HLDTLTEHY.D</t>
  </si>
  <si>
    <t>E.AELKSSTVGL.V</t>
  </si>
  <si>
    <t>L.MAGASGKVTDF.N</t>
  </si>
  <si>
    <t>W.HKMGVQVLATF.E</t>
  </si>
  <si>
    <t>I.ISELLTSDDMKNAY.K</t>
  </si>
  <si>
    <t>H.VSDIVGPDGLVY.A</t>
  </si>
  <si>
    <t>L.ISTNSHPIL.R</t>
  </si>
  <si>
    <t>V.LEDFPTISL.E</t>
  </si>
  <si>
    <t>G.GGGGGGGGGGGGGGGAP.V</t>
  </si>
  <si>
    <t>D.AAINSHITL.E</t>
  </si>
  <si>
    <t>Q.ALWDRYMGTLR.G</t>
  </si>
  <si>
    <t>P.QEAGEYAVHVL.C</t>
  </si>
  <si>
    <t>Y.VTEIDQDKY.A</t>
  </si>
  <si>
    <t>L.AELPASVHAL.T</t>
  </si>
  <si>
    <t>K.IESPDSSSSSL.S</t>
  </si>
  <si>
    <t>Q.MAFPSSQSL.Y</t>
  </si>
  <si>
    <t>P.LGAPNPSASGP.P</t>
  </si>
  <si>
    <t>E.TVDPASLWEY.-</t>
  </si>
  <si>
    <t>Q.ITDSSLGRIAQY.L</t>
  </si>
  <si>
    <t>Y.NEIVTLERL.R</t>
  </si>
  <si>
    <t>M.KEFSMTDIDLTTL.N</t>
  </si>
  <si>
    <t>L.FLDDGHTFNY.Q</t>
  </si>
  <si>
    <t>K.KEAAEKEQEL.L</t>
  </si>
  <si>
    <t>Y.FKHTLQQKVFI.L</t>
  </si>
  <si>
    <t>D.LSDIASLKALY.Q</t>
  </si>
  <si>
    <t>T.ASDFITKMDY.P</t>
  </si>
  <si>
    <t>I.SATSHINIYQGPESC.L</t>
  </si>
  <si>
    <t>P.GLASQGISF.G</t>
  </si>
  <si>
    <t>R.MINRSNGSENNVL.E</t>
  </si>
  <si>
    <t>E.ESEDPDYYQY.N</t>
  </si>
  <si>
    <t>Y.RENEVDWLTEL.A</t>
  </si>
  <si>
    <t>Y.FEYFGPDFKL.H</t>
  </si>
  <si>
    <t>Q.EDDDDGHLLAL.Q</t>
  </si>
  <si>
    <t>C.LEDDLLRAL.P</t>
  </si>
  <si>
    <t>S.KYIDYIFNV.S</t>
  </si>
  <si>
    <t>I.KSDVHLNFY.V</t>
  </si>
  <si>
    <t>A.SEYPIVDGKL.S</t>
  </si>
  <si>
    <t>K.LSEPSSLQY.L</t>
  </si>
  <si>
    <t>L.AEVFALIHEL.N</t>
  </si>
  <si>
    <t>E.SEDEVKLAL.K</t>
  </si>
  <si>
    <t>G.LEIVPNGITL.P</t>
  </si>
  <si>
    <t>S.GGYGGGYGGQSSM.S</t>
  </si>
  <si>
    <t>D.RFYGRDYEYNR.Y</t>
  </si>
  <si>
    <t>F.TTDLFGRDLSY.C</t>
  </si>
  <si>
    <t>L.KEFDGKSLV.S</t>
  </si>
  <si>
    <t>L.KEFDGKSLVSV.T</t>
  </si>
  <si>
    <t>H.SGLSIFIYR.L</t>
  </si>
  <si>
    <t>C.RTNIFQIQR.S</t>
  </si>
  <si>
    <t>E.FVIETARQL.K</t>
  </si>
  <si>
    <t>A.SEFPSELM.S</t>
  </si>
  <si>
    <t>D.MEIDIPHVWL.Y</t>
  </si>
  <si>
    <t>V.AEQKVEYTL.G</t>
  </si>
  <si>
    <t>Q.YAMDYSNKAL.E</t>
  </si>
  <si>
    <t>S.AEIKELFQYI.S</t>
  </si>
  <si>
    <t>L.LSDIGSGIRY.L</t>
  </si>
  <si>
    <t>R.IKSGSLYMLCTGNSSHSSWDNQC.Q</t>
  </si>
  <si>
    <t>Y.GAVDPLLAL.L</t>
  </si>
  <si>
    <t>K.YSDVSGLLANY.T</t>
  </si>
  <si>
    <t>P.SEDPGTKVLL.V</t>
  </si>
  <si>
    <t>K.YSELGHPFGY.L</t>
  </si>
  <si>
    <t>L.KEITTEGQVQVL.K</t>
  </si>
  <si>
    <t>K.VSDILHSIFSSY.K</t>
  </si>
  <si>
    <t>F.GEEPGIKSQL.M</t>
  </si>
  <si>
    <t>T.MSGWNPPPGNR.K</t>
  </si>
  <si>
    <t>R.AEQQDSGRLYL.E</t>
  </si>
  <si>
    <t>I.REVTINQSLL.A</t>
  </si>
  <si>
    <t>I.AEAEERGELAL.K</t>
  </si>
  <si>
    <t>G.EEAGMFSHVDMQPC.G</t>
  </si>
  <si>
    <t>V.HIDVGGHMY.T</t>
  </si>
  <si>
    <t>D.GEEGDLKTSL.A</t>
  </si>
  <si>
    <t>L.QEETGAKISVL.G</t>
  </si>
  <si>
    <t>T.RVFQGFFTGR.G</t>
  </si>
  <si>
    <t>M.KEEPLAVSKL.T</t>
  </si>
  <si>
    <t>P.ILDEVIMGY.N</t>
  </si>
  <si>
    <t>S.FADFERHFL.P</t>
  </si>
  <si>
    <t>G.AEINQSLLAL.K</t>
  </si>
  <si>
    <t>G.AEINKSLLAL.K</t>
  </si>
  <si>
    <t>I.RELEEKAMEEL.K</t>
  </si>
  <si>
    <t>G.GYGSGCGGCGSSCC.V</t>
  </si>
  <si>
    <t>M.MVVGTGTSL.A</t>
  </si>
  <si>
    <t>R.HLFEKELAGQSR.A</t>
  </si>
  <si>
    <t>Q.ESDPADMNALAL.G</t>
  </si>
  <si>
    <t>P.ITDTTRDVY.R</t>
  </si>
  <si>
    <t>D.LEALLNSKEAAL.S</t>
  </si>
  <si>
    <t>M.YEMEVSQRL.S</t>
  </si>
  <si>
    <t>S.KAMENLFINR.F</t>
  </si>
  <si>
    <t>H.LGNNVLQSL.P</t>
  </si>
  <si>
    <t>N.LTEITKGWLY.G</t>
  </si>
  <si>
    <t>A.GEGPLDVRL.R</t>
  </si>
  <si>
    <t>L.SYLHENQIIHR.D</t>
  </si>
  <si>
    <t>P.LASPQTSQM.L</t>
  </si>
  <si>
    <t>W.RYSSAFTNR.I</t>
  </si>
  <si>
    <t>V.GEIVTEEHL.R</t>
  </si>
  <si>
    <t>L.STYPVDVVKSR.L</t>
  </si>
  <si>
    <t>R.REIGGGEAGAVI.G</t>
  </si>
  <si>
    <t>L.GEINVIGEPFL.N</t>
  </si>
  <si>
    <t>D.RVNVTGIYR.A</t>
  </si>
  <si>
    <t>I.AEEDFYEKL.A</t>
  </si>
  <si>
    <t>S.GELTLEGGALVL.A</t>
  </si>
  <si>
    <t>C.REKQPMVPESL.A</t>
  </si>
  <si>
    <t>E.ATAGFTIGR.V</t>
  </si>
  <si>
    <t>K.MALWAALAGTGGFLEEISPHLK.E</t>
  </si>
  <si>
    <t>L.SEEINVAHL.K</t>
  </si>
  <si>
    <t>A.MVYGYNAAYNR.Y</t>
  </si>
  <si>
    <t>C.VAFGKGENAKKYLR.T</t>
  </si>
  <si>
    <t>D.DPALATYYGSL.F</t>
  </si>
  <si>
    <t>R.LAVDKSASL.K</t>
  </si>
  <si>
    <t>N.RMIVVTPNRTM.S</t>
  </si>
  <si>
    <t>R.LSTGPALVAAGL.A</t>
  </si>
  <si>
    <t>A.QVDPLSALKY.L</t>
  </si>
  <si>
    <t>R.GEDRSPPTAL.-</t>
  </si>
  <si>
    <t>R.HEIQDGTIHL.Y</t>
  </si>
  <si>
    <t>I.FEDVGRQVL.A</t>
  </si>
  <si>
    <t>R.VSWDGNPERY.D</t>
  </si>
  <si>
    <t>R.YSDSLVQKGY.K</t>
  </si>
  <si>
    <t>G.ITDPDPDIRY.C</t>
  </si>
  <si>
    <t>L.GEGQFPFPTAL.S</t>
  </si>
  <si>
    <t>A.GEGMGISHEL.I</t>
  </si>
  <si>
    <t>G.AEIRHVLVTL.G</t>
  </si>
  <si>
    <t>T.SEVVDVAKL.M</t>
  </si>
  <si>
    <t>G.FVDKNNDLLY.R</t>
  </si>
  <si>
    <t>L.AEIEDWLDKL.M</t>
  </si>
  <si>
    <t>W.YSSPYPQEY.A</t>
  </si>
  <si>
    <t>P.LSDLGRLSY.L</t>
  </si>
  <si>
    <t>A.SEPQDPAAVSL.P</t>
  </si>
  <si>
    <t>I.NLDPLTETY.G</t>
  </si>
  <si>
    <t>K.IEDLSQQAQL.A</t>
  </si>
  <si>
    <t>E.LLDEGAKLLY.T</t>
  </si>
  <si>
    <t>S.IEVIENRMAVL.N</t>
  </si>
  <si>
    <t>E.KEIELPSGQL.M</t>
  </si>
  <si>
    <t>D.LKSGYMSDSDLMGK.T</t>
  </si>
  <si>
    <t>L.AESDEGKLHVL.R</t>
  </si>
  <si>
    <t>V.GEKLLPGIEVL.W</t>
  </si>
  <si>
    <t>S.ITQGTPLKY.D</t>
  </si>
  <si>
    <t>L.GEESPLGKPAML.H</t>
  </si>
  <si>
    <t>L.GELQESQSRL.E</t>
  </si>
  <si>
    <t>S.TEDPNQLTVNSL.N</t>
  </si>
  <si>
    <t>T.AEFNDSDSGISL.N</t>
  </si>
  <si>
    <t>R.LEAHLTRDEL.R</t>
  </si>
  <si>
    <t>E.AEFVGVSHL.K</t>
  </si>
  <si>
    <t>E.YTDVPFHNQY.S</t>
  </si>
  <si>
    <t>D.YEILATHPTWAL.K</t>
  </si>
  <si>
    <t>L.SEYLPEVKDLL.Q</t>
  </si>
  <si>
    <t>D.SELMDITKL.Y</t>
  </si>
  <si>
    <t>R.YSLDHISSL.F</t>
  </si>
  <si>
    <t>Y.QEALSHPLAL.H</t>
  </si>
  <si>
    <t>E.ASEQQALHTVQY.G</t>
  </si>
  <si>
    <t>A.AEKWEVAEVVL.E</t>
  </si>
  <si>
    <t>D.GEIDGNKVTL.D</t>
  </si>
  <si>
    <t>E.GELIEVVHL.P</t>
  </si>
  <si>
    <t>L.RINELPSTMQR.K</t>
  </si>
  <si>
    <t>E.STDPREALQY.F</t>
  </si>
  <si>
    <t>A.GELDLPILKV.A</t>
  </si>
  <si>
    <t>L.AEPAISGGQQQL.A</t>
  </si>
  <si>
    <t>S.SEILLKEFL.K</t>
  </si>
  <si>
    <t>L.KEMQDVQGAL.Q</t>
  </si>
  <si>
    <t>E.YEDIAVKL.G</t>
  </si>
  <si>
    <t>C.GEVLPDIDTL.Q</t>
  </si>
  <si>
    <t>F.FLSHLALTDISFS.S</t>
  </si>
  <si>
    <t>M.YLQSGSGKSLEEDKVVSVFYT.V</t>
  </si>
  <si>
    <t>P.LSDSGVTQRY.R</t>
  </si>
  <si>
    <t>A.VELEPSHSQTL.S</t>
  </si>
  <si>
    <t>R.DGRGRGCGGPAR.A</t>
  </si>
  <si>
    <t>F.YGVTVFKAL.K</t>
  </si>
  <si>
    <t>S.YTEPNYWIRY.G</t>
  </si>
  <si>
    <t>K.KEETQPPVAL.K</t>
  </si>
  <si>
    <t>R.VYFGGFFIR.G</t>
  </si>
  <si>
    <t>V.KEPDVSEEL.D</t>
  </si>
  <si>
    <t>S.SEALLEAEKQML.S</t>
  </si>
  <si>
    <t>L.VEVKPSLVIDYL.K</t>
  </si>
  <si>
    <t>L.SESAAVKEIL.K</t>
  </si>
  <si>
    <t>G.LVDIVKGTNSYY.K</t>
  </si>
  <si>
    <t>V.AEDPVTGSAHAVL.S</t>
  </si>
  <si>
    <t>K.TQKDTGVNEKAR.E</t>
  </si>
  <si>
    <t>S.GELGNGNIKL.S</t>
  </si>
  <si>
    <t>S.SEGPSGKWSL.G</t>
  </si>
  <si>
    <t>T.YTESQSSLRSSY.S</t>
  </si>
  <si>
    <t>L.FEAQGKPEL.K</t>
  </si>
  <si>
    <t>Q.GEVEKYQQL.Q</t>
  </si>
  <si>
    <t>A.VTDPGEREAGASLY.Q</t>
  </si>
  <si>
    <t>P.YTDGPGGSGQY.T</t>
  </si>
  <si>
    <t>Y.LTDDKLSQY.L</t>
  </si>
  <si>
    <t>L.SEAAPDPSL.P</t>
  </si>
  <si>
    <t>F.ESLVELVSY.Y</t>
  </si>
  <si>
    <t>A.RTMVDKLLSSR.S</t>
  </si>
  <si>
    <t>E.VEIQDTVKAGL.Q</t>
  </si>
  <si>
    <t>A.LVDQRVAEY.V</t>
  </si>
  <si>
    <t>D.GELNVDSLITRL.L</t>
  </si>
  <si>
    <t>L.AEISSDIDQL.N</t>
  </si>
  <si>
    <t>H.SEEPLLHVAL.L</t>
  </si>
  <si>
    <t>R.RYLDVVLQR.Q</t>
  </si>
  <si>
    <t>R.AVQEFGLARFK.S</t>
  </si>
  <si>
    <t>L.LTDLVDDNYFY.L</t>
  </si>
  <si>
    <t>P.YSEVLTDTRGLY.R</t>
  </si>
  <si>
    <t>L.RETLPAEQDL.T</t>
  </si>
  <si>
    <t>E.GEMTLKSAL.A</t>
  </si>
  <si>
    <t>S.AEKVEIATL.T</t>
  </si>
  <si>
    <t>F.AEYIQKNVQL.Y</t>
  </si>
  <si>
    <t>D.RYYTPTISR.E</t>
  </si>
  <si>
    <t>F.GELLMHPVL.E</t>
  </si>
  <si>
    <t>S.SEDYIKSGALL.A</t>
  </si>
  <si>
    <t>G.AEILEVLHSL.P</t>
  </si>
  <si>
    <t>R.VVKDITNAFR.R</t>
  </si>
  <si>
    <t>A.AAVDAGMAM.A</t>
  </si>
  <si>
    <t>I.YTDPEVFKY.N</t>
  </si>
  <si>
    <t>L.GEDTIRQAF.A</t>
  </si>
  <si>
    <t>G.TPGLVSPALTLAQPLG.T</t>
  </si>
  <si>
    <t>F.FEFGSLEQKL.A</t>
  </si>
  <si>
    <t>L.TSKLYSLLFRR.T</t>
  </si>
  <si>
    <t>I.KEIEDFDSL.E</t>
  </si>
  <si>
    <t>R.KEIEVDSSPSVL.E</t>
  </si>
  <si>
    <t>E.AEVLEQSAQTL.R</t>
  </si>
  <si>
    <t>S.YRAQPSVSL.G</t>
  </si>
  <si>
    <t>T.YRAQPSVSL.G</t>
  </si>
  <si>
    <t>E.AEMALFEQEVL.G</t>
  </si>
  <si>
    <t>D.FTEQYNEQY.G</t>
  </si>
  <si>
    <t>F.AEYGEIKNIHL.N</t>
  </si>
  <si>
    <t>Y.GEIKNIHLNL.D</t>
  </si>
  <si>
    <t>A.KEIQTTTGNQQVL.V</t>
  </si>
  <si>
    <t>F.GEIETVRFLL.E</t>
  </si>
  <si>
    <t>V.GELPQANRDTL.A</t>
  </si>
  <si>
    <t>L.RYADLEAVNRAR.R</t>
  </si>
  <si>
    <t>L.LADHTVHVL.R</t>
  </si>
  <si>
    <t>D.IEVDGKQVEL.A</t>
  </si>
  <si>
    <t>R.VMFDKITSR.I</t>
  </si>
  <si>
    <t>V.WEISQKTVL.K</t>
  </si>
  <si>
    <t>G.IVNENLVER.F</t>
  </si>
  <si>
    <t>Y.IEFVADRL.M</t>
  </si>
  <si>
    <t>S.AEFLLHML.K</t>
  </si>
  <si>
    <t>Y.GEVTNDFVML.K</t>
  </si>
  <si>
    <t>L.NTEGINLPELFKY.A</t>
  </si>
  <si>
    <t>F.AEIVTPFNIDRL.Q</t>
  </si>
  <si>
    <t>S.GEVEEPPRYLL.K</t>
  </si>
  <si>
    <t>R.ATSGSSLPVGINR.Q</t>
  </si>
  <si>
    <t>V.SVTPEGVIKQR.R</t>
  </si>
  <si>
    <t>R.AEAFVRAFL.K</t>
  </si>
  <si>
    <t>M.KETSYEEAL.A</t>
  </si>
  <si>
    <t>L.KELESQVSGL.E</t>
  </si>
  <si>
    <t>Q.AVFYTFVFR.H</t>
  </si>
  <si>
    <t>A.ITNKYQLVF.C</t>
  </si>
  <si>
    <t>E.MIEPRTLQY.K</t>
  </si>
  <si>
    <t>H.QQLYWSHPR.K</t>
  </si>
  <si>
    <t>L.RYKLLGGLAVRR.A</t>
  </si>
  <si>
    <t>D.QELKLIGEYGL.R</t>
  </si>
  <si>
    <t>Q.IEELPTQISSL.Q</t>
  </si>
  <si>
    <t>T.KEVYEGEVTEL.T</t>
  </si>
  <si>
    <t>L.GTDGGRYDVY.L</t>
  </si>
  <si>
    <t>L.WVRMPLTI.L</t>
  </si>
  <si>
    <t>Q.ESEYTPGNPEAAG.N</t>
  </si>
  <si>
    <t>L.SHDCDGPITDL.N</t>
  </si>
  <si>
    <t>L.SELPENTSL.Q</t>
  </si>
  <si>
    <t>V.YTDPAGLRNY.L</t>
  </si>
  <si>
    <t>S.YELQESNVRL.K</t>
  </si>
  <si>
    <t>L.LAEAGVRLL.S</t>
  </si>
  <si>
    <t>A.QEIDEMNQKL.Q</t>
  </si>
  <si>
    <t>E.FTDEEGYGRY.L</t>
  </si>
  <si>
    <t>L.GEEYPEVLGSIL.G</t>
  </si>
  <si>
    <t>V.GEPVALSEEERL.K</t>
  </si>
  <si>
    <t>D.LEKVSQGSAESL.S</t>
  </si>
  <si>
    <t>A.SALGYLHSL.N</t>
  </si>
  <si>
    <t>N.MSFLKVDKEY.V</t>
  </si>
  <si>
    <t>L.REVSSPTGTGL.S</t>
  </si>
  <si>
    <t>G.SRVGYPAQVY.K</t>
  </si>
  <si>
    <t>I.VEADIKEFTTL.K</t>
  </si>
  <si>
    <t>M.KELTEEQQNL.Q</t>
  </si>
  <si>
    <t>I.LTELPPLDDY.T</t>
  </si>
  <si>
    <t>K.YQIAVTKVL.G</t>
  </si>
  <si>
    <t>D.NLDQATRVAY.Q</t>
  </si>
  <si>
    <t>R.RSLVPQLR.S</t>
  </si>
  <si>
    <t>A.SADPDNLKY.S</t>
  </si>
  <si>
    <t>A.SADPGNLKY.S</t>
  </si>
  <si>
    <t>L.REIQDDMQTL.Y</t>
  </si>
  <si>
    <t>I.IEGPIIKL.M</t>
  </si>
  <si>
    <t>D.VEVDDTLKTQM.N</t>
  </si>
  <si>
    <t>T.NTQKPTGIADVY.S</t>
  </si>
  <si>
    <t>F.VTEITDDLHFY.V</t>
  </si>
  <si>
    <t>T.FTYMNPAQRPM.Y</t>
  </si>
  <si>
    <t>L.LSEVNRTGTQY.L</t>
  </si>
  <si>
    <t>T.MTESYEQEKY.T</t>
  </si>
  <si>
    <t>S.RYQDILVFR.S</t>
  </si>
  <si>
    <t>R.LEILEKGLATSL.Q</t>
  </si>
  <si>
    <t>D.KEAIVTSEEL.G</t>
  </si>
  <si>
    <t>I.KEITQEMQTL.K</t>
  </si>
  <si>
    <t>T.RAMTMPPVSPVGAEGPVVLR.S</t>
  </si>
  <si>
    <t>S.KEVDPSTGELQSL.Q</t>
  </si>
  <si>
    <t>D.KEFSDALGYLQL.L</t>
  </si>
  <si>
    <t>R.YAVEGRDLTL.Q</t>
  </si>
  <si>
    <t>M.AEAATGFLEQL.K</t>
  </si>
  <si>
    <t>K.ALQSLYTNR.E</t>
  </si>
  <si>
    <t>I.VSELAGLLSAMEY.V</t>
  </si>
  <si>
    <t>I.STDKAEYTFY.E</t>
  </si>
  <si>
    <t>C.SETYETKTAL.M</t>
  </si>
  <si>
    <t>E.VTDDSPKYNY.H</t>
  </si>
  <si>
    <t>S.TYLTKFIAR.Y</t>
  </si>
  <si>
    <t>S.FEVEKELFAL.K</t>
  </si>
  <si>
    <t>D.EAIALFQKM.L</t>
  </si>
  <si>
    <t>Q.MGTNRGASQAGMTGYGMPRQIL.-</t>
  </si>
  <si>
    <t>M.GTNRGASQAGMTGYGMPRQIL.-</t>
  </si>
  <si>
    <t>G.YGMPRQIL.-</t>
  </si>
  <si>
    <t>R.TALPRIFSL.L</t>
  </si>
  <si>
    <t>G.RYLTVAAVFR.G</t>
  </si>
  <si>
    <t>N.YQWVKFDVCKPG.D</t>
  </si>
  <si>
    <t>A.GEMLSVAEHFL.E</t>
  </si>
  <si>
    <t>L.REDDVGTGAGL.L</t>
  </si>
  <si>
    <t>L.REDDVGTGAGLL.E</t>
  </si>
  <si>
    <t>D.AEVGDGTTSVTL.L</t>
  </si>
  <si>
    <t>L.AEELLRIGL.S</t>
  </si>
  <si>
    <t>E.KEDGAISTIVL.R</t>
  </si>
  <si>
    <t>F.AEAFEAIPRAL.A</t>
  </si>
  <si>
    <t>T.LIDVARTSL.R</t>
  </si>
  <si>
    <t>L.VEFIDEGRTGL.V</t>
  </si>
  <si>
    <t>S.AEAIIHGLSSL.T</t>
  </si>
  <si>
    <t>-.MAGGGGSSDGSGR.A</t>
  </si>
  <si>
    <t>V.SEVIFGHVL.A</t>
  </si>
  <si>
    <t>E.VIISSAKEM.V</t>
  </si>
  <si>
    <t>E.AEIQAELERL.E</t>
  </si>
  <si>
    <t>P.YSLVSREL.R</t>
  </si>
  <si>
    <t>P.VLSPPRWPR.L</t>
  </si>
  <si>
    <t>P.QEIDPTKENQL.Y</t>
  </si>
  <si>
    <t>T.AEQQQQLAGYIL.A</t>
  </si>
  <si>
    <t>L.AEGLGGHVEQL.V</t>
  </si>
  <si>
    <t>R.SIQEAPVSEDL.V</t>
  </si>
  <si>
    <t>D.AEAVQKFFL.E</t>
  </si>
  <si>
    <t>N.YEDEDSLKTL.R</t>
  </si>
  <si>
    <t>S.VTDSGPTFNYL.L</t>
  </si>
  <si>
    <t>A.KEENVGLHQTL.D</t>
  </si>
  <si>
    <t>A.VEAKFVQDTL.K</t>
  </si>
  <si>
    <t>A.RVLDALVAR.E</t>
  </si>
  <si>
    <t>L.KESAEFQTQL.E</t>
  </si>
  <si>
    <t>Y.KEVNFTSEL.R</t>
  </si>
  <si>
    <t>H.SLGLFPMDSL.A</t>
  </si>
  <si>
    <t>E.GEVNVLDNL.A</t>
  </si>
  <si>
    <t>T.GEFSDKLLSL.Q</t>
  </si>
  <si>
    <t>E.ASEIQIKQQSTSY.R</t>
  </si>
  <si>
    <t>F.YLDNVIGHSY.G</t>
  </si>
  <si>
    <t>-.MTSPSSSPVFR.L</t>
  </si>
  <si>
    <t>Y.GEAPPPTESL.E</t>
  </si>
  <si>
    <t>E.EGLQDGNDTF.A</t>
  </si>
  <si>
    <t>D.AGETAAGGGERPSGQ.D</t>
  </si>
  <si>
    <t>D.YEIHDGMNL.E</t>
  </si>
  <si>
    <t>Q.ATDLTREVY.Q</t>
  </si>
  <si>
    <t>C.GEDPAFGFPKL.E</t>
  </si>
  <si>
    <t>P.LSDKNIEQY.F</t>
  </si>
  <si>
    <t>S.SEGSGEKLVL.A</t>
  </si>
  <si>
    <t>H.SELVGEIIRL.E</t>
  </si>
  <si>
    <t>T.LSELETPGKY.S</t>
  </si>
  <si>
    <t>R.RESPESEGPIYEGLIL.-</t>
  </si>
  <si>
    <t>L.AYINHLVER.G</t>
  </si>
  <si>
    <t>Q.SEILQKEVYL.F</t>
  </si>
  <si>
    <t>V.TEFDAARLVML.Y</t>
  </si>
  <si>
    <t>C.YEVVMNVVHQL.A</t>
  </si>
  <si>
    <t>F.AGMDASFKAFR.S</t>
  </si>
  <si>
    <t>F.AEDTGVRVEL.A</t>
  </si>
  <si>
    <t>L.IEFDPSKPFSL.T</t>
  </si>
  <si>
    <t>L.VEEGKISTSL.N</t>
  </si>
  <si>
    <t>L.NTDFYQTSY.S</t>
  </si>
  <si>
    <t>Y.SEVQDRVML.T</t>
  </si>
  <si>
    <t>G.LLDTAQRALY.R</t>
  </si>
  <si>
    <t>E.VSSTSEIGTRY.K</t>
  </si>
  <si>
    <t>C.KVDGTCPEVI.K</t>
  </si>
  <si>
    <t>C.GEYLPSKGAGNNVL.V</t>
  </si>
  <si>
    <t>L.WSDYSDNLKY.D</t>
  </si>
  <si>
    <t>I.SEDTSKLYAL.K</t>
  </si>
  <si>
    <t>E.NTDFGDSGRLYY.C</t>
  </si>
  <si>
    <t>A.LLDSSQKNLY.R</t>
  </si>
  <si>
    <t>A.LLDPSQKNLY.R</t>
  </si>
  <si>
    <t>S.YTDQFSRNY.E</t>
  </si>
  <si>
    <t>SPE1164_MHCI_HCC1569_20120426</t>
  </si>
  <si>
    <t>T.DPSGTYHAW.K</t>
  </si>
  <si>
    <t>A.SVTEIQEKW.H</t>
  </si>
  <si>
    <t>C.AYAPSGNFVAC.G</t>
  </si>
  <si>
    <t>E.TSVPDHVVW.S</t>
  </si>
  <si>
    <t>A.ASFPAGYMY.P</t>
  </si>
  <si>
    <t>G.DVSNVIEKV.K</t>
  </si>
  <si>
    <t>A.RTDGKVFQF.L</t>
  </si>
  <si>
    <t>Q.KITDIVNKY.R</t>
  </si>
  <si>
    <t>K.RVLPPNWKY.E</t>
  </si>
  <si>
    <t>Y.YSESLVHESW.F</t>
  </si>
  <si>
    <t>A.ASFDEFGNSKY.Q</t>
  </si>
  <si>
    <t>S.KSSEVFTTF.K</t>
  </si>
  <si>
    <t>K.TCDGGMR.T</t>
  </si>
  <si>
    <t>A.AAAAAALQQQY.S</t>
  </si>
  <si>
    <t>R.MSAEAALSHSY.F</t>
  </si>
  <si>
    <t>D.KVYPGEQYTY.M</t>
  </si>
  <si>
    <t>G.RTVIIEQSW.G</t>
  </si>
  <si>
    <t>L.GVQQSQGWVHY.M</t>
  </si>
  <si>
    <t>M.ITSQDVLHSW.A</t>
  </si>
  <si>
    <t>F.TMVGKTFTY.L</t>
  </si>
  <si>
    <t>A.QINSVFNKY.C</t>
  </si>
  <si>
    <t>L.KQFAEMYVAKF.A</t>
  </si>
  <si>
    <t>A.AQAISRFAY.Q</t>
  </si>
  <si>
    <t>P.AVKAIIYQY.M</t>
  </si>
  <si>
    <t>S.AVVGQYQSY.S</t>
  </si>
  <si>
    <t>C.HTSDVPGKLIY.G</t>
  </si>
  <si>
    <t>L.KAGQVVTIW.A</t>
  </si>
  <si>
    <t>K.KQISVGFIGY.P</t>
  </si>
  <si>
    <t>D.ASYEVKELY.V</t>
  </si>
  <si>
    <t>D.RVYWNDGLDQY.R</t>
  </si>
  <si>
    <t>L.KAVDIVKQVW.D</t>
  </si>
  <si>
    <t>E.KSEEITTGSAW.F</t>
  </si>
  <si>
    <t>A.EIAQVVEKV.Q</t>
  </si>
  <si>
    <t>A.KLFPGSPAIY.K</t>
  </si>
  <si>
    <t>M.KTVAGGAWTY.N</t>
  </si>
  <si>
    <t>A.IGYVLGGLDW.T</t>
  </si>
  <si>
    <t>F.STSSVWRSY.A</t>
  </si>
  <si>
    <t>I.DVSNPQTVGV.G</t>
  </si>
  <si>
    <t>A.EAAEVILRV.D</t>
  </si>
  <si>
    <t>S.KAMTGVEQW.P</t>
  </si>
  <si>
    <t>N.EVISKLYAV.H</t>
  </si>
  <si>
    <t>R.ASYSGKAADVW.S</t>
  </si>
  <si>
    <t>A.ISQPASGNTF.S</t>
  </si>
  <si>
    <t>H.HGAGAFFRY.M</t>
  </si>
  <si>
    <t>F.VSDPLSDLKW.K</t>
  </si>
  <si>
    <t>T.MAFQNDVYEW.A</t>
  </si>
  <si>
    <t>A.HPVTLGEQQW.K</t>
  </si>
  <si>
    <t>F.TVSGIQVRY.M</t>
  </si>
  <si>
    <t>H.RYVELLDKY.F</t>
  </si>
  <si>
    <t>C.SADGTLKLW.D</t>
  </si>
  <si>
    <t>D.ASSSQIIHI.S</t>
  </si>
  <si>
    <t>S.GFVTDGPGNYK.Y</t>
  </si>
  <si>
    <t>H.MPVGPDAILRY.V</t>
  </si>
  <si>
    <t>G.EAAAVFKTL.P</t>
  </si>
  <si>
    <t>D.RYISWTEQNY.P</t>
  </si>
  <si>
    <t>C.TAISRIYTV.G</t>
  </si>
  <si>
    <t>K.VHAAADK.H</t>
  </si>
  <si>
    <t>L.RVSPSIHGY.H</t>
  </si>
  <si>
    <t>N.ISNDHIDTW.E</t>
  </si>
  <si>
    <t>L.RAVEPALLQRY.R</t>
  </si>
  <si>
    <t>Y.STVSRFFLY.R</t>
  </si>
  <si>
    <t>D.EVAGIINDA.K</t>
  </si>
  <si>
    <t>L.VTDNAVYHW.S</t>
  </si>
  <si>
    <t>G.MVKEAIDSY.I</t>
  </si>
  <si>
    <t>K.EIAAVIETV.-</t>
  </si>
  <si>
    <t>G.TSDPGGLASW.T</t>
  </si>
  <si>
    <t>V.KVADIEKASIMY.P</t>
  </si>
  <si>
    <t>A.VVAPITTGY.T</t>
  </si>
  <si>
    <t>I.LPQDVILKF.R</t>
  </si>
  <si>
    <t>V.KVNIIQEEY.Q</t>
  </si>
  <si>
    <t>K.STGGGGNGSK.N</t>
  </si>
  <si>
    <t>V.KSFSESGINY.E</t>
  </si>
  <si>
    <t>S.SYFPTLKDIFL.A</t>
  </si>
  <si>
    <t>G.VMLVGPTGGGK.T</t>
  </si>
  <si>
    <t>N.AVAPFFKSY.I</t>
  </si>
  <si>
    <t>F.SVSPVVRVAV.E</t>
  </si>
  <si>
    <t>S.KISEVLGGSGY.N</t>
  </si>
  <si>
    <t>G.FLDLTEQEF.R</t>
  </si>
  <si>
    <t>R.GTQLFEDNY.A</t>
  </si>
  <si>
    <t>C.AVIEDTWHY.F</t>
  </si>
  <si>
    <t>K.DPDEVARLW.G</t>
  </si>
  <si>
    <t>Q.ETISPSGQGV.-</t>
  </si>
  <si>
    <t>C.NYANGGLFSKY.S</t>
  </si>
  <si>
    <t>A.KALSMPEKW.K</t>
  </si>
  <si>
    <t>W.LRCDNEKQY.A</t>
  </si>
  <si>
    <t>L.VFDIHVIDF.H</t>
  </si>
  <si>
    <t>M.DTAEIFHSA.D</t>
  </si>
  <si>
    <t>F.KVVEGSFVY.K</t>
  </si>
  <si>
    <t>F.KVTEGSFVY.K</t>
  </si>
  <si>
    <t>A.KGPHEKYGY.N</t>
  </si>
  <si>
    <t>S.FVNDIFERI.A</t>
  </si>
  <si>
    <t>R.TLYGFGG.-</t>
  </si>
  <si>
    <t>N.KYNFSFDYY.A</t>
  </si>
  <si>
    <t>D.MAIEAQQKF.K</t>
  </si>
  <si>
    <t>S.FPQVVGSLFL.S</t>
  </si>
  <si>
    <t>C.YYYDGDVGNY.Y</t>
  </si>
  <si>
    <t>T.KQTQIFTTY.S</t>
  </si>
  <si>
    <t>R.SVSDQFYRY.K</t>
  </si>
  <si>
    <t>S.VVIGNIGALMGY.A</t>
  </si>
  <si>
    <t>D.STSDLYNFQV.S</t>
  </si>
  <si>
    <t>D.QVAEIVSKY.D</t>
  </si>
  <si>
    <t>V.KSLLWTETF.M</t>
  </si>
  <si>
    <t>C.KGYPSEFATY.L</t>
  </si>
  <si>
    <t>T.ASNEVVYRF.T</t>
  </si>
  <si>
    <t>S.NAIDGTERW.W</t>
  </si>
  <si>
    <t>D.IIKEYTDVY.P</t>
  </si>
  <si>
    <t>R.MSMKTSSWTR.S</t>
  </si>
  <si>
    <t>L.KYAISSQMVSY.S</t>
  </si>
  <si>
    <t>Y.NASPVISSV.K</t>
  </si>
  <si>
    <t>A.ETYFESARV.E</t>
  </si>
  <si>
    <t>V.NTVDFFNQI.N</t>
  </si>
  <si>
    <t>G.VAATDGRLKV.G</t>
  </si>
  <si>
    <t>L.KYISPETMVAL.L</t>
  </si>
  <si>
    <t>G.LPEDVLLEM.V</t>
  </si>
  <si>
    <t>R.ILKEEQELY.Q</t>
  </si>
  <si>
    <t>W.AFDLTKTNM.Q</t>
  </si>
  <si>
    <t>T.KSLFVGHMDY.K</t>
  </si>
  <si>
    <t>E.GTIGDFKAY.A</t>
  </si>
  <si>
    <t>G.KLKDPANFQY.P</t>
  </si>
  <si>
    <t>C.AYFILVDRY.L</t>
  </si>
  <si>
    <t>W.RMAEDELFNRY.E</t>
  </si>
  <si>
    <t>A.AFDASRTSF.A</t>
  </si>
  <si>
    <t>V.KTAELLQVANY.G</t>
  </si>
  <si>
    <t>H.AVSPIAKYY.P</t>
  </si>
  <si>
    <t>L.KQALSGFGY.R</t>
  </si>
  <si>
    <t>G.FLYVHHTY.V</t>
  </si>
  <si>
    <t>C.ASINRIYGF.Y</t>
  </si>
  <si>
    <t>S.DPDKDVQGW.G</t>
  </si>
  <si>
    <t>S.STADFQVGV.R</t>
  </si>
  <si>
    <t>K.LATTILQHW.K</t>
  </si>
  <si>
    <t>L.RVVGSELIQKY.L</t>
  </si>
  <si>
    <t>I.RVIGSELVQKY.V</t>
  </si>
  <si>
    <t>A.SNFRSNFGY.N</t>
  </si>
  <si>
    <t>K.RIADISQVY.T</t>
  </si>
  <si>
    <t>H.KSVTADTEMW.P</t>
  </si>
  <si>
    <t>E.KSFENIQNW.M</t>
  </si>
  <si>
    <t>K.ETADITHAL.S</t>
  </si>
  <si>
    <t>G.SADKTVALW.D</t>
  </si>
  <si>
    <t>G.RVFAWGMGTNY.Q</t>
  </si>
  <si>
    <t>R.VVAALRASY.N</t>
  </si>
  <si>
    <t>L.TSSTGFQKW.K</t>
  </si>
  <si>
    <t>W.KLSPVVGAVY.G</t>
  </si>
  <si>
    <t>H.KYSPSDVFIGY.H</t>
  </si>
  <si>
    <t>G.TSAGSLVHISY.L</t>
  </si>
  <si>
    <t>S.SVTQIYHAV.A</t>
  </si>
  <si>
    <t>Q.KSVEEEEQVW.R</t>
  </si>
  <si>
    <t>E.KVYASLETY.C</t>
  </si>
  <si>
    <t>K.NGFFQGYNR.L</t>
  </si>
  <si>
    <t>R.KTLPADVQNYY.S</t>
  </si>
  <si>
    <t>L.THCHSLSSFVFGCGIL.P</t>
  </si>
  <si>
    <t>N.MANGAVIHL.A</t>
  </si>
  <si>
    <t>K.ELTQLTELY.L</t>
  </si>
  <si>
    <t>L.NPIEQDQKW.Q</t>
  </si>
  <si>
    <t>G.PGLAPLGAAGHPGM.M</t>
  </si>
  <si>
    <t>Y.SAADRSMMSSY.S</t>
  </si>
  <si>
    <t>Y.SAADRSMMSSY.T</t>
  </si>
  <si>
    <t>R.KVAEITGEIQQY.Q</t>
  </si>
  <si>
    <t>Y.HASDVLETSGW.K</t>
  </si>
  <si>
    <t>N.EVSFVIHNL.P</t>
  </si>
  <si>
    <t>L.KNFNPTVNY.I</t>
  </si>
  <si>
    <t>I.TSAAIYHVL.H</t>
  </si>
  <si>
    <t>N.RTILVDNNTW.N</t>
  </si>
  <si>
    <t>R.TILVDNNTW.N</t>
  </si>
  <si>
    <t>R.TTLVDNNTW.N</t>
  </si>
  <si>
    <t>I.NTTDIFQTV.D</t>
  </si>
  <si>
    <t>A.AALPAAALW.H</t>
  </si>
  <si>
    <t>Y.NTATIFHEL.V</t>
  </si>
  <si>
    <t>A.SFDSTVRL.W</t>
  </si>
  <si>
    <t>K.VQKEDIEVY.F</t>
  </si>
  <si>
    <t>M.AAANAQLHW.K</t>
  </si>
  <si>
    <t>L.KSVIDYQTHF.R</t>
  </si>
  <si>
    <t>N.RAATPFSDSW.Y</t>
  </si>
  <si>
    <t>V.REGCASGHVVTLQ.C</t>
  </si>
  <si>
    <t>D.AIKPFLDYY.D</t>
  </si>
  <si>
    <t>R.ETADVIAKVA.F</t>
  </si>
  <si>
    <t>Q.KLPDIFSVY.F</t>
  </si>
  <si>
    <t>R.KTAGLSDLY.-</t>
  </si>
  <si>
    <t>D.TFDLQRIGF.A</t>
  </si>
  <si>
    <t>T.ILGPPGSVY.E</t>
  </si>
  <si>
    <t>H.AYPPQVYGY.D</t>
  </si>
  <si>
    <t>L.VYSQIPAAVKL.T</t>
  </si>
  <si>
    <t>T.TAQSDNKITW.S</t>
  </si>
  <si>
    <t>W.KSGPVVSLGW.S</t>
  </si>
  <si>
    <t>C.DASKVVTVF.S</t>
  </si>
  <si>
    <t>G.KVGPMIGQY.V</t>
  </si>
  <si>
    <t>M.KSVVDYNAY.A</t>
  </si>
  <si>
    <t>T.GTAILKDYY.L</t>
  </si>
  <si>
    <t>R.GYDGDSSSGSGR.S</t>
  </si>
  <si>
    <t>SPE1212_MHCI_MDA-MB-468_20120702</t>
  </si>
  <si>
    <t>A.YVHMVTHF.I</t>
  </si>
  <si>
    <t>W.KYLSVQGQLF.R</t>
  </si>
  <si>
    <t>PP1A_HUMAN, PP1G_HUMAN</t>
  </si>
  <si>
    <t>D.RWFDKSFTF.V</t>
  </si>
  <si>
    <t>E.TVKSILAEY.K</t>
  </si>
  <si>
    <t>G.KVADWTGATY.Q</t>
  </si>
  <si>
    <t>S.TFDDIVHSF.V</t>
  </si>
  <si>
    <t>G.VFYPYPQYF.T</t>
  </si>
  <si>
    <t>G.ALMGYATHKY.L</t>
  </si>
  <si>
    <t>A.RSMPPSFGY.S</t>
  </si>
  <si>
    <t>G.KYMDVQFDF.K</t>
  </si>
  <si>
    <t>E.IYDPNLAFLRF.V</t>
  </si>
  <si>
    <t>D.VYNSEYYHF.R</t>
  </si>
  <si>
    <t>E.KALEAVFGKY.G</t>
  </si>
  <si>
    <t>D.FPANNIVKF.L</t>
  </si>
  <si>
    <t>E.YPDRIMNTF.S</t>
  </si>
  <si>
    <t>Q.VYMDWYEKF.Q</t>
  </si>
  <si>
    <t>A.KFLDPITGTF.R</t>
  </si>
  <si>
    <t>C.MAWLVDHVY.A</t>
  </si>
  <si>
    <t>S.DFDMTLSRF.A</t>
  </si>
  <si>
    <t>Y.KYTDKIMTY.L</t>
  </si>
  <si>
    <t>Q.RDYFGAHTY.E</t>
  </si>
  <si>
    <t>L.SSKGLQIIGTY.A</t>
  </si>
  <si>
    <t>L.GMYDSSLAAKY.L</t>
  </si>
  <si>
    <t>D.IGWITGHSY.V</t>
  </si>
  <si>
    <t>Q.VYDIAAKF.G</t>
  </si>
  <si>
    <t>L.IWIESVIEKF.S</t>
  </si>
  <si>
    <t>F.AIGGIARTY.T</t>
  </si>
  <si>
    <t>N.SLQDRYGSY.-</t>
  </si>
  <si>
    <t>K.SYQVIFQHF.N</t>
  </si>
  <si>
    <t>H.KYLTVKDYL.R</t>
  </si>
  <si>
    <t>T.VYAVIPAEKF.D</t>
  </si>
  <si>
    <t>V.KIISEPGSYY.V</t>
  </si>
  <si>
    <t>-.MFQTGGLIVF.Y</t>
  </si>
  <si>
    <t>Q.PFVDHVFTF.T</t>
  </si>
  <si>
    <t>K.LGVNNISGIEEVNMFTNQGTVIHFNNPK.V</t>
  </si>
  <si>
    <t>R.RVITISKSEY.S</t>
  </si>
  <si>
    <t>I.SFHNIHNTF.A</t>
  </si>
  <si>
    <t>E.VFNDVRLLL.N</t>
  </si>
  <si>
    <t>G.YANGKLTGF.Y</t>
  </si>
  <si>
    <t>E.IYAPKLQEF.A</t>
  </si>
  <si>
    <t>F.RGSMLALAMVSL.E</t>
  </si>
  <si>
    <t>Y.SKGKIYPVGY.F</t>
  </si>
  <si>
    <t>F.AAGPPISEGKY.F</t>
  </si>
  <si>
    <t>Y.TVNDLSMMKY.Y</t>
  </si>
  <si>
    <t>K.WISLNTVALVTDNAVYHWSMEGESQPVK.M</t>
  </si>
  <si>
    <t>H.VYISEHEHF.T</t>
  </si>
  <si>
    <t>A.KYIPELAYY.G</t>
  </si>
  <si>
    <t>K.AINEKLGQY.A</t>
  </si>
  <si>
    <t>Q.KLVTEMGTY.A</t>
  </si>
  <si>
    <t>V.TPDPTRPLTF.P</t>
  </si>
  <si>
    <t>N.LYPLTNYTF.G</t>
  </si>
  <si>
    <t>Q.VVVAVGRALY.Y</t>
  </si>
  <si>
    <t>L.GYLPNQLFRTF.-</t>
  </si>
  <si>
    <t>K.NWIEGNPKLSF.L</t>
  </si>
  <si>
    <t>G.HFIAEHYMF.L</t>
  </si>
  <si>
    <t>S.KLNSIGNYY.K</t>
  </si>
  <si>
    <t>L.AYLDKSPQF.R</t>
  </si>
  <si>
    <t>F.SYGDILHVI.N</t>
  </si>
  <si>
    <t>D.LSLENGAHAY.N</t>
  </si>
  <si>
    <t>G.VYLPPEAFTF.N</t>
  </si>
  <si>
    <t>D.PYLDKFFAL.V</t>
  </si>
  <si>
    <t>K.DMRAKLEEAILGSIGAR.Q</t>
  </si>
  <si>
    <t>I.RIMDPDVITGY.N</t>
  </si>
  <si>
    <t>R.VYSPHVLNL.T</t>
  </si>
  <si>
    <t>G.NYIGLINRI.A</t>
  </si>
  <si>
    <t>V.KYFSFPGELLM.R</t>
  </si>
  <si>
    <t>Y.PEKLATKF.V</t>
  </si>
  <si>
    <t>S.IFDSKVTEI.S</t>
  </si>
  <si>
    <t>D.TYYRGFLTL.E</t>
  </si>
  <si>
    <t>R.QEKSAGDADPENGEIK.P</t>
  </si>
  <si>
    <t>S.KTIDLGAAAHY.T</t>
  </si>
  <si>
    <t>A.RYLDLFTNY.I</t>
  </si>
  <si>
    <t>T.RYLDLFTSF.I</t>
  </si>
  <si>
    <t>T.AVYPVRSAY.P</t>
  </si>
  <si>
    <t>T.SSQPLRVGY.Y</t>
  </si>
  <si>
    <t>E.KIQEVFSSY.K</t>
  </si>
  <si>
    <t>N.AYQELLQHY.E</t>
  </si>
  <si>
    <t>S.KVIQSVANY.A</t>
  </si>
  <si>
    <t>Q.GTFSKPGGY.R</t>
  </si>
  <si>
    <t>K.GFIQVYVDQVDEDIVAVTR.H</t>
  </si>
  <si>
    <t>A.IAISRTPVL.M</t>
  </si>
  <si>
    <t>A.VYDTNPAKF.R</t>
  </si>
  <si>
    <t>S.HAGLVNEHW.A</t>
  </si>
  <si>
    <t>R.YVELFLNSTAGASGGAYEHR.Y</t>
  </si>
  <si>
    <t>G.LPAAGKTTW.A</t>
  </si>
  <si>
    <t>T.KMKEIAEAY.L</t>
  </si>
  <si>
    <t>F.KTLPETSLPNY.A</t>
  </si>
  <si>
    <t>Q.RLAELYHGY.H</t>
  </si>
  <si>
    <t>G.ALMGYATHKYLDSEEDEE.-</t>
  </si>
  <si>
    <t>R.YFIADLPHL.Q</t>
  </si>
  <si>
    <t>D.ILHSIFSSY.K</t>
  </si>
  <si>
    <t>T.DPVDIYKSW.V</t>
  </si>
  <si>
    <t>R.GMAQAHSLPVHVREGPWEVGGRSEHVMKK.P</t>
  </si>
  <si>
    <t>M.QGHLSPRSY.R</t>
  </si>
  <si>
    <t>L.SSLDGDLAGRY.Y</t>
  </si>
  <si>
    <t>L.RVNAAFAARY.N</t>
  </si>
  <si>
    <t>L.FASGLIHRV.C</t>
  </si>
  <si>
    <t>K.KMPQSMPEY.A</t>
  </si>
  <si>
    <t>V.AFDLSQVLF.I</t>
  </si>
  <si>
    <t>L.GFSDVDHTY.A</t>
  </si>
  <si>
    <t>T.VYLDHAGATLF.S</t>
  </si>
  <si>
    <t>E.RVYESIGQY.G</t>
  </si>
  <si>
    <t>A.KYLSGIAHF.L</t>
  </si>
  <si>
    <t>V.LYLPSFFTY.A</t>
  </si>
  <si>
    <t>N.TILLVAQPLL.Q</t>
  </si>
  <si>
    <t>D.KYLYVDKNF.I</t>
  </si>
  <si>
    <t>S.RLSISGTGTSTF.Q</t>
  </si>
  <si>
    <t>G.KYMDINFDF.K</t>
  </si>
  <si>
    <t>A.GAGGGAGGGGGPLVAAA.A</t>
  </si>
  <si>
    <t>D.IVAAIQHNY.K</t>
  </si>
  <si>
    <t>A.TFDASRTTF.T</t>
  </si>
  <si>
    <t>E.ILDPHVVLL.T</t>
  </si>
  <si>
    <t>Q.VYVDLIHSY.S</t>
  </si>
  <si>
    <t>L.HANGKILFY.N</t>
  </si>
  <si>
    <t>C.DPVLGDKW.D</t>
  </si>
  <si>
    <t>A.SGNFIDHEY.V</t>
  </si>
  <si>
    <t>N.PYMDSPQSIGF.Q</t>
  </si>
  <si>
    <t>E.EMYDIFGKY.G</t>
  </si>
  <si>
    <t>F.APLKLQMEF.K</t>
  </si>
  <si>
    <t>Y.KYLEPLYNDY.R</t>
  </si>
  <si>
    <t>A.FYMDTSHLF.N</t>
  </si>
  <si>
    <t>L.KVVSSSIVDKY.I</t>
  </si>
  <si>
    <t>Q.AAELGGLLKY.V</t>
  </si>
  <si>
    <t>D.SVWFLDHDY.L</t>
  </si>
  <si>
    <t>D.VYDLLKTNL.Y</t>
  </si>
  <si>
    <t>V.YIKHPVSL.E</t>
  </si>
  <si>
    <t>A.RVIVLSSSHSY.Q</t>
  </si>
  <si>
    <t>T.AQQKYFSNY.S</t>
  </si>
  <si>
    <t>V.KLLSEDVKSYY.T</t>
  </si>
  <si>
    <t>E.FAVDPEKIQLY.S</t>
  </si>
  <si>
    <t>K.KTTAIIAEY.K</t>
  </si>
  <si>
    <t>L.TAADVVKQW.K</t>
  </si>
  <si>
    <t>G.APVEVTHNF.Q</t>
  </si>
  <si>
    <t>E.AYVEWFNRL.S</t>
  </si>
  <si>
    <t>G.RLAHEVGWKY.Q</t>
  </si>
  <si>
    <t>A.YAHELPKY.G</t>
  </si>
  <si>
    <t>N.VTSFHQY.R</t>
  </si>
  <si>
    <t>S.AVISSVAHY.L</t>
  </si>
  <si>
    <t>A.KFSPVATASY.R</t>
  </si>
  <si>
    <t>G.EYLGKLVRF.C</t>
  </si>
  <si>
    <t>L.SAFPFPVTV.S</t>
  </si>
  <si>
    <t>N.VQSDLLHKY.Q</t>
  </si>
  <si>
    <t>L.KVNQELAGY.T</t>
  </si>
  <si>
    <t>E.IYIWDLNNF.A</t>
  </si>
  <si>
    <t>Y.KLHGLNINY.N</t>
  </si>
  <si>
    <t>C.SYMGHFDLL.N</t>
  </si>
  <si>
    <t>R.PVNGKTIPTQQPPTK.V</t>
  </si>
  <si>
    <t>L.VFDTAIAHLF.A</t>
  </si>
  <si>
    <t>G.RVAQLEQVY.I</t>
  </si>
  <si>
    <t>A.TPASAGHVW.M</t>
  </si>
  <si>
    <t>S.GQFAEAAGKY.S</t>
  </si>
  <si>
    <t>V.RVQKVFNGY.M</t>
  </si>
  <si>
    <t>R.GYIPIYTPF.F</t>
  </si>
  <si>
    <t>I.HPTSVISGY.R</t>
  </si>
  <si>
    <t>S.RTLSGMESY.C</t>
  </si>
  <si>
    <t>E.KGISDLAQHY.L</t>
  </si>
  <si>
    <t>L.HPRIITEGF.E</t>
  </si>
  <si>
    <t>K.LLVSNLDFGVSDADIQELFAEFGTLKK.A</t>
  </si>
  <si>
    <t>E.SYQKVIELF.S</t>
  </si>
  <si>
    <t>T.SYADQMFLL.K</t>
  </si>
  <si>
    <t>V.VYDLSIRGF.N</t>
  </si>
  <si>
    <t>A.AIQQILGKY.K</t>
  </si>
  <si>
    <t>L.TQKIPDQDFY.A</t>
  </si>
  <si>
    <t>R.SVDETTQAMAFDGIIFQGQSLK.I</t>
  </si>
  <si>
    <t>L.IAAQTGTRW.N</t>
  </si>
  <si>
    <t>G.KINDQFAGY.S</t>
  </si>
  <si>
    <t>N.ALVDIIHGY.C</t>
  </si>
  <si>
    <t>T.AVNSLISKY.G</t>
  </si>
  <si>
    <t>Q.YQFTGIKKY.F</t>
  </si>
  <si>
    <t>D.KVYEQLAKY.L</t>
  </si>
  <si>
    <t>K.AYLESFYKF.C</t>
  </si>
  <si>
    <t>G.GAIHLQTGGGY.F</t>
  </si>
  <si>
    <t>P.NLPENEQQW.P</t>
  </si>
  <si>
    <t>D.KALELGAKY.R</t>
  </si>
  <si>
    <t>E.VYLDKFIRL.L</t>
  </si>
  <si>
    <t>MDA-MB-231</t>
  </si>
  <si>
    <t>first experiment</t>
  </si>
  <si>
    <t>MHC I</t>
  </si>
  <si>
    <t>R.STIYQLMLHSLDPLR.E</t>
  </si>
  <si>
    <t>K.EVDSKPVSQKPPPPSEK.V</t>
  </si>
  <si>
    <t>K.ITIYDQENFQGK.R</t>
  </si>
  <si>
    <t>R.QTIRHSTR.E</t>
  </si>
  <si>
    <t>R.KSLLVQTKRRALEKIDLK.F</t>
  </si>
  <si>
    <t>K.VAIKILDKTK.L</t>
  </si>
  <si>
    <t>K.GLPDMDSSILIH.H</t>
  </si>
  <si>
    <t>L.NATTSVQALK.P</t>
  </si>
  <si>
    <t>Second experiment</t>
  </si>
  <si>
    <t>SPE1156_MHCI_1ng_20120406</t>
  </si>
  <si>
    <t>H.TLFDYEVRL.N</t>
  </si>
  <si>
    <t>A.FLADPVSNM.A</t>
  </si>
  <si>
    <t>Y.ALPHAILRL.D</t>
  </si>
  <si>
    <t>A.IQRTPKIQVYSRHPAENG.K</t>
  </si>
  <si>
    <t>A.TEVAPPPPP.V</t>
  </si>
  <si>
    <t>S.SSGGSSGGSGFCAV.R</t>
  </si>
  <si>
    <t>H.YGLPVVVKL.L</t>
  </si>
  <si>
    <t>A.YVFPGVTRL.Y</t>
  </si>
  <si>
    <t>M.VLSSRLAFA.G</t>
  </si>
  <si>
    <t>G.GEAPAALEA.A</t>
  </si>
  <si>
    <t>Y.AEDVLSGKVSA.D</t>
  </si>
  <si>
    <t>V.LLIENVASL.U</t>
  </si>
  <si>
    <t>V.SELITKAVA.A</t>
  </si>
  <si>
    <t>D.YALDLSTFL.Q</t>
  </si>
  <si>
    <t>G.GGYGGGSSGGGSSSGGGYGGGSSSGGHKSSSSGSVGESSSKGP.R</t>
  </si>
  <si>
    <t>G.FLLDGFPRTV.R</t>
  </si>
  <si>
    <t>L.GLLPDVPSL.M</t>
  </si>
  <si>
    <t>L.AAAGSPVFL.C</t>
  </si>
  <si>
    <t>P.AAASHPLLL.N</t>
  </si>
  <si>
    <t>D.KVVDVVRNL.V</t>
  </si>
  <si>
    <t>G.FVYDEPGHAV.M</t>
  </si>
  <si>
    <t>G.YVIDPIKGL.K</t>
  </si>
  <si>
    <t>M.SIYPSPTGV.L</t>
  </si>
  <si>
    <t>W.FESSGIHVA.A</t>
  </si>
  <si>
    <t>Q.GLADKVYFL.P</t>
  </si>
  <si>
    <t>T.ALLKIEGVYA.R</t>
  </si>
  <si>
    <t>L.GEIESKFNQA.I</t>
  </si>
  <si>
    <t>G.GLFQGKTPL.R</t>
  </si>
  <si>
    <t>M.GEIASFDKA.K</t>
  </si>
  <si>
    <t>L.IILDEIHLL.H</t>
  </si>
  <si>
    <t>S.SENEYIMKA.I</t>
  </si>
  <si>
    <t>K.FFSRSSDYIAHQRVHTGERPFVCSKCGKDFIR.T</t>
  </si>
  <si>
    <t>third experiment</t>
  </si>
  <si>
    <t>SPE1211_MHCI_MDA-MB-231_20120702</t>
  </si>
  <si>
    <t>R.NVSDYTPLSLAASGGYVNIIKILLNAGAEINSR.T</t>
  </si>
  <si>
    <t>K.AGYTDKVVIGMDVAASEFFR.S</t>
  </si>
  <si>
    <t>R.TGPAATTLPDGAAAESLVESSEVAVIGFFK.D</t>
  </si>
  <si>
    <t>K.ASGATILSTLANLEGEETFEAAMLGQAEEVVQER.I</t>
  </si>
  <si>
    <t>R.VTGEADVEFATHEDAVAAMSK.D</t>
  </si>
  <si>
    <t>K.FLFGGLAGMGATVFVQPLDLVK.N</t>
  </si>
  <si>
    <t>K.LAAVDATVNQVLASR.Y</t>
  </si>
  <si>
    <t>R.AILHFIVPGMPEESR.E</t>
  </si>
  <si>
    <t>R.ELKKFFKTRKPK.P</t>
  </si>
  <si>
    <t>-.MEPRTGGAANPK.G</t>
  </si>
  <si>
    <t>SPE1232_MHCI_BT549_20120803</t>
  </si>
  <si>
    <t>K.GKDAPIKKESLGHWSQGLK.I</t>
  </si>
  <si>
    <t>K.KVYENYPTY.D</t>
  </si>
  <si>
    <t>R.PTDGPPNSFY.R</t>
  </si>
  <si>
    <t>A.DSGEGDFLAEGGGVR.G</t>
  </si>
  <si>
    <t>R.FSEDGYRTV.V</t>
  </si>
  <si>
    <t>R.VQTEVNREL.K</t>
  </si>
  <si>
    <t>S.ETERLTDDY.-</t>
  </si>
  <si>
    <t>K.VPAKKITAA.S</t>
  </si>
  <si>
    <t>R.NIETIINTFHQYSVK.L</t>
  </si>
  <si>
    <t>SPE1138_SUM159PT_20120315</t>
  </si>
  <si>
    <t>T.DPYTGQQI.S</t>
  </si>
  <si>
    <t>Y.SCGGFGGLGYGYGCGCGSFCRRGSGCG.Y</t>
  </si>
  <si>
    <t>D.YNIQKESTL.H</t>
  </si>
  <si>
    <t>D.RYFDPANGKF.S</t>
  </si>
  <si>
    <t>V.SQIYQSIEF.S</t>
  </si>
  <si>
    <t>A.SLYDYNPNL.A</t>
  </si>
  <si>
    <t>A.ASVDKVLEL.K</t>
  </si>
  <si>
    <t>S.YAFNMKATV.E</t>
  </si>
  <si>
    <t>G.NYAWVYYHL.G</t>
  </si>
  <si>
    <t>I.TGGLLLLCTV.V</t>
  </si>
  <si>
    <t>H.FVYGEPREL.L</t>
  </si>
  <si>
    <t>F.SQFGTVTRF.R</t>
  </si>
  <si>
    <t>A.DAENAMRYI.N</t>
  </si>
  <si>
    <t>N.VPYPLPKI.D</t>
  </si>
  <si>
    <t>A.DAEMTTRMV.A</t>
  </si>
  <si>
    <t>A.GLATDVQTV.A</t>
  </si>
  <si>
    <t>E.GSSSSGSSGARREGRHRAP.V</t>
  </si>
  <si>
    <t>L.SLLPPDALVGL.I</t>
  </si>
  <si>
    <t>P.EYMLEKSFYQF.Q</t>
  </si>
  <si>
    <t>S.SLLGGDVVSV.K</t>
  </si>
  <si>
    <t>E.YPFKPPKV.T</t>
  </si>
  <si>
    <t>D.FQYESKVFY.L</t>
  </si>
  <si>
    <t>G.SYNNFFRMF.D</t>
  </si>
  <si>
    <t>E.FLSEHPNVTL.T</t>
  </si>
  <si>
    <t>R.DAYTHPQFV.T</t>
  </si>
  <si>
    <t>S.KLYRPGSVAY.V</t>
  </si>
  <si>
    <t>F.QQMWISKQEY.D</t>
  </si>
  <si>
    <t>A.LIFDNKHTNY.T</t>
  </si>
  <si>
    <t>P.QNSGYIWVGKGASQEEE.K</t>
  </si>
  <si>
    <t>Q.ILYNIKQEY.K</t>
  </si>
  <si>
    <t>C.PYTKVEESF.N</t>
  </si>
  <si>
    <t>M.VAKLLAQSY.E</t>
  </si>
  <si>
    <t>Q.AYVEKVERL.Q</t>
  </si>
  <si>
    <t>V.DAFRVNVI.H</t>
  </si>
  <si>
    <t>K.VYTVVDEMF.L</t>
  </si>
  <si>
    <t>D.QVTTAMLNFSEPSSCGGAGAW.S</t>
  </si>
  <si>
    <t>W.KHLKEGARTKF.A</t>
  </si>
  <si>
    <t>R.TRSSSSSSSSSSSSSSSSSSSSSSSSSDGRKKRGKYKDK.R</t>
  </si>
  <si>
    <t>N.FAYDPSNYEYL.R</t>
  </si>
  <si>
    <t>G.YNIEQEQKL.A</t>
  </si>
  <si>
    <t>V.AVKFPEITY.S</t>
  </si>
  <si>
    <t>L.TYDYNFHSF.N</t>
  </si>
  <si>
    <t>N.AVIKIQSSY.R</t>
  </si>
  <si>
    <t>W.RQAGLSYIRY.S</t>
  </si>
  <si>
    <t>V.VAKKALTEEQY.Q</t>
  </si>
  <si>
    <t>A.GQAPHLGSGQPQQNLY.H</t>
  </si>
  <si>
    <t>S.ALSGHLETV.I</t>
  </si>
  <si>
    <t>H.YPYGDGNRSV.P</t>
  </si>
  <si>
    <t>E.NAYEYFTKI.A</t>
  </si>
  <si>
    <t>T.MEGASGSSFGIDTILSSASSGSP.G</t>
  </si>
  <si>
    <t>M.TLNERFTSY.Q</t>
  </si>
  <si>
    <t>S.GQFGTINNF.R</t>
  </si>
  <si>
    <t>Q.IQQEVIKAY.G</t>
  </si>
  <si>
    <t>S.KYQEVTNNL.E</t>
  </si>
  <si>
    <t>L.SLLDEFYKL.V</t>
  </si>
  <si>
    <t>D.DAKQLTTTI.N</t>
  </si>
  <si>
    <t>K.DADSSERII.A</t>
  </si>
  <si>
    <t>L.FLFQEPRSI.V</t>
  </si>
  <si>
    <t>M.QSSCSSTSGGGGGGGGGGGGGKSG.G</t>
  </si>
  <si>
    <t>H.TLAKYLMEL.T</t>
  </si>
  <si>
    <t>T.IIIGDNKTQY.H</t>
  </si>
  <si>
    <t>S.ILLDLTDNRL.Q</t>
  </si>
  <si>
    <t>W.YPFFRGVTI.K</t>
  </si>
  <si>
    <t>S.DAKLEPTNV.Q</t>
  </si>
  <si>
    <t>L.ANKLITVY.F</t>
  </si>
  <si>
    <t>D.GQVGGFINY.R</t>
  </si>
  <si>
    <t>N.KQYEVEIQTY.R</t>
  </si>
  <si>
    <t>F.KLFDDDDSGKISL.R</t>
  </si>
  <si>
    <t>S.DGVAVLKV.G</t>
  </si>
  <si>
    <t>F.KSFEGLFYF.L</t>
  </si>
  <si>
    <t>N.GWYDEEHPLVF.L</t>
  </si>
  <si>
    <t>T.AYVVKVFSL.A</t>
  </si>
  <si>
    <t>S.VLLDKIKNLQV.A</t>
  </si>
  <si>
    <t>Y.IAYLVRQL.D</t>
  </si>
  <si>
    <t>D.RVIGGLLAGQTY.H</t>
  </si>
  <si>
    <t>F.RLYPPVPQVY.R</t>
  </si>
  <si>
    <t>N.DPFLSEKSV.S</t>
  </si>
  <si>
    <t>S.VYLQNWSHVL.S</t>
  </si>
  <si>
    <t>I.LQKNVPILY.T</t>
  </si>
  <si>
    <t>N.AVVQTVKASY.V</t>
  </si>
  <si>
    <t>D.DAELATRAI.P</t>
  </si>
  <si>
    <t>K.KKRKSPGVAAAVAEDGGLKKCK.I</t>
  </si>
  <si>
    <t>F.YQYLEQSKY.R</t>
  </si>
  <si>
    <t>L.MQYPGRSLVF.A</t>
  </si>
  <si>
    <t>D.ALAAALAHI.S</t>
  </si>
  <si>
    <t>M.KIMEDFTTF.L</t>
  </si>
  <si>
    <t>V.ILAELPEDFKA.A</t>
  </si>
  <si>
    <t>V.GQFSGFPFEKGSVQY.K</t>
  </si>
  <si>
    <t>T.FQNDIHVY.P</t>
  </si>
  <si>
    <t>T.VYAFSIENF.K</t>
  </si>
  <si>
    <t>V.AQLHPLSGY.S</t>
  </si>
  <si>
    <t>N.LPNAVITRI.I</t>
  </si>
  <si>
    <t>K.IIGAFKNLVDINFVCAMGPPGG.G</t>
  </si>
  <si>
    <t>A.KQIDRQLTAY.M</t>
  </si>
  <si>
    <t>G.VLKPGMVVTF.A</t>
  </si>
  <si>
    <t>A.GQYSTGKTSFIQY.L</t>
  </si>
  <si>
    <t>E.TQQLMRVY.G</t>
  </si>
  <si>
    <t>N.YYNKVSTVF.W</t>
  </si>
  <si>
    <t>S.VLVNDFFLV.A</t>
  </si>
  <si>
    <t>Y.LPISHPPQI.V</t>
  </si>
  <si>
    <t>L.SYISRTNQL.A</t>
  </si>
  <si>
    <t>N.GVMPPTQSF.A</t>
  </si>
  <si>
    <t>Q.FYQPKIQQF.L</t>
  </si>
  <si>
    <t>L.ATHGRFLEI.G</t>
  </si>
  <si>
    <t>E.DALVTKNLV.P</t>
  </si>
  <si>
    <t>S.LPFEVLQHI.A</t>
  </si>
  <si>
    <t>P.GSGQSSGFGQYGSGSGQSSGFGQ.H</t>
  </si>
  <si>
    <t>Q.AQGPGLKEAF.T</t>
  </si>
  <si>
    <t>E.IYKFIMDRF.P</t>
  </si>
  <si>
    <t>G.IYQFIMDRF.P</t>
  </si>
  <si>
    <t>Q.GQAPINNTGF.A</t>
  </si>
  <si>
    <t>W.VQYPQDVTTF.N</t>
  </si>
  <si>
    <t>D.VVISSDGQF.A</t>
  </si>
  <si>
    <t>R.SLLSELQHA.Q</t>
  </si>
  <si>
    <t>Q.YMAELIERL.N</t>
  </si>
  <si>
    <t>A.YYLNDLERI.A</t>
  </si>
  <si>
    <t>E.DAVQFANRV.K</t>
  </si>
  <si>
    <t>T.AQHLTVSGF.S</t>
  </si>
  <si>
    <t>M.ALQEACEAY.L</t>
  </si>
  <si>
    <t>G.ALQEASEAY.L</t>
  </si>
  <si>
    <t>E.NVIRDAVTY.T</t>
  </si>
  <si>
    <t>L.LLAGQATTAY.F</t>
  </si>
  <si>
    <t>I.YISDNVNKY.M</t>
  </si>
  <si>
    <t>Q.RVIEEAKTAF.L</t>
  </si>
  <si>
    <t>P.RSMGMASLLDGGSGGGDYH.H</t>
  </si>
  <si>
    <t>Y.NSQGYGGYGGYDYTGYNNYYGY.G</t>
  </si>
  <si>
    <t>A.DGYAVDRAI.T</t>
  </si>
  <si>
    <t>Q.HGSSSRQSSSYG.Q</t>
  </si>
  <si>
    <t>L.KYQIINEEF.S</t>
  </si>
  <si>
    <t>I.GQFGVGFYSAY.L</t>
  </si>
  <si>
    <t>V.AMNPTNTVF.D</t>
  </si>
  <si>
    <t>A.EAYLGKTV.T</t>
  </si>
  <si>
    <t>Q.VQKVDQYLY.H</t>
  </si>
  <si>
    <t>L.AQQIQKVVM.A</t>
  </si>
  <si>
    <t>T.VLMTEDIKL.N</t>
  </si>
  <si>
    <t>R.INSVKKTLTELK.S</t>
  </si>
  <si>
    <t>V.AMKFIDNTLY.F</t>
  </si>
  <si>
    <t>A.YYEEQHPEL.T</t>
  </si>
  <si>
    <t>Q.LFNCGDGLTY.N</t>
  </si>
  <si>
    <t>A.ALLDKLYAL.G</t>
  </si>
  <si>
    <t>K.VPFSVPKI.P</t>
  </si>
  <si>
    <t>L.NYINQGVSHALTW.K</t>
  </si>
  <si>
    <t>L.YYNPHLLLNTL.E</t>
  </si>
  <si>
    <t>A.YLPEDFIRV.G</t>
  </si>
  <si>
    <t>H.ISNSHPLSL.T</t>
  </si>
  <si>
    <t>V.AQKIDLPEY.Q</t>
  </si>
  <si>
    <t>Y.KVFVVGESY.T</t>
  </si>
  <si>
    <t>G.ASFGSRSLY.N</t>
  </si>
  <si>
    <t>L.PPSSTGNCTISGY.T</t>
  </si>
  <si>
    <t>F.LMRYRMYE.T</t>
  </si>
  <si>
    <t>A.DPFAFIHKI.R</t>
  </si>
  <si>
    <t>E.IYNGKLFDLL.N</t>
  </si>
  <si>
    <t>E.GQFFPDIVEF.C</t>
  </si>
  <si>
    <t>N.SQNIQPVRY.N</t>
  </si>
  <si>
    <t>C.GGCGGCGGCGGGCCGSSCCGSSCCGSGCCGPV.C</t>
  </si>
  <si>
    <t>P.SLIKETTTGY.Y</t>
  </si>
  <si>
    <t>G.MAATGASGTNAVRYGTMRDN.V</t>
  </si>
  <si>
    <t>A.SYMLVNENRF.C</t>
  </si>
  <si>
    <t>A.IYKPVTDFF.L</t>
  </si>
  <si>
    <t>R.ASGLGDHCEDINECLE.D</t>
  </si>
  <si>
    <t>L.VQKNPAVQF.L</t>
  </si>
  <si>
    <t>F.RLMPENPTY.A</t>
  </si>
  <si>
    <t>L.SVMSSNVSF.S</t>
  </si>
  <si>
    <t>T.VIRDVEQQF.K</t>
  </si>
  <si>
    <t>L.ALFGGSQKY.A</t>
  </si>
  <si>
    <t>E.VVAGIKEYF.N</t>
  </si>
  <si>
    <t>R.GLDDIKDLKV.G</t>
  </si>
  <si>
    <t>M.VQFIGRESKY.C</t>
  </si>
  <si>
    <t>W.KVYDPVSEY.K</t>
  </si>
  <si>
    <t>L.LSDPFYRTL.E</t>
  </si>
  <si>
    <t>V.KVLDFEHFL.P</t>
  </si>
  <si>
    <t>T.LSKTIGKANDVHS.S</t>
  </si>
  <si>
    <t>D.FLKDLVASV.P</t>
  </si>
  <si>
    <t>S.VMINKATPY.N</t>
  </si>
  <si>
    <t>Y.LVKREDYLY.A</t>
  </si>
  <si>
    <t>L.PYLFHVVTF.L</t>
  </si>
  <si>
    <t>S.YYMIGEQKF.S</t>
  </si>
  <si>
    <t>H.VLFEHAVGY.A</t>
  </si>
  <si>
    <t>G.VIAEILRGV.R</t>
  </si>
  <si>
    <t>C.EGRSGDGACDAGCSGPGGN.W</t>
  </si>
  <si>
    <t>L.TYLPTSPLL.A</t>
  </si>
  <si>
    <t>N.EWSPYTKIFQF.-</t>
  </si>
  <si>
    <t>I.TQKPLPVSL.H</t>
  </si>
  <si>
    <t>R.AYLEAHETF.N</t>
  </si>
  <si>
    <t>S.FLMDFIHQV.G</t>
  </si>
  <si>
    <t>L.ALKDLAKQY.S</t>
  </si>
  <si>
    <t>G.DPFIIIHSI.S</t>
  </si>
  <si>
    <t>K.DGRIFGESI.M</t>
  </si>
  <si>
    <t>F.AQNKPTGFGNF.G</t>
  </si>
  <si>
    <t>S.SPAANVSVMDGKMQ.P</t>
  </si>
  <si>
    <t>G.IAFPTSISV.N</t>
  </si>
  <si>
    <t>C.NYLSHHLTI.S</t>
  </si>
  <si>
    <t>Y.KIFEGMPVTF.T</t>
  </si>
  <si>
    <t>E.EYQKVWNLF.N</t>
  </si>
  <si>
    <t>T.LPFYFVQKI.E</t>
  </si>
  <si>
    <t>R.IQNPDLWNSY.Q</t>
  </si>
  <si>
    <t>A.VYFPDQHINF.R</t>
  </si>
  <si>
    <t>N.HYILHNSFF.R</t>
  </si>
  <si>
    <t>F.YYQNYFEKL.E</t>
  </si>
  <si>
    <t>E.DAITQQNTI.Q</t>
  </si>
  <si>
    <t>L.AQYLINVRL.S</t>
  </si>
  <si>
    <t>M.KLMDLDVEQL.G</t>
  </si>
  <si>
    <t>H.VLIDVGTGY.Y</t>
  </si>
  <si>
    <t>K.ALMDEVVKA.T</t>
  </si>
  <si>
    <t>T.RSNSTSMHSSIPSIENKPPQ.A</t>
  </si>
  <si>
    <t>R.DPYALRSV.R</t>
  </si>
  <si>
    <t>L.YYMKDLPTSF.V</t>
  </si>
  <si>
    <t>G.YYTKGFALL.N</t>
  </si>
  <si>
    <t>R.LPPEVNRI.L</t>
  </si>
  <si>
    <t>E.GYPLWKVTF.P</t>
  </si>
  <si>
    <t>D.SIIGRLLEV.Q</t>
  </si>
  <si>
    <t>R.VPVGFFSHI.L</t>
  </si>
  <si>
    <t>T.LSSSSSSSSSSSSFSSSSSSSSPSPPPL.S</t>
  </si>
  <si>
    <t>L.VQRVASVMQEY.T</t>
  </si>
  <si>
    <t>P.FAIGGSGSTF.I</t>
  </si>
  <si>
    <t>I.RALRWEY.G</t>
  </si>
  <si>
    <t>T.AAIEASQSL.Q</t>
  </si>
  <si>
    <t>R.LLDEEISRV.R</t>
  </si>
  <si>
    <t>F.KVQEESVTF.R</t>
  </si>
  <si>
    <t>D.LPPNLYPTV.G</t>
  </si>
  <si>
    <t>V.RMTAMGSSPNIASSGVASD.T</t>
  </si>
  <si>
    <t>G.DRGGYGGDRSRGGYGGDRGGG.S</t>
  </si>
  <si>
    <t>F.GQKIFYVNY.L</t>
  </si>
  <si>
    <t>D.TYMKDLYQL.N</t>
  </si>
  <si>
    <t>Q.GLYSGVTTV.E</t>
  </si>
  <si>
    <t>R.FVEVGRVAY.V</t>
  </si>
  <si>
    <t>I.LMEHIHKL.K</t>
  </si>
  <si>
    <t>K.GQQIGKVVQVY.R</t>
  </si>
  <si>
    <t>Q.IGKVVQVY.R</t>
  </si>
  <si>
    <t>S.KIKSFVKVY.N</t>
  </si>
  <si>
    <t>E.QQVPVNQVF.G</t>
  </si>
  <si>
    <t>K.SINPLGGFVHY.G</t>
  </si>
  <si>
    <t>A.VPLLVKVI.K</t>
  </si>
  <si>
    <t>F.YYSIISHTL.H</t>
  </si>
  <si>
    <t>A.KWNPTAGVAF.E</t>
  </si>
  <si>
    <t>A.SLFPHNPQFI.G</t>
  </si>
  <si>
    <t>R.ILSGVVTKM.K</t>
  </si>
  <si>
    <t>Q.SISKALVAY.Y</t>
  </si>
  <si>
    <t>S.ISKALVAY.Y</t>
  </si>
  <si>
    <t>F.RQYAKDIGF.I</t>
  </si>
  <si>
    <t>F.KLIGDTPIDTFL.M</t>
  </si>
  <si>
    <t>S.IYAGGIKSI.F</t>
  </si>
  <si>
    <t>D.NYPETLGRLLI.V</t>
  </si>
  <si>
    <t>A.AGAMAGVMGAYL.G</t>
  </si>
  <si>
    <t>R.AYALLLQHL.P</t>
  </si>
  <si>
    <t>F.GQYNKEDPTSF.R</t>
  </si>
  <si>
    <t>P.IRNIYNAAY.S</t>
  </si>
  <si>
    <t>V.MGTQMNVIGQSAFGMQGNPF.F</t>
  </si>
  <si>
    <t>N.AMAFIGKMY.L</t>
  </si>
  <si>
    <t>N.TLVYHVVGV.D</t>
  </si>
  <si>
    <t>L.IIIETDHNAY.T</t>
  </si>
  <si>
    <t>E.DADYAIKI.M</t>
  </si>
  <si>
    <t>R.ALAEIAKAEL.D</t>
  </si>
  <si>
    <t>S.FVKGWGAEY.H</t>
  </si>
  <si>
    <t>D.SVSGSQRISSIY.A</t>
  </si>
  <si>
    <t>Q.KYEELFPAF.S</t>
  </si>
  <si>
    <t>E.KQFQKVITEY.L</t>
  </si>
  <si>
    <t>Q.FQKVITEY.L</t>
  </si>
  <si>
    <t>W.RYFLPPYTF.Q</t>
  </si>
  <si>
    <t>Y.FLPPYTFQI.R</t>
  </si>
  <si>
    <t>H.FNESRGYEIHMFDSAMNI.T</t>
  </si>
  <si>
    <t>A.VPPLATNTV.S</t>
  </si>
  <si>
    <t>F.IYGYVAEQF.G</t>
  </si>
  <si>
    <t>S.AVNVGVTAY.N</t>
  </si>
  <si>
    <t>F.SYMWTINNF.S</t>
  </si>
  <si>
    <t>R.DMYEQFQNI.M</t>
  </si>
  <si>
    <t>D.YLFEPHSGEEY.T</t>
  </si>
  <si>
    <t>L.KIADFGWSV.H</t>
  </si>
  <si>
    <t>L.WQTVVGKTY.G</t>
  </si>
  <si>
    <t>N.ALIEFIRSEY.R</t>
  </si>
  <si>
    <t>S.SLLGGDVVSVKL.D</t>
  </si>
  <si>
    <t>F.KQMEQISQF.L</t>
  </si>
  <si>
    <t>E.HGIDPTGTY.H</t>
  </si>
  <si>
    <t>A.DALLIIPKV.L</t>
  </si>
  <si>
    <t>A.TYLPAPEGLKF.K</t>
  </si>
  <si>
    <t>Q.LPFVGKESI.S</t>
  </si>
  <si>
    <t>E.DLGALLGNSTDPAVF.T</t>
  </si>
  <si>
    <t>Q.SQFIFEHSY.S</t>
  </si>
  <si>
    <t>R.QPRLLEPGSLGGIPSPAKSEEQKMIEKAMESC.A</t>
  </si>
  <si>
    <t>Q.ALNELLQHV.K</t>
  </si>
  <si>
    <t>S.YQQKSISLY.R</t>
  </si>
  <si>
    <t>A.VVAGSVVSY.G</t>
  </si>
  <si>
    <t>A.KLPFTPLSY.I</t>
  </si>
  <si>
    <t>K.TVIDSQTHY.R</t>
  </si>
  <si>
    <t>P.NPMENKGMPFGMGLGNTSRSTDA.P</t>
  </si>
  <si>
    <t>A.DAYSSFRSV.R</t>
  </si>
  <si>
    <t>Y.GQTTTYLTY.N</t>
  </si>
  <si>
    <t>L.AQFPLQPGKVATF.T</t>
  </si>
  <si>
    <t>A.LPLPHFDTI.N</t>
  </si>
  <si>
    <t>E.SSKPWPDATY.G</t>
  </si>
  <si>
    <t>L.GLLEGVRGV.L</t>
  </si>
  <si>
    <t>N.ARDSSAGPESISTKSGDLS.T</t>
  </si>
  <si>
    <t>C.YLDEYIARM.V</t>
  </si>
  <si>
    <t>L.VYEYVVERF.R</t>
  </si>
  <si>
    <t>A.LYTEKFEEF.Q</t>
  </si>
  <si>
    <t>K.KIKSFEVVF.N</t>
  </si>
  <si>
    <t>G.DAHIYLNHI.E</t>
  </si>
  <si>
    <t>T.VIIKGTQVY.S</t>
  </si>
  <si>
    <t>R.VQFGANKSQY.S</t>
  </si>
  <si>
    <t>A.SQYNIRGVTY.R</t>
  </si>
  <si>
    <t>R.DSYGGLRNV.S</t>
  </si>
  <si>
    <t>N.KYNDNFFGL.Y</t>
  </si>
  <si>
    <t>A.RQFAAQTVGNTY.G</t>
  </si>
  <si>
    <t>T.FPDPNVKYV.F</t>
  </si>
  <si>
    <t>R.TLFKEDFINY.V</t>
  </si>
  <si>
    <t>A.VQKAIPMY.K</t>
  </si>
  <si>
    <t>S.ALRPSTSRSLY.A</t>
  </si>
  <si>
    <t>R.KLLEGEESRISL.P</t>
  </si>
  <si>
    <t>M.HQAIHTIEF.C</t>
  </si>
  <si>
    <t>A.SVKEWTITY.-</t>
  </si>
  <si>
    <t>C.LQFNPKFMTF.A</t>
  </si>
  <si>
    <t>A.GNMTECSCDTTLQNGGSASEGW.H</t>
  </si>
  <si>
    <t>V.ALSSLIHAL.D</t>
  </si>
  <si>
    <t>A.YLADIFTKL.N</t>
  </si>
  <si>
    <t>S.YANGTGSSGGGPGGGGSEEASGAGVGSG.G</t>
  </si>
  <si>
    <t>D.MKFEYLLY.G</t>
  </si>
  <si>
    <t>Y.SQQPASGVAY.S</t>
  </si>
  <si>
    <t>A.LLADITSKY.R</t>
  </si>
  <si>
    <t>Q.DAAELAQHV.R</t>
  </si>
  <si>
    <t>H.LAGGGRPHGCP.L</t>
  </si>
  <si>
    <t>L.PPSSIGYHGSI.V</t>
  </si>
  <si>
    <t>SPE1200_MHCI_1ng_HCC1395_20120615</t>
  </si>
  <si>
    <t>F.VFIGTGATGATLY.L</t>
  </si>
  <si>
    <t>R.ALLDSQFSY.Q</t>
  </si>
  <si>
    <t>A.AEAFLRQQQA.A</t>
  </si>
  <si>
    <t>Y.GTSSYTAQEY.G</t>
  </si>
  <si>
    <t>K.IMLPGVLRY.E</t>
  </si>
  <si>
    <t>C.YYYDGDVGNYYY.G</t>
  </si>
  <si>
    <t>A.YFYDPDVGNFHY.G</t>
  </si>
  <si>
    <t>L.VEKLFAEDTEA.K</t>
  </si>
  <si>
    <t>M.SEQLDLPVRQA.G</t>
  </si>
  <si>
    <t>H.SEEPLLHVA.L</t>
  </si>
  <si>
    <t>K.SVLDSFLKY.D</t>
  </si>
  <si>
    <t>A.SEAPYPAPPA.S</t>
  </si>
  <si>
    <t>I.AEAEFYRQV.S</t>
  </si>
  <si>
    <t>D.GELLFVHSA.E</t>
  </si>
  <si>
    <t>G.KVFQEPLFY.E</t>
  </si>
  <si>
    <t>S.AEQDELSQRLA.R</t>
  </si>
  <si>
    <t>A.AEMLYGLIHA.R</t>
  </si>
  <si>
    <t>L.HVIDVKFLY.G</t>
  </si>
  <si>
    <t>K.AEKLYPLPSA.R</t>
  </si>
  <si>
    <t>K.AILSKFLYY.S</t>
  </si>
  <si>
    <t>D.MDDVVDADEY.L</t>
  </si>
  <si>
    <t>C.GNYSGAAEYLY.F</t>
  </si>
  <si>
    <t>Y.VMTSLQQEY.K</t>
  </si>
  <si>
    <t>Y.SFFDLNPKY.D</t>
  </si>
  <si>
    <t>F.SEYIHAQVA.S</t>
  </si>
  <si>
    <t>V.AEEISGPLTSA.N</t>
  </si>
  <si>
    <t>C.YYYDGDIGNYYY.G</t>
  </si>
  <si>
    <t>R.MEDIKILIA.S</t>
  </si>
  <si>
    <t>I.AEAYLGKTVT.N</t>
  </si>
  <si>
    <t>Q.AEAPHIVVG.T</t>
  </si>
  <si>
    <t>A.AEVGPLPKA.L</t>
  </si>
  <si>
    <t>L.YYINKISSTLY.Q</t>
  </si>
  <si>
    <t>E.AEISPGSLPVTA.N</t>
  </si>
  <si>
    <t>N.SENSYVSPRILTA.S</t>
  </si>
  <si>
    <t>V.MEQQTLSIAKA.G</t>
  </si>
  <si>
    <t>D.AEKAFVSV.S</t>
  </si>
  <si>
    <t>A.AEIDEEPVSKA.K</t>
  </si>
  <si>
    <t>Y.STLEHGTSLKTLY.R</t>
  </si>
  <si>
    <t>D.AEPLEIILHLP.L</t>
  </si>
  <si>
    <t>M.AEAASQLHIA.R</t>
  </si>
  <si>
    <t>F.GTLDSVLRY.R</t>
  </si>
  <si>
    <t>R.AEIISEIRA.Q</t>
  </si>
  <si>
    <t>K.MMNGGHYTY.S</t>
  </si>
  <si>
    <t>V.AENPEVTKQWV.E</t>
  </si>
  <si>
    <t>D.HYFSDPFLKY.L</t>
  </si>
  <si>
    <t>Y.GVMDRGYSY.D</t>
  </si>
  <si>
    <t>L.AAANVVRNI.S</t>
  </si>
  <si>
    <t>C.SFLSIGARY.Y</t>
  </si>
  <si>
    <t>L.KEALGIPAA.A</t>
  </si>
  <si>
    <t>S.AEAILGQNAA.Y</t>
  </si>
  <si>
    <t>K.AEEILEKGLKV.R</t>
  </si>
  <si>
    <t>K.GLKVREYEL.R</t>
  </si>
  <si>
    <t>S.AESWGTGRAVA.R</t>
  </si>
  <si>
    <t>E.SEETPLTAA.Q</t>
  </si>
  <si>
    <t>A.AEYAGLKVA.R</t>
  </si>
  <si>
    <t>V.SSYGNIRAV.A</t>
  </si>
  <si>
    <t>R.DSESDFSDDFSDDFVETR.R</t>
  </si>
  <si>
    <t>I.SELFYDAKSSA.K</t>
  </si>
  <si>
    <t>V.AESADIARAEV.A</t>
  </si>
  <si>
    <t>D.AEEFPNLAV.A</t>
  </si>
  <si>
    <t>R.SLGPQPPLR.S</t>
  </si>
  <si>
    <t>M.VFIVNSEDYMY.R</t>
  </si>
  <si>
    <t>N.AEIEELTASA.R</t>
  </si>
  <si>
    <t>A.AEAKFFTES.R</t>
  </si>
  <si>
    <t>K.MLTAQDMSY.D</t>
  </si>
  <si>
    <t>G.KVADMALHY.A</t>
  </si>
  <si>
    <t>R.AEFAERTVA.K</t>
  </si>
  <si>
    <t>L.GVISSEELPLYY.R</t>
  </si>
  <si>
    <t>N.AEIVLGNVQNA.K</t>
  </si>
  <si>
    <t>R.SFTDLEELDETELYMCHK.C</t>
  </si>
  <si>
    <t>C.LNLPYFLRY.I</t>
  </si>
  <si>
    <t>A.AEEFKVPAA.T</t>
  </si>
  <si>
    <t>R.SSVPGVRLL.Q</t>
  </si>
  <si>
    <t>RM43_HUMAN</t>
  </si>
  <si>
    <t>K.SVEEISTLVQK.L</t>
  </si>
  <si>
    <t>MIF_HUMAN</t>
  </si>
  <si>
    <t>NLTP_HUMAN</t>
  </si>
  <si>
    <t>R.RVFVVGVGMTK.F</t>
  </si>
  <si>
    <t>H4_HUMAN</t>
  </si>
  <si>
    <t>R.KTVTAMDVVYALK.R</t>
  </si>
  <si>
    <t>SPE1236_MHCI_CAL_120_20120803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</si>
</sst>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7" fontId="0" fillId="0" borderId="0" xfId="0" quotePrefix="1" applyNumberFormat="1"/>
    <xf numFmtId="0" fontId="1" fillId="0" borderId="0" xfId="0" applyFont="1"/>
    <xf numFmtId="17" fontId="1" fillId="0" borderId="0" xfId="0" quotePrefix="1" applyNumberFormat="1" applyFont="1"/>
    <xf numFmtId="17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horizontal="center" wrapText="1"/>
    </xf>
    <xf numFmtId="0" fontId="5" fillId="0" borderId="0" xfId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164" fontId="0" fillId="0" borderId="0" xfId="0" applyNumberFormat="1"/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5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opLeftCell="A22" workbookViewId="0">
      <selection activeCell="C37" sqref="C37"/>
    </sheetView>
  </sheetViews>
  <sheetFormatPr baseColWidth="10" defaultColWidth="11.5" defaultRowHeight="15" x14ac:dyDescent="0.2"/>
  <cols>
    <col min="1" max="1" width="6.83203125" bestFit="1" customWidth="1"/>
    <col min="2" max="2" width="19.33203125" bestFit="1" customWidth="1"/>
    <col min="3" max="3" width="49" customWidth="1"/>
  </cols>
  <sheetData>
    <row r="1" spans="1:3" ht="19" x14ac:dyDescent="0.25">
      <c r="A1" s="1" t="s">
        <v>0</v>
      </c>
    </row>
    <row r="2" spans="1:3" x14ac:dyDescent="0.2">
      <c r="A2" t="s">
        <v>1</v>
      </c>
    </row>
    <row r="3" spans="1:3" x14ac:dyDescent="0.2">
      <c r="A3" s="2" t="s">
        <v>2</v>
      </c>
    </row>
    <row r="4" spans="1:3" x14ac:dyDescent="0.2">
      <c r="A4" s="2"/>
    </row>
    <row r="5" spans="1:3" x14ac:dyDescent="0.2">
      <c r="A5" s="2"/>
    </row>
    <row r="6" spans="1:3" x14ac:dyDescent="0.2">
      <c r="A6" s="3" t="s">
        <v>3</v>
      </c>
    </row>
    <row r="7" spans="1:3" x14ac:dyDescent="0.2">
      <c r="A7" s="3" t="s">
        <v>4</v>
      </c>
      <c r="B7" s="3" t="s">
        <v>5</v>
      </c>
      <c r="C7" s="3" t="s">
        <v>6</v>
      </c>
    </row>
    <row r="8" spans="1:3" x14ac:dyDescent="0.2">
      <c r="A8" t="s">
        <v>7</v>
      </c>
      <c r="B8" t="s">
        <v>8</v>
      </c>
      <c r="C8" t="s">
        <v>9</v>
      </c>
    </row>
    <row r="9" spans="1:3" x14ac:dyDescent="0.2">
      <c r="A9" t="s">
        <v>10</v>
      </c>
      <c r="B9" t="s">
        <v>11</v>
      </c>
      <c r="C9" t="s">
        <v>12</v>
      </c>
    </row>
    <row r="10" spans="1:3" x14ac:dyDescent="0.2">
      <c r="A10" t="s">
        <v>13</v>
      </c>
      <c r="B10" t="s">
        <v>14</v>
      </c>
      <c r="C10" t="s">
        <v>15</v>
      </c>
    </row>
    <row r="11" spans="1:3" x14ac:dyDescent="0.2">
      <c r="A11" t="s">
        <v>16</v>
      </c>
      <c r="B11" t="s">
        <v>17</v>
      </c>
      <c r="C11" t="s">
        <v>18</v>
      </c>
    </row>
    <row r="12" spans="1:3" x14ac:dyDescent="0.2">
      <c r="A12" t="s">
        <v>19</v>
      </c>
      <c r="B12" t="s">
        <v>20</v>
      </c>
      <c r="C12" t="s">
        <v>21</v>
      </c>
    </row>
    <row r="13" spans="1:3" x14ac:dyDescent="0.2">
      <c r="A13" t="s">
        <v>22</v>
      </c>
      <c r="B13" t="s">
        <v>23</v>
      </c>
      <c r="C13" t="s">
        <v>24</v>
      </c>
    </row>
    <row r="14" spans="1:3" x14ac:dyDescent="0.2">
      <c r="A14" t="s">
        <v>25</v>
      </c>
      <c r="B14" t="s">
        <v>26</v>
      </c>
      <c r="C14" t="s">
        <v>27</v>
      </c>
    </row>
    <row r="15" spans="1:3" x14ac:dyDescent="0.2">
      <c r="A15" t="s">
        <v>28</v>
      </c>
      <c r="B15" t="s">
        <v>29</v>
      </c>
      <c r="C15" t="s">
        <v>30</v>
      </c>
    </row>
    <row r="16" spans="1:3" x14ac:dyDescent="0.2">
      <c r="A16" t="s">
        <v>31</v>
      </c>
      <c r="B16" t="s">
        <v>32</v>
      </c>
      <c r="C16" t="s">
        <v>33</v>
      </c>
    </row>
    <row r="17" spans="1:3" x14ac:dyDescent="0.2">
      <c r="A17" t="s">
        <v>34</v>
      </c>
      <c r="B17" t="s">
        <v>35</v>
      </c>
      <c r="C17" t="s">
        <v>36</v>
      </c>
    </row>
    <row r="20" spans="1:3" x14ac:dyDescent="0.2">
      <c r="A20" s="4" t="s">
        <v>37</v>
      </c>
    </row>
    <row r="21" spans="1:3" x14ac:dyDescent="0.2">
      <c r="A21" s="5" t="s">
        <v>38</v>
      </c>
    </row>
    <row r="22" spans="1:3" x14ac:dyDescent="0.2">
      <c r="A22" s="3" t="s">
        <v>4</v>
      </c>
      <c r="B22" s="3" t="s">
        <v>5</v>
      </c>
      <c r="C22" s="3" t="s">
        <v>6</v>
      </c>
    </row>
    <row r="23" spans="1:3" x14ac:dyDescent="0.2">
      <c r="A23" t="s">
        <v>7</v>
      </c>
      <c r="B23" t="s">
        <v>39</v>
      </c>
      <c r="C23" t="s">
        <v>40</v>
      </c>
    </row>
    <row r="24" spans="1:3" x14ac:dyDescent="0.2">
      <c r="A24" t="s">
        <v>10</v>
      </c>
      <c r="B24" t="s">
        <v>41</v>
      </c>
      <c r="C24" t="s">
        <v>42</v>
      </c>
    </row>
    <row r="25" spans="1:3" x14ac:dyDescent="0.2">
      <c r="A25" t="s">
        <v>43</v>
      </c>
      <c r="B25" t="s">
        <v>44</v>
      </c>
      <c r="C25" t="s">
        <v>45</v>
      </c>
    </row>
    <row r="26" spans="1:3" x14ac:dyDescent="0.2">
      <c r="A26" t="s">
        <v>16</v>
      </c>
      <c r="B26" t="s">
        <v>46</v>
      </c>
      <c r="C26" t="s">
        <v>47</v>
      </c>
    </row>
    <row r="27" spans="1:3" x14ac:dyDescent="0.2">
      <c r="A27" t="s">
        <v>19</v>
      </c>
      <c r="B27" t="s">
        <v>48</v>
      </c>
      <c r="C27" t="s">
        <v>49</v>
      </c>
    </row>
    <row r="28" spans="1:3" x14ac:dyDescent="0.2">
      <c r="A28" t="s">
        <v>22</v>
      </c>
      <c r="B28" t="s">
        <v>50</v>
      </c>
      <c r="C28" t="s">
        <v>51</v>
      </c>
    </row>
    <row r="29" spans="1:3" x14ac:dyDescent="0.2">
      <c r="A29" t="s">
        <v>25</v>
      </c>
      <c r="B29" t="s">
        <v>52</v>
      </c>
      <c r="C29" t="s">
        <v>53</v>
      </c>
    </row>
    <row r="30" spans="1:3" x14ac:dyDescent="0.2">
      <c r="A30" t="s">
        <v>28</v>
      </c>
      <c r="B30" t="s">
        <v>54</v>
      </c>
      <c r="C30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92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1.6640625" bestFit="1" customWidth="1"/>
    <col min="2" max="2" width="15.5" bestFit="1" customWidth="1"/>
    <col min="3" max="3" width="29.33203125" bestFit="1" customWidth="1"/>
    <col min="4" max="4" width="9.33203125" customWidth="1"/>
    <col min="5" max="6" width="9.33203125" style="6" customWidth="1"/>
    <col min="7" max="7" width="35" style="6" customWidth="1"/>
    <col min="8" max="8" width="12" customWidth="1"/>
    <col min="254" max="254" width="10.83203125" customWidth="1"/>
    <col min="255" max="256" width="15.5" bestFit="1" customWidth="1"/>
    <col min="257" max="257" width="49" bestFit="1" customWidth="1"/>
    <col min="259" max="259" width="7.1640625" customWidth="1"/>
    <col min="260" max="260" width="4.83203125" customWidth="1"/>
    <col min="262" max="262" width="14.5" customWidth="1"/>
    <col min="263" max="263" width="15.5" customWidth="1"/>
    <col min="264" max="264" width="35.5" bestFit="1" customWidth="1"/>
    <col min="510" max="510" width="10.83203125" customWidth="1"/>
    <col min="511" max="512" width="15.5" bestFit="1" customWidth="1"/>
    <col min="513" max="513" width="49" bestFit="1" customWidth="1"/>
    <col min="515" max="515" width="7.1640625" customWidth="1"/>
    <col min="516" max="516" width="4.83203125" customWidth="1"/>
    <col min="518" max="518" width="14.5" customWidth="1"/>
    <col min="519" max="519" width="15.5" customWidth="1"/>
    <col min="520" max="520" width="35.5" bestFit="1" customWidth="1"/>
    <col min="766" max="766" width="10.83203125" customWidth="1"/>
    <col min="767" max="768" width="15.5" bestFit="1" customWidth="1"/>
    <col min="769" max="769" width="49" bestFit="1" customWidth="1"/>
    <col min="771" max="771" width="7.1640625" customWidth="1"/>
    <col min="772" max="772" width="4.83203125" customWidth="1"/>
    <col min="774" max="774" width="14.5" customWidth="1"/>
    <col min="775" max="775" width="15.5" customWidth="1"/>
    <col min="776" max="776" width="35.5" bestFit="1" customWidth="1"/>
    <col min="1022" max="1022" width="10.83203125" customWidth="1"/>
    <col min="1023" max="1024" width="15.5" bestFit="1" customWidth="1"/>
    <col min="1025" max="1025" width="49" bestFit="1" customWidth="1"/>
    <col min="1027" max="1027" width="7.1640625" customWidth="1"/>
    <col min="1028" max="1028" width="4.83203125" customWidth="1"/>
    <col min="1030" max="1030" width="14.5" customWidth="1"/>
    <col min="1031" max="1031" width="15.5" customWidth="1"/>
    <col min="1032" max="1032" width="35.5" bestFit="1" customWidth="1"/>
    <col min="1278" max="1278" width="10.83203125" customWidth="1"/>
    <col min="1279" max="1280" width="15.5" bestFit="1" customWidth="1"/>
    <col min="1281" max="1281" width="49" bestFit="1" customWidth="1"/>
    <col min="1283" max="1283" width="7.1640625" customWidth="1"/>
    <col min="1284" max="1284" width="4.83203125" customWidth="1"/>
    <col min="1286" max="1286" width="14.5" customWidth="1"/>
    <col min="1287" max="1287" width="15.5" customWidth="1"/>
    <col min="1288" max="1288" width="35.5" bestFit="1" customWidth="1"/>
    <col min="1534" max="1534" width="10.83203125" customWidth="1"/>
    <col min="1535" max="1536" width="15.5" bestFit="1" customWidth="1"/>
    <col min="1537" max="1537" width="49" bestFit="1" customWidth="1"/>
    <col min="1539" max="1539" width="7.1640625" customWidth="1"/>
    <col min="1540" max="1540" width="4.83203125" customWidth="1"/>
    <col min="1542" max="1542" width="14.5" customWidth="1"/>
    <col min="1543" max="1543" width="15.5" customWidth="1"/>
    <col min="1544" max="1544" width="35.5" bestFit="1" customWidth="1"/>
    <col min="1790" max="1790" width="10.83203125" customWidth="1"/>
    <col min="1791" max="1792" width="15.5" bestFit="1" customWidth="1"/>
    <col min="1793" max="1793" width="49" bestFit="1" customWidth="1"/>
    <col min="1795" max="1795" width="7.1640625" customWidth="1"/>
    <col min="1796" max="1796" width="4.83203125" customWidth="1"/>
    <col min="1798" max="1798" width="14.5" customWidth="1"/>
    <col min="1799" max="1799" width="15.5" customWidth="1"/>
    <col min="1800" max="1800" width="35.5" bestFit="1" customWidth="1"/>
    <col min="2046" max="2046" width="10.83203125" customWidth="1"/>
    <col min="2047" max="2048" width="15.5" bestFit="1" customWidth="1"/>
    <col min="2049" max="2049" width="49" bestFit="1" customWidth="1"/>
    <col min="2051" max="2051" width="7.1640625" customWidth="1"/>
    <col min="2052" max="2052" width="4.83203125" customWidth="1"/>
    <col min="2054" max="2054" width="14.5" customWidth="1"/>
    <col min="2055" max="2055" width="15.5" customWidth="1"/>
    <col min="2056" max="2056" width="35.5" bestFit="1" customWidth="1"/>
    <col min="2302" max="2302" width="10.83203125" customWidth="1"/>
    <col min="2303" max="2304" width="15.5" bestFit="1" customWidth="1"/>
    <col min="2305" max="2305" width="49" bestFit="1" customWidth="1"/>
    <col min="2307" max="2307" width="7.1640625" customWidth="1"/>
    <col min="2308" max="2308" width="4.83203125" customWidth="1"/>
    <col min="2310" max="2310" width="14.5" customWidth="1"/>
    <col min="2311" max="2311" width="15.5" customWidth="1"/>
    <col min="2312" max="2312" width="35.5" bestFit="1" customWidth="1"/>
    <col min="2558" max="2558" width="10.83203125" customWidth="1"/>
    <col min="2559" max="2560" width="15.5" bestFit="1" customWidth="1"/>
    <col min="2561" max="2561" width="49" bestFit="1" customWidth="1"/>
    <col min="2563" max="2563" width="7.1640625" customWidth="1"/>
    <col min="2564" max="2564" width="4.83203125" customWidth="1"/>
    <col min="2566" max="2566" width="14.5" customWidth="1"/>
    <col min="2567" max="2567" width="15.5" customWidth="1"/>
    <col min="2568" max="2568" width="35.5" bestFit="1" customWidth="1"/>
    <col min="2814" max="2814" width="10.83203125" customWidth="1"/>
    <col min="2815" max="2816" width="15.5" bestFit="1" customWidth="1"/>
    <col min="2817" max="2817" width="49" bestFit="1" customWidth="1"/>
    <col min="2819" max="2819" width="7.1640625" customWidth="1"/>
    <col min="2820" max="2820" width="4.83203125" customWidth="1"/>
    <col min="2822" max="2822" width="14.5" customWidth="1"/>
    <col min="2823" max="2823" width="15.5" customWidth="1"/>
    <col min="2824" max="2824" width="35.5" bestFit="1" customWidth="1"/>
    <col min="3070" max="3070" width="10.83203125" customWidth="1"/>
    <col min="3071" max="3072" width="15.5" bestFit="1" customWidth="1"/>
    <col min="3073" max="3073" width="49" bestFit="1" customWidth="1"/>
    <col min="3075" max="3075" width="7.1640625" customWidth="1"/>
    <col min="3076" max="3076" width="4.83203125" customWidth="1"/>
    <col min="3078" max="3078" width="14.5" customWidth="1"/>
    <col min="3079" max="3079" width="15.5" customWidth="1"/>
    <col min="3080" max="3080" width="35.5" bestFit="1" customWidth="1"/>
    <col min="3326" max="3326" width="10.83203125" customWidth="1"/>
    <col min="3327" max="3328" width="15.5" bestFit="1" customWidth="1"/>
    <col min="3329" max="3329" width="49" bestFit="1" customWidth="1"/>
    <col min="3331" max="3331" width="7.1640625" customWidth="1"/>
    <col min="3332" max="3332" width="4.83203125" customWidth="1"/>
    <col min="3334" max="3334" width="14.5" customWidth="1"/>
    <col min="3335" max="3335" width="15.5" customWidth="1"/>
    <col min="3336" max="3336" width="35.5" bestFit="1" customWidth="1"/>
    <col min="3582" max="3582" width="10.83203125" customWidth="1"/>
    <col min="3583" max="3584" width="15.5" bestFit="1" customWidth="1"/>
    <col min="3585" max="3585" width="49" bestFit="1" customWidth="1"/>
    <col min="3587" max="3587" width="7.1640625" customWidth="1"/>
    <col min="3588" max="3588" width="4.83203125" customWidth="1"/>
    <col min="3590" max="3590" width="14.5" customWidth="1"/>
    <col min="3591" max="3591" width="15.5" customWidth="1"/>
    <col min="3592" max="3592" width="35.5" bestFit="1" customWidth="1"/>
    <col min="3838" max="3838" width="10.83203125" customWidth="1"/>
    <col min="3839" max="3840" width="15.5" bestFit="1" customWidth="1"/>
    <col min="3841" max="3841" width="49" bestFit="1" customWidth="1"/>
    <col min="3843" max="3843" width="7.1640625" customWidth="1"/>
    <col min="3844" max="3844" width="4.83203125" customWidth="1"/>
    <col min="3846" max="3846" width="14.5" customWidth="1"/>
    <col min="3847" max="3847" width="15.5" customWidth="1"/>
    <col min="3848" max="3848" width="35.5" bestFit="1" customWidth="1"/>
    <col min="4094" max="4094" width="10.83203125" customWidth="1"/>
    <col min="4095" max="4096" width="15.5" bestFit="1" customWidth="1"/>
    <col min="4097" max="4097" width="49" bestFit="1" customWidth="1"/>
    <col min="4099" max="4099" width="7.1640625" customWidth="1"/>
    <col min="4100" max="4100" width="4.83203125" customWidth="1"/>
    <col min="4102" max="4102" width="14.5" customWidth="1"/>
    <col min="4103" max="4103" width="15.5" customWidth="1"/>
    <col min="4104" max="4104" width="35.5" bestFit="1" customWidth="1"/>
    <col min="4350" max="4350" width="10.83203125" customWidth="1"/>
    <col min="4351" max="4352" width="15.5" bestFit="1" customWidth="1"/>
    <col min="4353" max="4353" width="49" bestFit="1" customWidth="1"/>
    <col min="4355" max="4355" width="7.1640625" customWidth="1"/>
    <col min="4356" max="4356" width="4.83203125" customWidth="1"/>
    <col min="4358" max="4358" width="14.5" customWidth="1"/>
    <col min="4359" max="4359" width="15.5" customWidth="1"/>
    <col min="4360" max="4360" width="35.5" bestFit="1" customWidth="1"/>
    <col min="4606" max="4606" width="10.83203125" customWidth="1"/>
    <col min="4607" max="4608" width="15.5" bestFit="1" customWidth="1"/>
    <col min="4609" max="4609" width="49" bestFit="1" customWidth="1"/>
    <col min="4611" max="4611" width="7.1640625" customWidth="1"/>
    <col min="4612" max="4612" width="4.83203125" customWidth="1"/>
    <col min="4614" max="4614" width="14.5" customWidth="1"/>
    <col min="4615" max="4615" width="15.5" customWidth="1"/>
    <col min="4616" max="4616" width="35.5" bestFit="1" customWidth="1"/>
    <col min="4862" max="4862" width="10.83203125" customWidth="1"/>
    <col min="4863" max="4864" width="15.5" bestFit="1" customWidth="1"/>
    <col min="4865" max="4865" width="49" bestFit="1" customWidth="1"/>
    <col min="4867" max="4867" width="7.1640625" customWidth="1"/>
    <col min="4868" max="4868" width="4.83203125" customWidth="1"/>
    <col min="4870" max="4870" width="14.5" customWidth="1"/>
    <col min="4871" max="4871" width="15.5" customWidth="1"/>
    <col min="4872" max="4872" width="35.5" bestFit="1" customWidth="1"/>
    <col min="5118" max="5118" width="10.83203125" customWidth="1"/>
    <col min="5119" max="5120" width="15.5" bestFit="1" customWidth="1"/>
    <col min="5121" max="5121" width="49" bestFit="1" customWidth="1"/>
    <col min="5123" max="5123" width="7.1640625" customWidth="1"/>
    <col min="5124" max="5124" width="4.83203125" customWidth="1"/>
    <col min="5126" max="5126" width="14.5" customWidth="1"/>
    <col min="5127" max="5127" width="15.5" customWidth="1"/>
    <col min="5128" max="5128" width="35.5" bestFit="1" customWidth="1"/>
    <col min="5374" max="5374" width="10.83203125" customWidth="1"/>
    <col min="5375" max="5376" width="15.5" bestFit="1" customWidth="1"/>
    <col min="5377" max="5377" width="49" bestFit="1" customWidth="1"/>
    <col min="5379" max="5379" width="7.1640625" customWidth="1"/>
    <col min="5380" max="5380" width="4.83203125" customWidth="1"/>
    <col min="5382" max="5382" width="14.5" customWidth="1"/>
    <col min="5383" max="5383" width="15.5" customWidth="1"/>
    <col min="5384" max="5384" width="35.5" bestFit="1" customWidth="1"/>
    <col min="5630" max="5630" width="10.83203125" customWidth="1"/>
    <col min="5631" max="5632" width="15.5" bestFit="1" customWidth="1"/>
    <col min="5633" max="5633" width="49" bestFit="1" customWidth="1"/>
    <col min="5635" max="5635" width="7.1640625" customWidth="1"/>
    <col min="5636" max="5636" width="4.83203125" customWidth="1"/>
    <col min="5638" max="5638" width="14.5" customWidth="1"/>
    <col min="5639" max="5639" width="15.5" customWidth="1"/>
    <col min="5640" max="5640" width="35.5" bestFit="1" customWidth="1"/>
    <col min="5886" max="5886" width="10.83203125" customWidth="1"/>
    <col min="5887" max="5888" width="15.5" bestFit="1" customWidth="1"/>
    <col min="5889" max="5889" width="49" bestFit="1" customWidth="1"/>
    <col min="5891" max="5891" width="7.1640625" customWidth="1"/>
    <col min="5892" max="5892" width="4.83203125" customWidth="1"/>
    <col min="5894" max="5894" width="14.5" customWidth="1"/>
    <col min="5895" max="5895" width="15.5" customWidth="1"/>
    <col min="5896" max="5896" width="35.5" bestFit="1" customWidth="1"/>
    <col min="6142" max="6142" width="10.83203125" customWidth="1"/>
    <col min="6143" max="6144" width="15.5" bestFit="1" customWidth="1"/>
    <col min="6145" max="6145" width="49" bestFit="1" customWidth="1"/>
    <col min="6147" max="6147" width="7.1640625" customWidth="1"/>
    <col min="6148" max="6148" width="4.83203125" customWidth="1"/>
    <col min="6150" max="6150" width="14.5" customWidth="1"/>
    <col min="6151" max="6151" width="15.5" customWidth="1"/>
    <col min="6152" max="6152" width="35.5" bestFit="1" customWidth="1"/>
    <col min="6398" max="6398" width="10.83203125" customWidth="1"/>
    <col min="6399" max="6400" width="15.5" bestFit="1" customWidth="1"/>
    <col min="6401" max="6401" width="49" bestFit="1" customWidth="1"/>
    <col min="6403" max="6403" width="7.1640625" customWidth="1"/>
    <col min="6404" max="6404" width="4.83203125" customWidth="1"/>
    <col min="6406" max="6406" width="14.5" customWidth="1"/>
    <col min="6407" max="6407" width="15.5" customWidth="1"/>
    <col min="6408" max="6408" width="35.5" bestFit="1" customWidth="1"/>
    <col min="6654" max="6654" width="10.83203125" customWidth="1"/>
    <col min="6655" max="6656" width="15.5" bestFit="1" customWidth="1"/>
    <col min="6657" max="6657" width="49" bestFit="1" customWidth="1"/>
    <col min="6659" max="6659" width="7.1640625" customWidth="1"/>
    <col min="6660" max="6660" width="4.83203125" customWidth="1"/>
    <col min="6662" max="6662" width="14.5" customWidth="1"/>
    <col min="6663" max="6663" width="15.5" customWidth="1"/>
    <col min="6664" max="6664" width="35.5" bestFit="1" customWidth="1"/>
    <col min="6910" max="6910" width="10.83203125" customWidth="1"/>
    <col min="6911" max="6912" width="15.5" bestFit="1" customWidth="1"/>
    <col min="6913" max="6913" width="49" bestFit="1" customWidth="1"/>
    <col min="6915" max="6915" width="7.1640625" customWidth="1"/>
    <col min="6916" max="6916" width="4.83203125" customWidth="1"/>
    <col min="6918" max="6918" width="14.5" customWidth="1"/>
    <col min="6919" max="6919" width="15.5" customWidth="1"/>
    <col min="6920" max="6920" width="35.5" bestFit="1" customWidth="1"/>
    <col min="7166" max="7166" width="10.83203125" customWidth="1"/>
    <col min="7167" max="7168" width="15.5" bestFit="1" customWidth="1"/>
    <col min="7169" max="7169" width="49" bestFit="1" customWidth="1"/>
    <col min="7171" max="7171" width="7.1640625" customWidth="1"/>
    <col min="7172" max="7172" width="4.83203125" customWidth="1"/>
    <col min="7174" max="7174" width="14.5" customWidth="1"/>
    <col min="7175" max="7175" width="15.5" customWidth="1"/>
    <col min="7176" max="7176" width="35.5" bestFit="1" customWidth="1"/>
    <col min="7422" max="7422" width="10.83203125" customWidth="1"/>
    <col min="7423" max="7424" width="15.5" bestFit="1" customWidth="1"/>
    <col min="7425" max="7425" width="49" bestFit="1" customWidth="1"/>
    <col min="7427" max="7427" width="7.1640625" customWidth="1"/>
    <col min="7428" max="7428" width="4.83203125" customWidth="1"/>
    <col min="7430" max="7430" width="14.5" customWidth="1"/>
    <col min="7431" max="7431" width="15.5" customWidth="1"/>
    <col min="7432" max="7432" width="35.5" bestFit="1" customWidth="1"/>
    <col min="7678" max="7678" width="10.83203125" customWidth="1"/>
    <col min="7679" max="7680" width="15.5" bestFit="1" customWidth="1"/>
    <col min="7681" max="7681" width="49" bestFit="1" customWidth="1"/>
    <col min="7683" max="7683" width="7.1640625" customWidth="1"/>
    <col min="7684" max="7684" width="4.83203125" customWidth="1"/>
    <col min="7686" max="7686" width="14.5" customWidth="1"/>
    <col min="7687" max="7687" width="15.5" customWidth="1"/>
    <col min="7688" max="7688" width="35.5" bestFit="1" customWidth="1"/>
    <col min="7934" max="7934" width="10.83203125" customWidth="1"/>
    <col min="7935" max="7936" width="15.5" bestFit="1" customWidth="1"/>
    <col min="7937" max="7937" width="49" bestFit="1" customWidth="1"/>
    <col min="7939" max="7939" width="7.1640625" customWidth="1"/>
    <col min="7940" max="7940" width="4.83203125" customWidth="1"/>
    <col min="7942" max="7942" width="14.5" customWidth="1"/>
    <col min="7943" max="7943" width="15.5" customWidth="1"/>
    <col min="7944" max="7944" width="35.5" bestFit="1" customWidth="1"/>
    <col min="8190" max="8190" width="10.83203125" customWidth="1"/>
    <col min="8191" max="8192" width="15.5" bestFit="1" customWidth="1"/>
    <col min="8193" max="8193" width="49" bestFit="1" customWidth="1"/>
    <col min="8195" max="8195" width="7.1640625" customWidth="1"/>
    <col min="8196" max="8196" width="4.83203125" customWidth="1"/>
    <col min="8198" max="8198" width="14.5" customWidth="1"/>
    <col min="8199" max="8199" width="15.5" customWidth="1"/>
    <col min="8200" max="8200" width="35.5" bestFit="1" customWidth="1"/>
    <col min="8446" max="8446" width="10.83203125" customWidth="1"/>
    <col min="8447" max="8448" width="15.5" bestFit="1" customWidth="1"/>
    <col min="8449" max="8449" width="49" bestFit="1" customWidth="1"/>
    <col min="8451" max="8451" width="7.1640625" customWidth="1"/>
    <col min="8452" max="8452" width="4.83203125" customWidth="1"/>
    <col min="8454" max="8454" width="14.5" customWidth="1"/>
    <col min="8455" max="8455" width="15.5" customWidth="1"/>
    <col min="8456" max="8456" width="35.5" bestFit="1" customWidth="1"/>
    <col min="8702" max="8702" width="10.83203125" customWidth="1"/>
    <col min="8703" max="8704" width="15.5" bestFit="1" customWidth="1"/>
    <col min="8705" max="8705" width="49" bestFit="1" customWidth="1"/>
    <col min="8707" max="8707" width="7.1640625" customWidth="1"/>
    <col min="8708" max="8708" width="4.83203125" customWidth="1"/>
    <col min="8710" max="8710" width="14.5" customWidth="1"/>
    <col min="8711" max="8711" width="15.5" customWidth="1"/>
    <col min="8712" max="8712" width="35.5" bestFit="1" customWidth="1"/>
    <col min="8958" max="8958" width="10.83203125" customWidth="1"/>
    <col min="8959" max="8960" width="15.5" bestFit="1" customWidth="1"/>
    <col min="8961" max="8961" width="49" bestFit="1" customWidth="1"/>
    <col min="8963" max="8963" width="7.1640625" customWidth="1"/>
    <col min="8964" max="8964" width="4.83203125" customWidth="1"/>
    <col min="8966" max="8966" width="14.5" customWidth="1"/>
    <col min="8967" max="8967" width="15.5" customWidth="1"/>
    <col min="8968" max="8968" width="35.5" bestFit="1" customWidth="1"/>
    <col min="9214" max="9214" width="10.83203125" customWidth="1"/>
    <col min="9215" max="9216" width="15.5" bestFit="1" customWidth="1"/>
    <col min="9217" max="9217" width="49" bestFit="1" customWidth="1"/>
    <col min="9219" max="9219" width="7.1640625" customWidth="1"/>
    <col min="9220" max="9220" width="4.83203125" customWidth="1"/>
    <col min="9222" max="9222" width="14.5" customWidth="1"/>
    <col min="9223" max="9223" width="15.5" customWidth="1"/>
    <col min="9224" max="9224" width="35.5" bestFit="1" customWidth="1"/>
    <col min="9470" max="9470" width="10.83203125" customWidth="1"/>
    <col min="9471" max="9472" width="15.5" bestFit="1" customWidth="1"/>
    <col min="9473" max="9473" width="49" bestFit="1" customWidth="1"/>
    <col min="9475" max="9475" width="7.1640625" customWidth="1"/>
    <col min="9476" max="9476" width="4.83203125" customWidth="1"/>
    <col min="9478" max="9478" width="14.5" customWidth="1"/>
    <col min="9479" max="9479" width="15.5" customWidth="1"/>
    <col min="9480" max="9480" width="35.5" bestFit="1" customWidth="1"/>
    <col min="9726" max="9726" width="10.83203125" customWidth="1"/>
    <col min="9727" max="9728" width="15.5" bestFit="1" customWidth="1"/>
    <col min="9729" max="9729" width="49" bestFit="1" customWidth="1"/>
    <col min="9731" max="9731" width="7.1640625" customWidth="1"/>
    <col min="9732" max="9732" width="4.83203125" customWidth="1"/>
    <col min="9734" max="9734" width="14.5" customWidth="1"/>
    <col min="9735" max="9735" width="15.5" customWidth="1"/>
    <col min="9736" max="9736" width="35.5" bestFit="1" customWidth="1"/>
    <col min="9982" max="9982" width="10.83203125" customWidth="1"/>
    <col min="9983" max="9984" width="15.5" bestFit="1" customWidth="1"/>
    <col min="9985" max="9985" width="49" bestFit="1" customWidth="1"/>
    <col min="9987" max="9987" width="7.1640625" customWidth="1"/>
    <col min="9988" max="9988" width="4.83203125" customWidth="1"/>
    <col min="9990" max="9990" width="14.5" customWidth="1"/>
    <col min="9991" max="9991" width="15.5" customWidth="1"/>
    <col min="9992" max="9992" width="35.5" bestFit="1" customWidth="1"/>
    <col min="10238" max="10238" width="10.83203125" customWidth="1"/>
    <col min="10239" max="10240" width="15.5" bestFit="1" customWidth="1"/>
    <col min="10241" max="10241" width="49" bestFit="1" customWidth="1"/>
    <col min="10243" max="10243" width="7.1640625" customWidth="1"/>
    <col min="10244" max="10244" width="4.83203125" customWidth="1"/>
    <col min="10246" max="10246" width="14.5" customWidth="1"/>
    <col min="10247" max="10247" width="15.5" customWidth="1"/>
    <col min="10248" max="10248" width="35.5" bestFit="1" customWidth="1"/>
    <col min="10494" max="10494" width="10.83203125" customWidth="1"/>
    <col min="10495" max="10496" width="15.5" bestFit="1" customWidth="1"/>
    <col min="10497" max="10497" width="49" bestFit="1" customWidth="1"/>
    <col min="10499" max="10499" width="7.1640625" customWidth="1"/>
    <col min="10500" max="10500" width="4.83203125" customWidth="1"/>
    <col min="10502" max="10502" width="14.5" customWidth="1"/>
    <col min="10503" max="10503" width="15.5" customWidth="1"/>
    <col min="10504" max="10504" width="35.5" bestFit="1" customWidth="1"/>
    <col min="10750" max="10750" width="10.83203125" customWidth="1"/>
    <col min="10751" max="10752" width="15.5" bestFit="1" customWidth="1"/>
    <col min="10753" max="10753" width="49" bestFit="1" customWidth="1"/>
    <col min="10755" max="10755" width="7.1640625" customWidth="1"/>
    <col min="10756" max="10756" width="4.83203125" customWidth="1"/>
    <col min="10758" max="10758" width="14.5" customWidth="1"/>
    <col min="10759" max="10759" width="15.5" customWidth="1"/>
    <col min="10760" max="10760" width="35.5" bestFit="1" customWidth="1"/>
    <col min="11006" max="11006" width="10.83203125" customWidth="1"/>
    <col min="11007" max="11008" width="15.5" bestFit="1" customWidth="1"/>
    <col min="11009" max="11009" width="49" bestFit="1" customWidth="1"/>
    <col min="11011" max="11011" width="7.1640625" customWidth="1"/>
    <col min="11012" max="11012" width="4.83203125" customWidth="1"/>
    <col min="11014" max="11014" width="14.5" customWidth="1"/>
    <col min="11015" max="11015" width="15.5" customWidth="1"/>
    <col min="11016" max="11016" width="35.5" bestFit="1" customWidth="1"/>
    <col min="11262" max="11262" width="10.83203125" customWidth="1"/>
    <col min="11263" max="11264" width="15.5" bestFit="1" customWidth="1"/>
    <col min="11265" max="11265" width="49" bestFit="1" customWidth="1"/>
    <col min="11267" max="11267" width="7.1640625" customWidth="1"/>
    <col min="11268" max="11268" width="4.83203125" customWidth="1"/>
    <col min="11270" max="11270" width="14.5" customWidth="1"/>
    <col min="11271" max="11271" width="15.5" customWidth="1"/>
    <col min="11272" max="11272" width="35.5" bestFit="1" customWidth="1"/>
    <col min="11518" max="11518" width="10.83203125" customWidth="1"/>
    <col min="11519" max="11520" width="15.5" bestFit="1" customWidth="1"/>
    <col min="11521" max="11521" width="49" bestFit="1" customWidth="1"/>
    <col min="11523" max="11523" width="7.1640625" customWidth="1"/>
    <col min="11524" max="11524" width="4.83203125" customWidth="1"/>
    <col min="11526" max="11526" width="14.5" customWidth="1"/>
    <col min="11527" max="11527" width="15.5" customWidth="1"/>
    <col min="11528" max="11528" width="35.5" bestFit="1" customWidth="1"/>
    <col min="11774" max="11774" width="10.83203125" customWidth="1"/>
    <col min="11775" max="11776" width="15.5" bestFit="1" customWidth="1"/>
    <col min="11777" max="11777" width="49" bestFit="1" customWidth="1"/>
    <col min="11779" max="11779" width="7.1640625" customWidth="1"/>
    <col min="11780" max="11780" width="4.83203125" customWidth="1"/>
    <col min="11782" max="11782" width="14.5" customWidth="1"/>
    <col min="11783" max="11783" width="15.5" customWidth="1"/>
    <col min="11784" max="11784" width="35.5" bestFit="1" customWidth="1"/>
    <col min="12030" max="12030" width="10.83203125" customWidth="1"/>
    <col min="12031" max="12032" width="15.5" bestFit="1" customWidth="1"/>
    <col min="12033" max="12033" width="49" bestFit="1" customWidth="1"/>
    <col min="12035" max="12035" width="7.1640625" customWidth="1"/>
    <col min="12036" max="12036" width="4.83203125" customWidth="1"/>
    <col min="12038" max="12038" width="14.5" customWidth="1"/>
    <col min="12039" max="12039" width="15.5" customWidth="1"/>
    <col min="12040" max="12040" width="35.5" bestFit="1" customWidth="1"/>
    <col min="12286" max="12286" width="10.83203125" customWidth="1"/>
    <col min="12287" max="12288" width="15.5" bestFit="1" customWidth="1"/>
    <col min="12289" max="12289" width="49" bestFit="1" customWidth="1"/>
    <col min="12291" max="12291" width="7.1640625" customWidth="1"/>
    <col min="12292" max="12292" width="4.83203125" customWidth="1"/>
    <col min="12294" max="12294" width="14.5" customWidth="1"/>
    <col min="12295" max="12295" width="15.5" customWidth="1"/>
    <col min="12296" max="12296" width="35.5" bestFit="1" customWidth="1"/>
    <col min="12542" max="12542" width="10.83203125" customWidth="1"/>
    <col min="12543" max="12544" width="15.5" bestFit="1" customWidth="1"/>
    <col min="12545" max="12545" width="49" bestFit="1" customWidth="1"/>
    <col min="12547" max="12547" width="7.1640625" customWidth="1"/>
    <col min="12548" max="12548" width="4.83203125" customWidth="1"/>
    <col min="12550" max="12550" width="14.5" customWidth="1"/>
    <col min="12551" max="12551" width="15.5" customWidth="1"/>
    <col min="12552" max="12552" width="35.5" bestFit="1" customWidth="1"/>
    <col min="12798" max="12798" width="10.83203125" customWidth="1"/>
    <col min="12799" max="12800" width="15.5" bestFit="1" customWidth="1"/>
    <col min="12801" max="12801" width="49" bestFit="1" customWidth="1"/>
    <col min="12803" max="12803" width="7.1640625" customWidth="1"/>
    <col min="12804" max="12804" width="4.83203125" customWidth="1"/>
    <col min="12806" max="12806" width="14.5" customWidth="1"/>
    <col min="12807" max="12807" width="15.5" customWidth="1"/>
    <col min="12808" max="12808" width="35.5" bestFit="1" customWidth="1"/>
    <col min="13054" max="13054" width="10.83203125" customWidth="1"/>
    <col min="13055" max="13056" width="15.5" bestFit="1" customWidth="1"/>
    <col min="13057" max="13057" width="49" bestFit="1" customWidth="1"/>
    <col min="13059" max="13059" width="7.1640625" customWidth="1"/>
    <col min="13060" max="13060" width="4.83203125" customWidth="1"/>
    <col min="13062" max="13062" width="14.5" customWidth="1"/>
    <col min="13063" max="13063" width="15.5" customWidth="1"/>
    <col min="13064" max="13064" width="35.5" bestFit="1" customWidth="1"/>
    <col min="13310" max="13310" width="10.83203125" customWidth="1"/>
    <col min="13311" max="13312" width="15.5" bestFit="1" customWidth="1"/>
    <col min="13313" max="13313" width="49" bestFit="1" customWidth="1"/>
    <col min="13315" max="13315" width="7.1640625" customWidth="1"/>
    <col min="13316" max="13316" width="4.83203125" customWidth="1"/>
    <col min="13318" max="13318" width="14.5" customWidth="1"/>
    <col min="13319" max="13319" width="15.5" customWidth="1"/>
    <col min="13320" max="13320" width="35.5" bestFit="1" customWidth="1"/>
    <col min="13566" max="13566" width="10.83203125" customWidth="1"/>
    <col min="13567" max="13568" width="15.5" bestFit="1" customWidth="1"/>
    <col min="13569" max="13569" width="49" bestFit="1" customWidth="1"/>
    <col min="13571" max="13571" width="7.1640625" customWidth="1"/>
    <col min="13572" max="13572" width="4.83203125" customWidth="1"/>
    <col min="13574" max="13574" width="14.5" customWidth="1"/>
    <col min="13575" max="13575" width="15.5" customWidth="1"/>
    <col min="13576" max="13576" width="35.5" bestFit="1" customWidth="1"/>
    <col min="13822" max="13822" width="10.83203125" customWidth="1"/>
    <col min="13823" max="13824" width="15.5" bestFit="1" customWidth="1"/>
    <col min="13825" max="13825" width="49" bestFit="1" customWidth="1"/>
    <col min="13827" max="13827" width="7.1640625" customWidth="1"/>
    <col min="13828" max="13828" width="4.83203125" customWidth="1"/>
    <col min="13830" max="13830" width="14.5" customWidth="1"/>
    <col min="13831" max="13831" width="15.5" customWidth="1"/>
    <col min="13832" max="13832" width="35.5" bestFit="1" customWidth="1"/>
    <col min="14078" max="14078" width="10.83203125" customWidth="1"/>
    <col min="14079" max="14080" width="15.5" bestFit="1" customWidth="1"/>
    <col min="14081" max="14081" width="49" bestFit="1" customWidth="1"/>
    <col min="14083" max="14083" width="7.1640625" customWidth="1"/>
    <col min="14084" max="14084" width="4.83203125" customWidth="1"/>
    <col min="14086" max="14086" width="14.5" customWidth="1"/>
    <col min="14087" max="14087" width="15.5" customWidth="1"/>
    <col min="14088" max="14088" width="35.5" bestFit="1" customWidth="1"/>
    <col min="14334" max="14334" width="10.83203125" customWidth="1"/>
    <col min="14335" max="14336" width="15.5" bestFit="1" customWidth="1"/>
    <col min="14337" max="14337" width="49" bestFit="1" customWidth="1"/>
    <col min="14339" max="14339" width="7.1640625" customWidth="1"/>
    <col min="14340" max="14340" width="4.83203125" customWidth="1"/>
    <col min="14342" max="14342" width="14.5" customWidth="1"/>
    <col min="14343" max="14343" width="15.5" customWidth="1"/>
    <col min="14344" max="14344" width="35.5" bestFit="1" customWidth="1"/>
    <col min="14590" max="14590" width="10.83203125" customWidth="1"/>
    <col min="14591" max="14592" width="15.5" bestFit="1" customWidth="1"/>
    <col min="14593" max="14593" width="49" bestFit="1" customWidth="1"/>
    <col min="14595" max="14595" width="7.1640625" customWidth="1"/>
    <col min="14596" max="14596" width="4.83203125" customWidth="1"/>
    <col min="14598" max="14598" width="14.5" customWidth="1"/>
    <col min="14599" max="14599" width="15.5" customWidth="1"/>
    <col min="14600" max="14600" width="35.5" bestFit="1" customWidth="1"/>
    <col min="14846" max="14846" width="10.83203125" customWidth="1"/>
    <col min="14847" max="14848" width="15.5" bestFit="1" customWidth="1"/>
    <col min="14849" max="14849" width="49" bestFit="1" customWidth="1"/>
    <col min="14851" max="14851" width="7.1640625" customWidth="1"/>
    <col min="14852" max="14852" width="4.83203125" customWidth="1"/>
    <col min="14854" max="14854" width="14.5" customWidth="1"/>
    <col min="14855" max="14855" width="15.5" customWidth="1"/>
    <col min="14856" max="14856" width="35.5" bestFit="1" customWidth="1"/>
    <col min="15102" max="15102" width="10.83203125" customWidth="1"/>
    <col min="15103" max="15104" width="15.5" bestFit="1" customWidth="1"/>
    <col min="15105" max="15105" width="49" bestFit="1" customWidth="1"/>
    <col min="15107" max="15107" width="7.1640625" customWidth="1"/>
    <col min="15108" max="15108" width="4.83203125" customWidth="1"/>
    <col min="15110" max="15110" width="14.5" customWidth="1"/>
    <col min="15111" max="15111" width="15.5" customWidth="1"/>
    <col min="15112" max="15112" width="35.5" bestFit="1" customWidth="1"/>
    <col min="15358" max="15358" width="10.83203125" customWidth="1"/>
    <col min="15359" max="15360" width="15.5" bestFit="1" customWidth="1"/>
    <col min="15361" max="15361" width="49" bestFit="1" customWidth="1"/>
    <col min="15363" max="15363" width="7.1640625" customWidth="1"/>
    <col min="15364" max="15364" width="4.83203125" customWidth="1"/>
    <col min="15366" max="15366" width="14.5" customWidth="1"/>
    <col min="15367" max="15367" width="15.5" customWidth="1"/>
    <col min="15368" max="15368" width="35.5" bestFit="1" customWidth="1"/>
    <col min="15614" max="15614" width="10.83203125" customWidth="1"/>
    <col min="15615" max="15616" width="15.5" bestFit="1" customWidth="1"/>
    <col min="15617" max="15617" width="49" bestFit="1" customWidth="1"/>
    <col min="15619" max="15619" width="7.1640625" customWidth="1"/>
    <col min="15620" max="15620" width="4.83203125" customWidth="1"/>
    <col min="15622" max="15622" width="14.5" customWidth="1"/>
    <col min="15623" max="15623" width="15.5" customWidth="1"/>
    <col min="15624" max="15624" width="35.5" bestFit="1" customWidth="1"/>
    <col min="15870" max="15870" width="10.83203125" customWidth="1"/>
    <col min="15871" max="15872" width="15.5" bestFit="1" customWidth="1"/>
    <col min="15873" max="15873" width="49" bestFit="1" customWidth="1"/>
    <col min="15875" max="15875" width="7.1640625" customWidth="1"/>
    <col min="15876" max="15876" width="4.83203125" customWidth="1"/>
    <col min="15878" max="15878" width="14.5" customWidth="1"/>
    <col min="15879" max="15879" width="15.5" customWidth="1"/>
    <col min="15880" max="15880" width="35.5" bestFit="1" customWidth="1"/>
    <col min="16126" max="16126" width="10.83203125" customWidth="1"/>
    <col min="16127" max="16128" width="15.5" bestFit="1" customWidth="1"/>
    <col min="16129" max="16129" width="49" bestFit="1" customWidth="1"/>
    <col min="16131" max="16131" width="7.1640625" customWidth="1"/>
    <col min="16132" max="16132" width="4.83203125" customWidth="1"/>
    <col min="16134" max="16134" width="14.5" customWidth="1"/>
    <col min="16135" max="16135" width="15.5" customWidth="1"/>
    <col min="16136" max="16136" width="35.5" bestFit="1" customWidth="1"/>
  </cols>
  <sheetData>
    <row r="1" spans="1:8" ht="19" x14ac:dyDescent="0.25">
      <c r="A1" s="1" t="s">
        <v>638</v>
      </c>
    </row>
    <row r="2" spans="1:8" x14ac:dyDescent="0.2">
      <c r="A2" s="3"/>
    </row>
    <row r="3" spans="1:8" s="7" customFormat="1" x14ac:dyDescent="0.2">
      <c r="A3" s="7" t="s">
        <v>39</v>
      </c>
      <c r="B3" s="3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823</v>
      </c>
      <c r="H3" s="7" t="s">
        <v>54</v>
      </c>
    </row>
    <row r="4" spans="1:8" x14ac:dyDescent="0.2">
      <c r="A4">
        <v>83</v>
      </c>
      <c r="B4" s="10" t="str">
        <f>HYPERLINK("http://www.uniprot.org/uniprot/MMRN2_HUMAN", "MMRN2_HUMAN")</f>
        <v>MMRN2_HUMAN</v>
      </c>
      <c r="C4" t="s">
        <v>824</v>
      </c>
      <c r="D4" t="b">
        <v>1</v>
      </c>
      <c r="E4" s="6">
        <v>1</v>
      </c>
      <c r="F4" s="6">
        <v>2</v>
      </c>
      <c r="G4" s="6">
        <v>5</v>
      </c>
      <c r="H4" t="s">
        <v>59</v>
      </c>
    </row>
    <row r="5" spans="1:8" x14ac:dyDescent="0.2">
      <c r="A5">
        <v>18</v>
      </c>
      <c r="B5" s="10" t="str">
        <f>HYPERLINK("http://www.uniprot.org/uniprot/UBB_HUMAN", "UBB_HUMAN")</f>
        <v>UBB_HUMAN</v>
      </c>
      <c r="C5" t="s">
        <v>825</v>
      </c>
      <c r="D5" t="b">
        <v>1</v>
      </c>
      <c r="E5" s="6">
        <v>1</v>
      </c>
      <c r="F5" s="6">
        <v>2</v>
      </c>
      <c r="G5" s="6">
        <v>3</v>
      </c>
      <c r="H5" t="s">
        <v>59</v>
      </c>
    </row>
    <row r="6" spans="1:8" x14ac:dyDescent="0.2">
      <c r="A6">
        <v>23</v>
      </c>
      <c r="B6" s="10" t="str">
        <f>HYPERLINK("http://www.uniprot.org/uniprot/EF2_HUMAN", "EF2_HUMAN")</f>
        <v>EF2_HUMAN</v>
      </c>
      <c r="C6" t="s">
        <v>532</v>
      </c>
      <c r="D6" t="b">
        <v>1</v>
      </c>
      <c r="E6" s="6">
        <v>0</v>
      </c>
      <c r="F6" s="6">
        <v>2</v>
      </c>
      <c r="G6" s="6">
        <v>2</v>
      </c>
      <c r="H6" t="s">
        <v>59</v>
      </c>
    </row>
    <row r="7" spans="1:8" x14ac:dyDescent="0.2">
      <c r="A7">
        <v>60</v>
      </c>
      <c r="B7" s="10" t="str">
        <f>HYPERLINK("http://www.uniprot.org/uniprot/ESRP1_HUMAN", "ESRP1_HUMAN")</f>
        <v>ESRP1_HUMAN</v>
      </c>
      <c r="C7" t="s">
        <v>826</v>
      </c>
      <c r="D7" t="b">
        <v>1</v>
      </c>
      <c r="E7" s="6">
        <v>1</v>
      </c>
      <c r="F7" s="6">
        <v>2</v>
      </c>
      <c r="G7" s="6">
        <v>2</v>
      </c>
      <c r="H7" t="s">
        <v>59</v>
      </c>
    </row>
    <row r="8" spans="1:8" x14ac:dyDescent="0.2">
      <c r="A8">
        <v>50</v>
      </c>
      <c r="B8" s="10" t="str">
        <f>HYPERLINK("http://www.uniprot.org/uniprot/HES1_HUMAN", "HES1_HUMAN")</f>
        <v>HES1_HUMAN</v>
      </c>
      <c r="C8" t="s">
        <v>536</v>
      </c>
      <c r="D8" t="b">
        <v>1</v>
      </c>
      <c r="E8" s="6">
        <v>0</v>
      </c>
      <c r="F8" s="6">
        <v>2</v>
      </c>
      <c r="G8" s="6">
        <v>2</v>
      </c>
      <c r="H8" t="s">
        <v>59</v>
      </c>
    </row>
    <row r="9" spans="1:8" x14ac:dyDescent="0.2">
      <c r="A9">
        <v>20</v>
      </c>
      <c r="B9" s="10" t="str">
        <f>HYPERLINK("http://www.uniprot.org/uniprot/PCNA_HUMAN", "PCNA_HUMAN")</f>
        <v>PCNA_HUMAN</v>
      </c>
      <c r="C9" t="s">
        <v>827</v>
      </c>
      <c r="D9" t="b">
        <v>1</v>
      </c>
      <c r="E9" s="6">
        <v>0</v>
      </c>
      <c r="F9" s="6">
        <v>2</v>
      </c>
      <c r="G9" s="6">
        <v>2</v>
      </c>
      <c r="H9" t="s">
        <v>59</v>
      </c>
    </row>
    <row r="10" spans="1:8" x14ac:dyDescent="0.2">
      <c r="A10">
        <v>42</v>
      </c>
      <c r="B10" s="10" t="str">
        <f>HYPERLINK("http://www.uniprot.org/uniprot/RS13_HUMAN", "RS13_HUMAN")</f>
        <v>RS13_HUMAN</v>
      </c>
      <c r="C10" t="s">
        <v>542</v>
      </c>
      <c r="D10" t="b">
        <v>1</v>
      </c>
      <c r="E10" s="6">
        <v>0</v>
      </c>
      <c r="F10" s="6">
        <v>2</v>
      </c>
      <c r="G10" s="6">
        <v>2</v>
      </c>
      <c r="H10" t="s">
        <v>59</v>
      </c>
    </row>
    <row r="11" spans="1:8" x14ac:dyDescent="0.2">
      <c r="A11">
        <v>90</v>
      </c>
      <c r="B11" s="10" t="str">
        <f>HYPERLINK("http://www.uniprot.org/uniprot/SUN2_HUMAN", "SUN2_HUMAN")</f>
        <v>SUN2_HUMAN</v>
      </c>
      <c r="C11" t="s">
        <v>828</v>
      </c>
      <c r="D11" t="b">
        <v>1</v>
      </c>
      <c r="E11" s="6">
        <v>1</v>
      </c>
      <c r="F11" s="6">
        <v>2</v>
      </c>
      <c r="G11" s="6">
        <v>2</v>
      </c>
      <c r="H11" t="s">
        <v>59</v>
      </c>
    </row>
    <row r="12" spans="1:8" x14ac:dyDescent="0.2">
      <c r="A12">
        <v>56</v>
      </c>
      <c r="B12" s="10" t="str">
        <f>HYPERLINK("http://www.uniprot.org/uniprot/TIM50_HUMAN", "TIM50_HUMAN")</f>
        <v>TIM50_HUMAN</v>
      </c>
      <c r="C12" t="s">
        <v>829</v>
      </c>
      <c r="D12" t="b">
        <v>1</v>
      </c>
      <c r="E12" s="6">
        <v>0</v>
      </c>
      <c r="F12" s="6">
        <v>2</v>
      </c>
      <c r="G12" s="6">
        <v>2</v>
      </c>
      <c r="H12" t="s">
        <v>59</v>
      </c>
    </row>
    <row r="13" spans="1:8" x14ac:dyDescent="0.2">
      <c r="A13">
        <v>37</v>
      </c>
      <c r="B13" s="10" t="str">
        <f>HYPERLINK("http://www.uniprot.org/uniprot/TMEDA_HUMAN", "TMEDA_HUMAN")</f>
        <v>TMEDA_HUMAN</v>
      </c>
      <c r="C13" t="s">
        <v>830</v>
      </c>
      <c r="D13" t="b">
        <v>1</v>
      </c>
      <c r="E13" s="6">
        <v>1</v>
      </c>
      <c r="F13" s="6">
        <v>2</v>
      </c>
      <c r="G13" s="6">
        <v>2</v>
      </c>
      <c r="H13" t="s">
        <v>59</v>
      </c>
    </row>
    <row r="14" spans="1:8" x14ac:dyDescent="0.2">
      <c r="A14">
        <v>71</v>
      </c>
      <c r="B14" s="10" t="str">
        <f>HYPERLINK("http://www.uniprot.org/uniprot/TTC9B_HUMAN", "TTC9B_HUMAN")</f>
        <v>TTC9B_HUMAN</v>
      </c>
      <c r="C14" t="s">
        <v>831</v>
      </c>
      <c r="D14" t="b">
        <v>1</v>
      </c>
      <c r="E14" s="6">
        <v>0</v>
      </c>
      <c r="F14" s="6">
        <v>2</v>
      </c>
      <c r="G14" s="6">
        <v>2</v>
      </c>
      <c r="H14" t="s">
        <v>59</v>
      </c>
    </row>
    <row r="15" spans="1:8" x14ac:dyDescent="0.2">
      <c r="A15">
        <v>61</v>
      </c>
      <c r="B15" s="10" t="str">
        <f>HYPERLINK("http://www.uniprot.org/uniprot/AAGAB_HUMAN", "AAGAB_HUMAN")</f>
        <v>AAGAB_HUMAN</v>
      </c>
      <c r="C15" t="s">
        <v>832</v>
      </c>
      <c r="D15" t="b">
        <v>1</v>
      </c>
      <c r="E15" s="6">
        <v>0</v>
      </c>
      <c r="F15" s="6">
        <v>2</v>
      </c>
      <c r="G15" s="6">
        <v>1</v>
      </c>
      <c r="H15" t="s">
        <v>59</v>
      </c>
    </row>
    <row r="16" spans="1:8" x14ac:dyDescent="0.2">
      <c r="A16">
        <v>13</v>
      </c>
      <c r="B16" s="10" t="str">
        <f>HYPERLINK("http://www.uniprot.org/uniprot/ACTN4_HUMAN", "ACTN4_HUMAN")</f>
        <v>ACTN4_HUMAN</v>
      </c>
      <c r="C16" t="s">
        <v>833</v>
      </c>
      <c r="D16" t="b">
        <v>1</v>
      </c>
      <c r="E16" s="6">
        <v>0</v>
      </c>
      <c r="F16" s="6">
        <v>2</v>
      </c>
      <c r="G16" s="6">
        <v>1</v>
      </c>
      <c r="H16" t="s">
        <v>59</v>
      </c>
    </row>
    <row r="17" spans="1:8" x14ac:dyDescent="0.2">
      <c r="A17">
        <v>98</v>
      </c>
      <c r="B17" s="10" t="str">
        <f>HYPERLINK("http://www.uniprot.org/uniprot/AIM1_HUMAN", "AIM1_HUMAN")</f>
        <v>AIM1_HUMAN</v>
      </c>
      <c r="C17" t="s">
        <v>531</v>
      </c>
      <c r="D17" t="b">
        <v>1</v>
      </c>
      <c r="E17" s="6">
        <v>0</v>
      </c>
      <c r="F17" s="6">
        <v>2</v>
      </c>
      <c r="G17" s="6">
        <v>1</v>
      </c>
      <c r="H17" t="s">
        <v>59</v>
      </c>
    </row>
    <row r="18" spans="1:8" x14ac:dyDescent="0.2">
      <c r="A18">
        <v>59</v>
      </c>
      <c r="B18" s="10" t="str">
        <f>HYPERLINK("http://www.uniprot.org/uniprot/ARID2_HUMAN", "ARID2_HUMAN")</f>
        <v>ARID2_HUMAN</v>
      </c>
      <c r="C18" t="s">
        <v>834</v>
      </c>
      <c r="D18" t="b">
        <v>1</v>
      </c>
      <c r="E18" s="6">
        <v>0</v>
      </c>
      <c r="F18" s="6">
        <v>2</v>
      </c>
      <c r="G18" s="6">
        <v>1</v>
      </c>
      <c r="H18" t="s">
        <v>59</v>
      </c>
    </row>
    <row r="19" spans="1:8" x14ac:dyDescent="0.2">
      <c r="A19">
        <v>26</v>
      </c>
      <c r="B19" s="10" t="str">
        <f>HYPERLINK("http://www.uniprot.org/uniprot/ARY1_HUMAN", "ARY1_HUMAN")</f>
        <v>ARY1_HUMAN</v>
      </c>
      <c r="C19" t="s">
        <v>835</v>
      </c>
      <c r="D19" t="b">
        <v>1</v>
      </c>
      <c r="E19" s="6">
        <v>0</v>
      </c>
      <c r="F19" s="6">
        <v>2</v>
      </c>
      <c r="G19" s="6">
        <v>1</v>
      </c>
      <c r="H19" t="s">
        <v>59</v>
      </c>
    </row>
    <row r="20" spans="1:8" x14ac:dyDescent="0.2">
      <c r="A20">
        <v>14</v>
      </c>
      <c r="B20" s="10" t="str">
        <f>HYPERLINK("http://www.uniprot.org/uniprot/ATRN_HUMAN", "ATRN_HUMAN")</f>
        <v>ATRN_HUMAN</v>
      </c>
      <c r="C20" t="s">
        <v>836</v>
      </c>
      <c r="D20" t="b">
        <v>1</v>
      </c>
      <c r="E20" s="6">
        <v>0</v>
      </c>
      <c r="F20" s="6">
        <v>2</v>
      </c>
      <c r="G20" s="6">
        <v>1</v>
      </c>
      <c r="H20" t="s">
        <v>59</v>
      </c>
    </row>
    <row r="21" spans="1:8" x14ac:dyDescent="0.2">
      <c r="A21">
        <v>87</v>
      </c>
      <c r="B21" s="10" t="str">
        <f>HYPERLINK("http://www.uniprot.org/uniprot/BCLF1_HUMAN", "BCLF1_HUMAN")</f>
        <v>BCLF1_HUMAN</v>
      </c>
      <c r="C21" t="s">
        <v>837</v>
      </c>
      <c r="D21" t="b">
        <v>1</v>
      </c>
      <c r="E21" s="6">
        <v>1</v>
      </c>
      <c r="F21" s="6">
        <v>2</v>
      </c>
      <c r="G21" s="6">
        <v>1</v>
      </c>
      <c r="H21" t="s">
        <v>59</v>
      </c>
    </row>
    <row r="22" spans="1:8" x14ac:dyDescent="0.2">
      <c r="A22">
        <v>99</v>
      </c>
      <c r="B22" s="10" t="str">
        <f>HYPERLINK("http://www.uniprot.org/uniprot/BZW2_HUMAN", "BZW2_HUMAN")</f>
        <v>BZW2_HUMAN</v>
      </c>
      <c r="C22" t="s">
        <v>838</v>
      </c>
      <c r="D22" t="b">
        <v>1</v>
      </c>
      <c r="E22" s="6">
        <v>1</v>
      </c>
      <c r="F22" s="6">
        <v>2</v>
      </c>
      <c r="G22" s="6">
        <v>1</v>
      </c>
      <c r="H22" t="s">
        <v>59</v>
      </c>
    </row>
    <row r="23" spans="1:8" x14ac:dyDescent="0.2">
      <c r="A23">
        <v>45</v>
      </c>
      <c r="B23" s="10" t="str">
        <f>HYPERLINK("http://www.uniprot.org/uniprot/CAP1_HUMAN", "CAP1_HUMAN")</f>
        <v>CAP1_HUMAN</v>
      </c>
      <c r="C23" t="s">
        <v>839</v>
      </c>
      <c r="D23" t="b">
        <v>1</v>
      </c>
      <c r="E23" s="6">
        <v>2</v>
      </c>
      <c r="F23" s="6">
        <v>2</v>
      </c>
      <c r="G23" s="6">
        <v>1</v>
      </c>
      <c r="H23" t="s">
        <v>59</v>
      </c>
    </row>
    <row r="24" spans="1:8" x14ac:dyDescent="0.2">
      <c r="A24">
        <v>93</v>
      </c>
      <c r="B24" s="10" t="str">
        <f>HYPERLINK("http://www.uniprot.org/uniprot/CCPG1_HUMAN", "CCPG1_HUMAN")</f>
        <v>CCPG1_HUMAN</v>
      </c>
      <c r="C24" t="s">
        <v>840</v>
      </c>
      <c r="D24" t="b">
        <v>1</v>
      </c>
      <c r="E24" s="6">
        <v>0</v>
      </c>
      <c r="F24" s="6">
        <v>2</v>
      </c>
      <c r="G24" s="6">
        <v>1</v>
      </c>
      <c r="H24" t="s">
        <v>59</v>
      </c>
    </row>
    <row r="25" spans="1:8" x14ac:dyDescent="0.2">
      <c r="A25">
        <v>77</v>
      </c>
      <c r="B25" s="10" t="str">
        <f>HYPERLINK("http://www.uniprot.org/uniprot/CHFR_HUMAN", "CHFR_HUMAN")</f>
        <v>CHFR_HUMAN</v>
      </c>
      <c r="C25" t="s">
        <v>841</v>
      </c>
      <c r="D25" t="b">
        <v>1</v>
      </c>
      <c r="E25" s="6">
        <v>1</v>
      </c>
      <c r="F25" s="6">
        <v>2</v>
      </c>
      <c r="G25" s="6">
        <v>1</v>
      </c>
      <c r="H25" t="s">
        <v>59</v>
      </c>
    </row>
    <row r="26" spans="1:8" x14ac:dyDescent="0.2">
      <c r="A26">
        <v>82</v>
      </c>
      <c r="B26" s="10" t="str">
        <f>HYPERLINK("http://www.uniprot.org/uniprot/CHM4B_HUMAN", "CHM4B_HUMAN")</f>
        <v>CHM4B_HUMAN</v>
      </c>
      <c r="C26" t="s">
        <v>842</v>
      </c>
      <c r="D26" t="b">
        <v>1</v>
      </c>
      <c r="E26" s="6">
        <v>0</v>
      </c>
      <c r="F26" s="6">
        <v>2</v>
      </c>
      <c r="G26" s="6">
        <v>1</v>
      </c>
      <c r="H26" t="s">
        <v>59</v>
      </c>
    </row>
    <row r="27" spans="1:8" x14ac:dyDescent="0.2">
      <c r="A27">
        <v>74</v>
      </c>
      <c r="B27" s="10" t="str">
        <f>HYPERLINK("http://www.uniprot.org/uniprot/CHMP7_HUMAN", "CHMP7_HUMAN")</f>
        <v>CHMP7_HUMAN</v>
      </c>
      <c r="C27" t="s">
        <v>843</v>
      </c>
      <c r="D27" t="b">
        <v>1</v>
      </c>
      <c r="E27" s="6">
        <v>0</v>
      </c>
      <c r="F27" s="6">
        <v>2</v>
      </c>
      <c r="G27" s="6">
        <v>1</v>
      </c>
      <c r="H27" t="s">
        <v>59</v>
      </c>
    </row>
    <row r="28" spans="1:8" x14ac:dyDescent="0.2">
      <c r="A28">
        <v>11</v>
      </c>
      <c r="B28" s="10" t="str">
        <f>HYPERLINK("http://www.uniprot.org/uniprot/CLD4_HUMAN", "CLD4_HUMAN")</f>
        <v>CLD4_HUMAN</v>
      </c>
      <c r="C28" t="s">
        <v>844</v>
      </c>
      <c r="D28" t="b">
        <v>1</v>
      </c>
      <c r="E28" s="6">
        <v>2</v>
      </c>
      <c r="F28" s="6">
        <v>2</v>
      </c>
      <c r="G28" s="6">
        <v>1</v>
      </c>
      <c r="H28" t="s">
        <v>59</v>
      </c>
    </row>
    <row r="29" spans="1:8" x14ac:dyDescent="0.2">
      <c r="A29">
        <v>22</v>
      </c>
      <c r="B29" s="10" t="str">
        <f>HYPERLINK("http://www.uniprot.org/uniprot/COX41_HUMAN", "COX41_HUMAN")</f>
        <v>COX41_HUMAN</v>
      </c>
      <c r="C29" t="s">
        <v>845</v>
      </c>
      <c r="D29" t="b">
        <v>1</v>
      </c>
      <c r="E29" s="6">
        <v>0</v>
      </c>
      <c r="F29" s="6">
        <v>2</v>
      </c>
      <c r="G29" s="6">
        <v>1</v>
      </c>
      <c r="H29" t="s">
        <v>59</v>
      </c>
    </row>
    <row r="30" spans="1:8" x14ac:dyDescent="0.2">
      <c r="A30">
        <v>47</v>
      </c>
      <c r="B30" s="10" t="str">
        <f>HYPERLINK("http://www.uniprot.org/uniprot/CPSF1_HUMAN", "CPSF1_HUMAN")</f>
        <v>CPSF1_HUMAN</v>
      </c>
      <c r="C30" t="s">
        <v>846</v>
      </c>
      <c r="D30" t="b">
        <v>1</v>
      </c>
      <c r="E30" s="6">
        <v>0</v>
      </c>
      <c r="F30" s="6">
        <v>2</v>
      </c>
      <c r="G30" s="6">
        <v>1</v>
      </c>
      <c r="H30" t="s">
        <v>59</v>
      </c>
    </row>
    <row r="31" spans="1:8" x14ac:dyDescent="0.2">
      <c r="A31">
        <v>88</v>
      </c>
      <c r="B31" s="10" t="str">
        <f>HYPERLINK("http://www.uniprot.org/uniprot/CRNN_HUMAN", "CRNN_HUMAN")</f>
        <v>CRNN_HUMAN</v>
      </c>
      <c r="C31" t="s">
        <v>847</v>
      </c>
      <c r="D31" t="b">
        <v>1</v>
      </c>
      <c r="E31" s="6">
        <v>2</v>
      </c>
      <c r="F31" s="6">
        <v>3</v>
      </c>
      <c r="G31" s="6">
        <v>1</v>
      </c>
      <c r="H31" t="s">
        <v>59</v>
      </c>
    </row>
    <row r="32" spans="1:8" x14ac:dyDescent="0.2">
      <c r="A32">
        <v>32</v>
      </c>
      <c r="B32" s="10" t="str">
        <f>HYPERLINK("http://www.uniprot.org/uniprot/CTNB1_HUMAN", "CTNB1_HUMAN")</f>
        <v>CTNB1_HUMAN</v>
      </c>
      <c r="C32" t="s">
        <v>848</v>
      </c>
      <c r="D32" t="b">
        <v>1</v>
      </c>
      <c r="E32" s="6">
        <v>0</v>
      </c>
      <c r="F32" s="6">
        <v>2</v>
      </c>
      <c r="G32" s="6">
        <v>1</v>
      </c>
      <c r="H32" t="s">
        <v>59</v>
      </c>
    </row>
    <row r="33" spans="1:8" x14ac:dyDescent="0.2">
      <c r="A33">
        <v>32</v>
      </c>
      <c r="B33" s="10" t="str">
        <f>HYPERLINK("http://www.uniprot.org/uniprot/CTNB1_HUMAN", "CTNB1_HUMAN")</f>
        <v>CTNB1_HUMAN</v>
      </c>
      <c r="C33" t="s">
        <v>849</v>
      </c>
      <c r="D33" t="b">
        <v>1</v>
      </c>
      <c r="E33" s="6">
        <v>0</v>
      </c>
      <c r="F33" s="6">
        <v>2</v>
      </c>
      <c r="G33" s="6">
        <v>1</v>
      </c>
      <c r="H33" t="s">
        <v>59</v>
      </c>
    </row>
    <row r="34" spans="1:8" x14ac:dyDescent="0.2">
      <c r="A34">
        <v>12</v>
      </c>
      <c r="B34" s="10" t="str">
        <f>HYPERLINK("http://www.uniprot.org/uniprot/DAPK3_HUMAN", "DAPK3_HUMAN")</f>
        <v>DAPK3_HUMAN</v>
      </c>
      <c r="C34" t="s">
        <v>667</v>
      </c>
      <c r="D34" t="b">
        <v>1</v>
      </c>
      <c r="E34" s="6">
        <v>0</v>
      </c>
      <c r="F34" s="6">
        <v>2</v>
      </c>
      <c r="G34" s="6">
        <v>1</v>
      </c>
      <c r="H34" t="s">
        <v>59</v>
      </c>
    </row>
    <row r="35" spans="1:8" x14ac:dyDescent="0.2">
      <c r="A35">
        <v>72</v>
      </c>
      <c r="B35" s="10" t="str">
        <f>HYPERLINK("http://www.uniprot.org/uniprot/DDX51_HUMAN", "DDX51_HUMAN")</f>
        <v>DDX51_HUMAN</v>
      </c>
      <c r="C35" t="s">
        <v>850</v>
      </c>
      <c r="D35" t="b">
        <v>1</v>
      </c>
      <c r="E35" s="6">
        <v>0</v>
      </c>
      <c r="F35" s="6">
        <v>2</v>
      </c>
      <c r="G35" s="6">
        <v>1</v>
      </c>
      <c r="H35" t="s">
        <v>59</v>
      </c>
    </row>
    <row r="36" spans="1:8" x14ac:dyDescent="0.2">
      <c r="A36">
        <v>86</v>
      </c>
      <c r="B36" s="10" t="str">
        <f>HYPERLINK("http://www.uniprot.org/uniprot/DJB12_HUMAN", "DJB12_HUMAN")</f>
        <v>DJB12_HUMAN</v>
      </c>
      <c r="C36" t="s">
        <v>851</v>
      </c>
      <c r="D36" t="b">
        <v>1</v>
      </c>
      <c r="E36" s="6">
        <v>1</v>
      </c>
      <c r="F36" s="6">
        <v>2</v>
      </c>
      <c r="G36" s="6">
        <v>1</v>
      </c>
      <c r="H36" t="s">
        <v>59</v>
      </c>
    </row>
    <row r="37" spans="1:8" x14ac:dyDescent="0.2">
      <c r="A37">
        <v>84</v>
      </c>
      <c r="B37" s="10" t="str">
        <f>HYPERLINK("http://www.uniprot.org/uniprot/DLRB1_HUMAN", "DLRB1_HUMAN")</f>
        <v>DLRB1_HUMAN</v>
      </c>
      <c r="C37" t="s">
        <v>852</v>
      </c>
      <c r="D37" t="b">
        <v>1</v>
      </c>
      <c r="E37" s="6">
        <v>0</v>
      </c>
      <c r="F37" s="6">
        <v>2</v>
      </c>
      <c r="G37" s="6">
        <v>1</v>
      </c>
      <c r="H37" t="s">
        <v>59</v>
      </c>
    </row>
    <row r="38" spans="1:8" x14ac:dyDescent="0.2">
      <c r="A38">
        <v>10</v>
      </c>
      <c r="B38" s="10" t="str">
        <f>HYPERLINK("http://www.uniprot.org/uniprot/DNM1L_HUMAN", "DNM1L_HUMAN")</f>
        <v>DNM1L_HUMAN</v>
      </c>
      <c r="C38" t="s">
        <v>853</v>
      </c>
      <c r="D38" t="b">
        <v>1</v>
      </c>
      <c r="E38" s="6">
        <v>0</v>
      </c>
      <c r="F38" s="6">
        <v>2</v>
      </c>
      <c r="G38" s="6">
        <v>1</v>
      </c>
      <c r="H38" t="s">
        <v>59</v>
      </c>
    </row>
    <row r="39" spans="1:8" x14ac:dyDescent="0.2">
      <c r="A39">
        <v>27</v>
      </c>
      <c r="B39" s="10" t="str">
        <f>HYPERLINK("http://www.uniprot.org/uniprot/DNMT1_HUMAN", "DNMT1_HUMAN")</f>
        <v>DNMT1_HUMAN</v>
      </c>
      <c r="C39" t="s">
        <v>854</v>
      </c>
      <c r="D39" t="b">
        <v>1</v>
      </c>
      <c r="E39" s="6">
        <v>0</v>
      </c>
      <c r="F39" s="6">
        <v>2</v>
      </c>
      <c r="G39" s="6">
        <v>1</v>
      </c>
      <c r="H39" t="s">
        <v>59</v>
      </c>
    </row>
    <row r="40" spans="1:8" x14ac:dyDescent="0.2">
      <c r="A40">
        <v>48</v>
      </c>
      <c r="B40" s="10" t="str">
        <f>HYPERLINK("http://www.uniprot.org/uniprot/DOC2A_HUMAN", "DOC2A_HUMAN")</f>
        <v>DOC2A_HUMAN</v>
      </c>
      <c r="C40" t="s">
        <v>855</v>
      </c>
      <c r="D40" t="b">
        <v>1</v>
      </c>
      <c r="E40" s="6">
        <v>0</v>
      </c>
      <c r="F40" s="6">
        <v>2</v>
      </c>
      <c r="G40" s="6">
        <v>1</v>
      </c>
      <c r="H40" t="s">
        <v>59</v>
      </c>
    </row>
    <row r="41" spans="1:8" x14ac:dyDescent="0.2">
      <c r="A41">
        <v>51</v>
      </c>
      <c r="B41" s="10" t="str">
        <f>HYPERLINK("http://www.uniprot.org/uniprot/EPN4_HUMAN", "EPN4_HUMAN")</f>
        <v>EPN4_HUMAN</v>
      </c>
      <c r="C41" t="s">
        <v>856</v>
      </c>
      <c r="D41" t="b">
        <v>1</v>
      </c>
      <c r="E41" s="6">
        <v>0</v>
      </c>
      <c r="F41" s="6">
        <v>2</v>
      </c>
      <c r="G41" s="6">
        <v>1</v>
      </c>
      <c r="H41" t="s">
        <v>59</v>
      </c>
    </row>
    <row r="42" spans="1:8" x14ac:dyDescent="0.2">
      <c r="A42">
        <v>95</v>
      </c>
      <c r="B42" s="10" t="str">
        <f>HYPERLINK("http://www.uniprot.org/uniprot/ERGI3_HUMAN", "ERGI3_HUMAN")</f>
        <v>ERGI3_HUMAN</v>
      </c>
      <c r="C42" t="s">
        <v>533</v>
      </c>
      <c r="D42" t="b">
        <v>1</v>
      </c>
      <c r="E42" s="6">
        <v>0</v>
      </c>
      <c r="F42" s="6">
        <v>2</v>
      </c>
      <c r="G42" s="6">
        <v>1</v>
      </c>
      <c r="H42" t="s">
        <v>59</v>
      </c>
    </row>
    <row r="43" spans="1:8" x14ac:dyDescent="0.2">
      <c r="A43">
        <v>29</v>
      </c>
      <c r="B43" s="10" t="str">
        <f>HYPERLINK("http://www.uniprot.org/uniprot/ERP29_HUMAN", "ERP29_HUMAN")</f>
        <v>ERP29_HUMAN</v>
      </c>
      <c r="C43" t="s">
        <v>675</v>
      </c>
      <c r="D43" t="b">
        <v>1</v>
      </c>
      <c r="E43" s="6">
        <v>0</v>
      </c>
      <c r="F43" s="6">
        <v>2</v>
      </c>
      <c r="G43" s="6">
        <v>1</v>
      </c>
      <c r="H43" t="s">
        <v>59</v>
      </c>
    </row>
    <row r="44" spans="1:8" x14ac:dyDescent="0.2">
      <c r="A44">
        <v>36</v>
      </c>
      <c r="B44" s="10" t="str">
        <f>HYPERLINK("http://www.uniprot.org/uniprot/FAS_HUMAN", "FAS_HUMAN")</f>
        <v>FAS_HUMAN</v>
      </c>
      <c r="C44" t="s">
        <v>680</v>
      </c>
      <c r="D44" t="b">
        <v>1</v>
      </c>
      <c r="E44" s="6">
        <v>0</v>
      </c>
      <c r="F44" s="6">
        <v>2</v>
      </c>
      <c r="G44" s="6">
        <v>1</v>
      </c>
      <c r="H44" t="s">
        <v>59</v>
      </c>
    </row>
    <row r="45" spans="1:8" x14ac:dyDescent="0.2">
      <c r="A45">
        <v>57</v>
      </c>
      <c r="B45" s="10" t="str">
        <f>HYPERLINK("http://www.uniprot.org/uniprot/FND3B_HUMAN", "FND3B_HUMAN")</f>
        <v>FND3B_HUMAN</v>
      </c>
      <c r="C45" t="s">
        <v>857</v>
      </c>
      <c r="D45" t="b">
        <v>1</v>
      </c>
      <c r="E45" s="6">
        <v>0</v>
      </c>
      <c r="F45" s="6">
        <v>2</v>
      </c>
      <c r="G45" s="6">
        <v>1</v>
      </c>
      <c r="H45" t="s">
        <v>59</v>
      </c>
    </row>
    <row r="46" spans="1:8" x14ac:dyDescent="0.2">
      <c r="A46">
        <v>46</v>
      </c>
      <c r="B46" s="10" t="str">
        <f>HYPERLINK("http://www.uniprot.org/uniprot/FOXM1_HUMAN", "FOXM1_HUMAN")</f>
        <v>FOXM1_HUMAN</v>
      </c>
      <c r="C46" t="s">
        <v>858</v>
      </c>
      <c r="D46" t="b">
        <v>1</v>
      </c>
      <c r="E46" s="6">
        <v>0</v>
      </c>
      <c r="F46" s="6">
        <v>2</v>
      </c>
      <c r="G46" s="6">
        <v>1</v>
      </c>
      <c r="H46" t="s">
        <v>59</v>
      </c>
    </row>
    <row r="47" spans="1:8" x14ac:dyDescent="0.2">
      <c r="A47">
        <v>33</v>
      </c>
      <c r="B47" s="10" t="str">
        <f>HYPERLINK("http://www.uniprot.org/uniprot/FUS_HUMAN", "FUS_HUMAN")</f>
        <v>FUS_HUMAN</v>
      </c>
      <c r="C47" t="s">
        <v>859</v>
      </c>
      <c r="D47" t="b">
        <v>1</v>
      </c>
      <c r="E47" s="6">
        <v>0</v>
      </c>
      <c r="F47" s="6">
        <v>2</v>
      </c>
      <c r="G47" s="6">
        <v>1</v>
      </c>
      <c r="H47" t="s">
        <v>59</v>
      </c>
    </row>
    <row r="48" spans="1:8" x14ac:dyDescent="0.2">
      <c r="A48">
        <v>30</v>
      </c>
      <c r="B48" s="10" t="str">
        <f>HYPERLINK("http://www.uniprot.org/uniprot/GLYC_HUMAN", "GLYC_HUMAN")</f>
        <v>GLYC_HUMAN</v>
      </c>
      <c r="C48" t="s">
        <v>860</v>
      </c>
      <c r="D48" t="b">
        <v>1</v>
      </c>
      <c r="E48" s="6">
        <v>1</v>
      </c>
      <c r="F48" s="6">
        <v>2</v>
      </c>
      <c r="G48" s="6">
        <v>1</v>
      </c>
      <c r="H48" t="s">
        <v>59</v>
      </c>
    </row>
    <row r="49" spans="1:8" x14ac:dyDescent="0.2">
      <c r="A49">
        <v>31</v>
      </c>
      <c r="B49" s="10" t="str">
        <f>HYPERLINK("http://www.uniprot.org/uniprot/GLYM_HUMAN", "GLYM_HUMAN")</f>
        <v>GLYM_HUMAN</v>
      </c>
      <c r="C49" t="s">
        <v>861</v>
      </c>
      <c r="D49" t="b">
        <v>1</v>
      </c>
      <c r="E49" s="6">
        <v>1</v>
      </c>
      <c r="F49" s="6">
        <v>2</v>
      </c>
      <c r="G49" s="6">
        <v>1</v>
      </c>
      <c r="H49" t="s">
        <v>59</v>
      </c>
    </row>
    <row r="50" spans="1:8" x14ac:dyDescent="0.2">
      <c r="A50">
        <v>66</v>
      </c>
      <c r="B50" s="10" t="str">
        <f>HYPERLINK("http://www.uniprot.org/uniprot/IQGA3_HUMAN", "IQGA3_HUMAN")</f>
        <v>IQGA3_HUMAN</v>
      </c>
      <c r="C50" t="s">
        <v>345</v>
      </c>
      <c r="D50" t="b">
        <v>1</v>
      </c>
      <c r="E50" s="6">
        <v>1</v>
      </c>
      <c r="F50" s="6">
        <v>2</v>
      </c>
      <c r="G50" s="6">
        <v>1</v>
      </c>
      <c r="H50" t="s">
        <v>59</v>
      </c>
    </row>
    <row r="51" spans="1:8" x14ac:dyDescent="0.2">
      <c r="A51">
        <v>25</v>
      </c>
      <c r="B51" s="10" t="str">
        <f>HYPERLINK("http://www.uniprot.org/uniprot/ITB4_HUMAN", "ITB4_HUMAN")</f>
        <v>ITB4_HUMAN</v>
      </c>
      <c r="C51" t="s">
        <v>862</v>
      </c>
      <c r="D51" t="b">
        <v>1</v>
      </c>
      <c r="E51" s="6">
        <v>0</v>
      </c>
      <c r="F51" s="6">
        <v>2</v>
      </c>
      <c r="G51" s="6">
        <v>1</v>
      </c>
      <c r="H51" t="s">
        <v>59</v>
      </c>
    </row>
    <row r="52" spans="1:8" x14ac:dyDescent="0.2">
      <c r="A52">
        <v>40</v>
      </c>
      <c r="B52" s="10" t="str">
        <f>HYPERLINK("http://www.uniprot.org/uniprot/KIF11_HUMAN", "KIF11_HUMAN")</f>
        <v>KIF11_HUMAN</v>
      </c>
      <c r="C52" t="s">
        <v>863</v>
      </c>
      <c r="D52" t="b">
        <v>1</v>
      </c>
      <c r="E52" s="6">
        <v>0</v>
      </c>
      <c r="F52" s="6">
        <v>2</v>
      </c>
      <c r="G52" s="6">
        <v>1</v>
      </c>
      <c r="H52" t="s">
        <v>59</v>
      </c>
    </row>
    <row r="53" spans="1:8" x14ac:dyDescent="0.2">
      <c r="A53">
        <v>65</v>
      </c>
      <c r="B53" s="10" t="str">
        <f>HYPERLINK("http://www.uniprot.org/uniprot/LARP4_HUMAN", "LARP4_HUMAN")</f>
        <v>LARP4_HUMAN</v>
      </c>
      <c r="C53" t="s">
        <v>864</v>
      </c>
      <c r="D53" t="b">
        <v>1</v>
      </c>
      <c r="E53" s="6">
        <v>1</v>
      </c>
      <c r="F53" s="6">
        <v>2</v>
      </c>
      <c r="G53" s="6">
        <v>1</v>
      </c>
      <c r="H53" t="s">
        <v>59</v>
      </c>
    </row>
    <row r="54" spans="1:8" x14ac:dyDescent="0.2">
      <c r="A54">
        <v>91</v>
      </c>
      <c r="B54" s="10" t="str">
        <f>HYPERLINK("http://www.uniprot.org/uniprot/LCAP_HUMAN", "LCAP_HUMAN")</f>
        <v>LCAP_HUMAN</v>
      </c>
      <c r="C54" t="s">
        <v>865</v>
      </c>
      <c r="D54" t="b">
        <v>1</v>
      </c>
      <c r="E54" s="6">
        <v>0</v>
      </c>
      <c r="F54" s="6">
        <v>2</v>
      </c>
      <c r="G54" s="6">
        <v>1</v>
      </c>
      <c r="H54" t="s">
        <v>59</v>
      </c>
    </row>
    <row r="55" spans="1:8" x14ac:dyDescent="0.2">
      <c r="A55">
        <v>94</v>
      </c>
      <c r="B55" s="10" t="str">
        <f>HYPERLINK("http://www.uniprot.org/uniprot/LIMC1_HUMAN", "LIMC1_HUMAN")</f>
        <v>LIMC1_HUMAN</v>
      </c>
      <c r="C55" t="s">
        <v>866</v>
      </c>
      <c r="D55" t="b">
        <v>1</v>
      </c>
      <c r="E55" s="6">
        <v>0</v>
      </c>
      <c r="F55" s="6">
        <v>2</v>
      </c>
      <c r="G55" s="6">
        <v>1</v>
      </c>
      <c r="H55" t="s">
        <v>59</v>
      </c>
    </row>
    <row r="56" spans="1:8" x14ac:dyDescent="0.2">
      <c r="A56">
        <v>68</v>
      </c>
      <c r="B56" s="10" t="str">
        <f>HYPERLINK("http://www.uniprot.org/uniprot/LSR_HUMAN", "LSR_HUMAN")</f>
        <v>LSR_HUMAN</v>
      </c>
      <c r="C56" t="s">
        <v>867</v>
      </c>
      <c r="D56" t="b">
        <v>1</v>
      </c>
      <c r="E56" s="6">
        <v>0</v>
      </c>
      <c r="F56" s="6">
        <v>2</v>
      </c>
      <c r="G56" s="6">
        <v>1</v>
      </c>
      <c r="H56" t="s">
        <v>59</v>
      </c>
    </row>
    <row r="57" spans="1:8" x14ac:dyDescent="0.2">
      <c r="A57">
        <v>55</v>
      </c>
      <c r="B57" s="10" t="str">
        <f>HYPERLINK("http://www.uniprot.org/uniprot/MAON_HUMAN", "MAON_HUMAN")</f>
        <v>MAON_HUMAN</v>
      </c>
      <c r="C57" t="s">
        <v>868</v>
      </c>
      <c r="D57" t="b">
        <v>1</v>
      </c>
      <c r="E57" s="6">
        <v>2</v>
      </c>
      <c r="F57" s="6">
        <v>2</v>
      </c>
      <c r="G57" s="6">
        <v>1</v>
      </c>
      <c r="H57" t="s">
        <v>59</v>
      </c>
    </row>
    <row r="58" spans="1:8" x14ac:dyDescent="0.2">
      <c r="A58">
        <v>70</v>
      </c>
      <c r="B58" s="10" t="str">
        <f>HYPERLINK("http://www.uniprot.org/uniprot/MIRO2_HUMAN", "MIRO2_HUMAN")</f>
        <v>MIRO2_HUMAN</v>
      </c>
      <c r="C58" t="s">
        <v>869</v>
      </c>
      <c r="D58" t="b">
        <v>1</v>
      </c>
      <c r="E58" s="6">
        <v>0</v>
      </c>
      <c r="F58" s="6">
        <v>2</v>
      </c>
      <c r="G58" s="6">
        <v>1</v>
      </c>
      <c r="H58" t="s">
        <v>59</v>
      </c>
    </row>
    <row r="59" spans="1:8" x14ac:dyDescent="0.2">
      <c r="A59">
        <v>63</v>
      </c>
      <c r="B59" s="10" t="str">
        <f>HYPERLINK("http://www.uniprot.org/uniprot/NBEL2_HUMAN", "NBEL2_HUMAN")</f>
        <v>NBEL2_HUMAN</v>
      </c>
      <c r="C59" t="s">
        <v>870</v>
      </c>
      <c r="D59" t="b">
        <v>1</v>
      </c>
      <c r="E59" s="6">
        <v>0</v>
      </c>
      <c r="F59" s="6">
        <v>2</v>
      </c>
      <c r="G59" s="6">
        <v>1</v>
      </c>
      <c r="H59" t="s">
        <v>59</v>
      </c>
    </row>
    <row r="60" spans="1:8" x14ac:dyDescent="0.2">
      <c r="A60">
        <v>43</v>
      </c>
      <c r="B60" s="10" t="str">
        <f>HYPERLINK("http://www.uniprot.org/uniprot/NFKB2_HUMAN", "NFKB2_HUMAN")</f>
        <v>NFKB2_HUMAN</v>
      </c>
      <c r="C60" t="s">
        <v>871</v>
      </c>
      <c r="D60" t="b">
        <v>1</v>
      </c>
      <c r="E60" s="6">
        <v>0</v>
      </c>
      <c r="F60" s="6">
        <v>2</v>
      </c>
      <c r="G60" s="6">
        <v>1</v>
      </c>
      <c r="H60" t="s">
        <v>59</v>
      </c>
    </row>
    <row r="61" spans="1:8" x14ac:dyDescent="0.2">
      <c r="A61">
        <v>92</v>
      </c>
      <c r="B61" s="10" t="str">
        <f>HYPERLINK("http://www.uniprot.org/uniprot/NUDT5_HUMAN", "NUDT5_HUMAN")</f>
        <v>NUDT5_HUMAN</v>
      </c>
      <c r="C61" t="s">
        <v>872</v>
      </c>
      <c r="D61" t="b">
        <v>1</v>
      </c>
      <c r="E61" s="6">
        <v>0</v>
      </c>
      <c r="F61" s="6">
        <v>2</v>
      </c>
      <c r="G61" s="6">
        <v>1</v>
      </c>
      <c r="H61" t="s">
        <v>59</v>
      </c>
    </row>
    <row r="62" spans="1:8" x14ac:dyDescent="0.2">
      <c r="A62">
        <v>100</v>
      </c>
      <c r="B62" s="10" t="str">
        <f>HYPERLINK("http://www.uniprot.org/uniprot/OAS3_HUMAN", "OAS3_HUMAN")</f>
        <v>OAS3_HUMAN</v>
      </c>
      <c r="C62" t="s">
        <v>873</v>
      </c>
      <c r="D62" t="b">
        <v>1</v>
      </c>
      <c r="E62" s="6">
        <v>0</v>
      </c>
      <c r="F62" s="6">
        <v>2</v>
      </c>
      <c r="G62" s="6">
        <v>1</v>
      </c>
      <c r="H62" t="s">
        <v>59</v>
      </c>
    </row>
    <row r="63" spans="1:8" x14ac:dyDescent="0.2">
      <c r="A63">
        <v>89</v>
      </c>
      <c r="B63" s="10" t="str">
        <f>HYPERLINK("http://www.uniprot.org/uniprot/OSPT_HUMAN", "OSPT_HUMAN")</f>
        <v>OSPT_HUMAN</v>
      </c>
      <c r="C63" t="s">
        <v>874</v>
      </c>
      <c r="D63" t="b">
        <v>1</v>
      </c>
      <c r="E63" s="6">
        <v>1</v>
      </c>
      <c r="F63" s="6">
        <v>2</v>
      </c>
      <c r="G63" s="6">
        <v>1</v>
      </c>
      <c r="H63" t="s">
        <v>59</v>
      </c>
    </row>
    <row r="64" spans="1:8" x14ac:dyDescent="0.2">
      <c r="A64">
        <v>97</v>
      </c>
      <c r="B64" s="10" t="str">
        <f>HYPERLINK("http://www.uniprot.org/uniprot/PADI2_HUMAN", "PADI2_HUMAN")</f>
        <v>PADI2_HUMAN</v>
      </c>
      <c r="C64" t="s">
        <v>875</v>
      </c>
      <c r="D64" t="b">
        <v>1</v>
      </c>
      <c r="E64" s="6">
        <v>0</v>
      </c>
      <c r="F64" s="6">
        <v>2</v>
      </c>
      <c r="G64" s="6">
        <v>1</v>
      </c>
      <c r="H64" t="s">
        <v>59</v>
      </c>
    </row>
    <row r="65" spans="1:8" x14ac:dyDescent="0.2">
      <c r="A65">
        <v>78</v>
      </c>
      <c r="B65" s="10" t="str">
        <f>HYPERLINK("http://www.uniprot.org/uniprot/PAWR_HUMAN", "PAWR_HUMAN")</f>
        <v>PAWR_HUMAN</v>
      </c>
      <c r="C65" t="s">
        <v>876</v>
      </c>
      <c r="D65" t="b">
        <v>1</v>
      </c>
      <c r="E65" s="6">
        <v>0</v>
      </c>
      <c r="F65" s="6">
        <v>2</v>
      </c>
      <c r="G65" s="6">
        <v>1</v>
      </c>
      <c r="H65" t="s">
        <v>59</v>
      </c>
    </row>
    <row r="66" spans="1:8" x14ac:dyDescent="0.2">
      <c r="A66">
        <v>20</v>
      </c>
      <c r="B66" s="10" t="str">
        <f>HYPERLINK("http://www.uniprot.org/uniprot/PCNA_HUMAN", "PCNA_HUMAN")</f>
        <v>PCNA_HUMAN</v>
      </c>
      <c r="C66" t="s">
        <v>877</v>
      </c>
      <c r="D66" t="b">
        <v>1</v>
      </c>
      <c r="E66" s="6">
        <v>1</v>
      </c>
      <c r="F66" s="6">
        <v>2</v>
      </c>
      <c r="G66" s="6">
        <v>1</v>
      </c>
      <c r="H66" t="s">
        <v>59</v>
      </c>
    </row>
    <row r="67" spans="1:8" x14ac:dyDescent="0.2">
      <c r="A67">
        <v>76</v>
      </c>
      <c r="B67" s="10" t="str">
        <f>HYPERLINK("http://www.uniprot.org/uniprot/PIGT_HUMAN", "PIGT_HUMAN")</f>
        <v>PIGT_HUMAN</v>
      </c>
      <c r="C67" t="s">
        <v>878</v>
      </c>
      <c r="D67" t="b">
        <v>1</v>
      </c>
      <c r="E67" s="6">
        <v>0</v>
      </c>
      <c r="F67" s="6">
        <v>2</v>
      </c>
      <c r="G67" s="6">
        <v>1</v>
      </c>
      <c r="H67" t="s">
        <v>59</v>
      </c>
    </row>
    <row r="68" spans="1:8" x14ac:dyDescent="0.2">
      <c r="A68">
        <v>19</v>
      </c>
      <c r="B68" s="10" t="str">
        <f>HYPERLINK("http://www.uniprot.org/uniprot/PIM1_HUMAN", "PIM1_HUMAN")</f>
        <v>PIM1_HUMAN</v>
      </c>
      <c r="C68" t="s">
        <v>879</v>
      </c>
      <c r="D68" t="b">
        <v>1</v>
      </c>
      <c r="E68" s="6">
        <v>0</v>
      </c>
      <c r="F68" s="6">
        <v>2</v>
      </c>
      <c r="G68" s="6">
        <v>1</v>
      </c>
      <c r="H68" t="s">
        <v>59</v>
      </c>
    </row>
    <row r="69" spans="1:8" x14ac:dyDescent="0.2">
      <c r="A69">
        <v>41</v>
      </c>
      <c r="B69" s="10" t="str">
        <f>HYPERLINK("http://www.uniprot.org/uniprot/PLK1_HUMAN", "PLK1_HUMAN")</f>
        <v>PLK1_HUMAN</v>
      </c>
      <c r="C69" t="s">
        <v>880</v>
      </c>
      <c r="D69" t="b">
        <v>1</v>
      </c>
      <c r="E69" s="6">
        <v>0</v>
      </c>
      <c r="F69" s="6">
        <v>2</v>
      </c>
      <c r="G69" s="6">
        <v>1</v>
      </c>
      <c r="H69" t="s">
        <v>59</v>
      </c>
    </row>
    <row r="70" spans="1:8" x14ac:dyDescent="0.2">
      <c r="A70">
        <v>73</v>
      </c>
      <c r="B70" s="10" t="str">
        <f>HYPERLINK("http://www.uniprot.org/uniprot/PO210_HUMAN", "PO210_HUMAN")</f>
        <v>PO210_HUMAN</v>
      </c>
      <c r="C70" t="s">
        <v>881</v>
      </c>
      <c r="D70" t="b">
        <v>1</v>
      </c>
      <c r="E70" s="6">
        <v>1</v>
      </c>
      <c r="F70" s="6">
        <v>2</v>
      </c>
      <c r="G70" s="6">
        <v>1</v>
      </c>
      <c r="H70" t="s">
        <v>59</v>
      </c>
    </row>
    <row r="71" spans="1:8" x14ac:dyDescent="0.2">
      <c r="A71">
        <v>85</v>
      </c>
      <c r="B71" s="10" t="str">
        <f>HYPERLINK("http://www.uniprot.org/uniprot/PXMP2_HUMAN", "PXMP2_HUMAN")</f>
        <v>PXMP2_HUMAN</v>
      </c>
      <c r="C71" t="s">
        <v>882</v>
      </c>
      <c r="D71" t="b">
        <v>1</v>
      </c>
      <c r="E71" s="6">
        <v>1</v>
      </c>
      <c r="F71" s="6">
        <v>2</v>
      </c>
      <c r="G71" s="6">
        <v>1</v>
      </c>
      <c r="H71" t="s">
        <v>59</v>
      </c>
    </row>
    <row r="72" spans="1:8" x14ac:dyDescent="0.2">
      <c r="A72">
        <v>79</v>
      </c>
      <c r="B72" s="10" t="str">
        <f>HYPERLINK("http://www.uniprot.org/uniprot/RBM4_HUMAN", "RBM4_HUMAN")</f>
        <v>RBM4_HUMAN</v>
      </c>
      <c r="C72" t="s">
        <v>883</v>
      </c>
      <c r="D72" t="b">
        <v>1</v>
      </c>
      <c r="E72" s="6">
        <v>0</v>
      </c>
      <c r="F72" s="6">
        <v>2</v>
      </c>
      <c r="G72" s="6">
        <v>1</v>
      </c>
      <c r="H72" t="s">
        <v>59</v>
      </c>
    </row>
    <row r="73" spans="1:8" x14ac:dyDescent="0.2">
      <c r="A73">
        <v>28</v>
      </c>
      <c r="B73" s="10" t="str">
        <f>HYPERLINK("http://www.uniprot.org/uniprot/RFA1_HUMAN", "RFA1_HUMAN")</f>
        <v>RFA1_HUMAN</v>
      </c>
      <c r="C73" t="s">
        <v>91</v>
      </c>
      <c r="D73" t="b">
        <v>1</v>
      </c>
      <c r="E73" s="6">
        <v>1</v>
      </c>
      <c r="F73" s="6">
        <v>2</v>
      </c>
      <c r="G73" s="6">
        <v>1</v>
      </c>
      <c r="H73" t="s">
        <v>59</v>
      </c>
    </row>
    <row r="74" spans="1:8" x14ac:dyDescent="0.2">
      <c r="A74">
        <v>67</v>
      </c>
      <c r="B74" s="10" t="str">
        <f>HYPERLINK("http://www.uniprot.org/uniprot/RLGPB_HUMAN", "RLGPB_HUMAN")</f>
        <v>RLGPB_HUMAN</v>
      </c>
      <c r="C74" t="s">
        <v>884</v>
      </c>
      <c r="D74" t="b">
        <v>1</v>
      </c>
      <c r="E74" s="6">
        <v>1</v>
      </c>
      <c r="F74" s="6">
        <v>2</v>
      </c>
      <c r="G74" s="6">
        <v>1</v>
      </c>
      <c r="H74" t="s">
        <v>59</v>
      </c>
    </row>
    <row r="75" spans="1:8" x14ac:dyDescent="0.2">
      <c r="A75">
        <v>58</v>
      </c>
      <c r="B75" s="10" t="str">
        <f>HYPERLINK("http://www.uniprot.org/uniprot/RN213_HUMAN", "RN213_HUMAN")</f>
        <v>RN213_HUMAN</v>
      </c>
      <c r="C75" t="s">
        <v>885</v>
      </c>
      <c r="D75" t="b">
        <v>1</v>
      </c>
      <c r="E75" s="6">
        <v>0</v>
      </c>
      <c r="F75" s="6">
        <v>2</v>
      </c>
      <c r="G75" s="6">
        <v>1</v>
      </c>
      <c r="H75" t="s">
        <v>59</v>
      </c>
    </row>
    <row r="76" spans="1:8" x14ac:dyDescent="0.2">
      <c r="A76">
        <v>58</v>
      </c>
      <c r="B76" s="10" t="str">
        <f>HYPERLINK("http://www.uniprot.org/uniprot/RN213_HUMAN", "RN213_HUMAN")</f>
        <v>RN213_HUMAN</v>
      </c>
      <c r="C76" t="s">
        <v>886</v>
      </c>
      <c r="D76" t="b">
        <v>1</v>
      </c>
      <c r="E76" s="6">
        <v>0</v>
      </c>
      <c r="F76" s="6">
        <v>2</v>
      </c>
      <c r="G76" s="6">
        <v>1</v>
      </c>
      <c r="H76" t="s">
        <v>59</v>
      </c>
    </row>
    <row r="77" spans="1:8" x14ac:dyDescent="0.2">
      <c r="A77">
        <v>17</v>
      </c>
      <c r="B77" s="10" t="str">
        <f>HYPERLINK("http://www.uniprot.org/uniprot/RPN2_HUMAN", "RPN2_HUMAN")</f>
        <v>RPN2_HUMAN</v>
      </c>
      <c r="C77" t="s">
        <v>887</v>
      </c>
      <c r="D77" t="b">
        <v>1</v>
      </c>
      <c r="E77" s="6">
        <v>0</v>
      </c>
      <c r="F77" s="6">
        <v>2</v>
      </c>
      <c r="G77" s="6">
        <v>1</v>
      </c>
      <c r="H77" t="s">
        <v>59</v>
      </c>
    </row>
    <row r="78" spans="1:8" x14ac:dyDescent="0.2">
      <c r="A78">
        <v>44</v>
      </c>
      <c r="B78" s="10" t="str">
        <f>HYPERLINK("http://www.uniprot.org/uniprot/SET_HUMAN", "SET_HUMAN")</f>
        <v>SET_HUMAN</v>
      </c>
      <c r="C78" t="s">
        <v>888</v>
      </c>
      <c r="D78" t="b">
        <v>1</v>
      </c>
      <c r="E78" s="6">
        <v>0</v>
      </c>
      <c r="F78" s="6">
        <v>2</v>
      </c>
      <c r="G78" s="6">
        <v>1</v>
      </c>
      <c r="H78" t="s">
        <v>59</v>
      </c>
    </row>
    <row r="79" spans="1:8" x14ac:dyDescent="0.2">
      <c r="A79">
        <v>75</v>
      </c>
      <c r="B79" s="10" t="str">
        <f>HYPERLINK("http://www.uniprot.org/uniprot/SMRD2_HUMAN", "SMRD2_HUMAN")</f>
        <v>SMRD2_HUMAN</v>
      </c>
      <c r="C79" t="s">
        <v>889</v>
      </c>
      <c r="D79" t="b">
        <v>1</v>
      </c>
      <c r="E79" s="6">
        <v>0</v>
      </c>
      <c r="F79" s="6">
        <v>2</v>
      </c>
      <c r="G79" s="6">
        <v>1</v>
      </c>
      <c r="H79" t="s">
        <v>59</v>
      </c>
    </row>
    <row r="80" spans="1:8" x14ac:dyDescent="0.2">
      <c r="A80">
        <v>35</v>
      </c>
      <c r="B80" s="10" t="str">
        <f>HYPERLINK("http://www.uniprot.org/uniprot/SOX2_HUMAN", "SOX2_HUMAN")</f>
        <v>SOX2_HUMAN</v>
      </c>
      <c r="C80" t="s">
        <v>890</v>
      </c>
      <c r="D80" t="b">
        <v>1</v>
      </c>
      <c r="E80" s="6">
        <v>0</v>
      </c>
      <c r="F80" s="6">
        <v>2</v>
      </c>
      <c r="G80" s="6">
        <v>1</v>
      </c>
      <c r="H80" t="s">
        <v>59</v>
      </c>
    </row>
    <row r="81" spans="1:8" x14ac:dyDescent="0.2">
      <c r="A81">
        <v>62</v>
      </c>
      <c r="B81" s="10" t="str">
        <f>HYPERLINK("http://www.uniprot.org/uniprot/SPSB3_HUMAN", "SPSB3_HUMAN")</f>
        <v>SPSB3_HUMAN</v>
      </c>
      <c r="C81" t="s">
        <v>891</v>
      </c>
      <c r="D81" t="b">
        <v>1</v>
      </c>
      <c r="E81" s="6">
        <v>0</v>
      </c>
      <c r="F81" s="6">
        <v>2</v>
      </c>
      <c r="G81" s="6">
        <v>1</v>
      </c>
      <c r="H81" t="s">
        <v>59</v>
      </c>
    </row>
    <row r="82" spans="1:8" x14ac:dyDescent="0.2">
      <c r="A82">
        <v>39</v>
      </c>
      <c r="B82" s="10" t="str">
        <f>HYPERLINK("http://www.uniprot.org/uniprot/SSRD_HUMAN", "SSRD_HUMAN")</f>
        <v>SSRD_HUMAN</v>
      </c>
      <c r="C82" t="s">
        <v>64</v>
      </c>
      <c r="D82" t="b">
        <v>1</v>
      </c>
      <c r="E82" s="6">
        <v>0</v>
      </c>
      <c r="F82" s="6">
        <v>2</v>
      </c>
      <c r="G82" s="6">
        <v>1</v>
      </c>
      <c r="H82" t="s">
        <v>59</v>
      </c>
    </row>
    <row r="83" spans="1:8" x14ac:dyDescent="0.2">
      <c r="A83">
        <v>15</v>
      </c>
      <c r="B83" s="10" t="str">
        <f>HYPERLINK("http://www.uniprot.org/uniprot/SYUG_HUMAN", "SYUG_HUMAN")</f>
        <v>SYUG_HUMAN</v>
      </c>
      <c r="C83" t="s">
        <v>892</v>
      </c>
      <c r="D83" t="b">
        <v>1</v>
      </c>
      <c r="E83" s="6">
        <v>0</v>
      </c>
      <c r="F83" s="6">
        <v>2</v>
      </c>
      <c r="G83" s="6">
        <v>1</v>
      </c>
      <c r="H83" t="s">
        <v>59</v>
      </c>
    </row>
    <row r="84" spans="1:8" x14ac:dyDescent="0.2">
      <c r="A84">
        <v>54</v>
      </c>
      <c r="B84" s="10" t="str">
        <f>HYPERLINK("http://www.uniprot.org/uniprot/TAF11_HUMAN", "TAF11_HUMAN")</f>
        <v>TAF11_HUMAN</v>
      </c>
      <c r="C84" t="s">
        <v>893</v>
      </c>
      <c r="D84" t="b">
        <v>1</v>
      </c>
      <c r="E84" s="6">
        <v>0</v>
      </c>
      <c r="F84" s="6">
        <v>2</v>
      </c>
      <c r="G84" s="6">
        <v>1</v>
      </c>
      <c r="H84" t="s">
        <v>59</v>
      </c>
    </row>
    <row r="85" spans="1:8" x14ac:dyDescent="0.2">
      <c r="A85">
        <v>81</v>
      </c>
      <c r="B85" s="10" t="str">
        <f>HYPERLINK("http://www.uniprot.org/uniprot/TM245_HUMAN", "TM245_HUMAN")</f>
        <v>TM245_HUMAN</v>
      </c>
      <c r="C85" t="s">
        <v>894</v>
      </c>
      <c r="D85" t="b">
        <v>1</v>
      </c>
      <c r="E85" s="6">
        <v>0</v>
      </c>
      <c r="F85" s="6">
        <v>2</v>
      </c>
      <c r="G85" s="6">
        <v>1</v>
      </c>
      <c r="H85" t="s">
        <v>59</v>
      </c>
    </row>
    <row r="86" spans="1:8" x14ac:dyDescent="0.2">
      <c r="A86">
        <v>64</v>
      </c>
      <c r="B86" s="10" t="str">
        <f>HYPERLINK("http://www.uniprot.org/uniprot/TMTC3_HUMAN", "TMTC3_HUMAN")</f>
        <v>TMTC3_HUMAN</v>
      </c>
      <c r="C86" t="s">
        <v>895</v>
      </c>
      <c r="D86" t="b">
        <v>1</v>
      </c>
      <c r="E86" s="6">
        <v>0</v>
      </c>
      <c r="F86" s="6">
        <v>2</v>
      </c>
      <c r="G86" s="6">
        <v>1</v>
      </c>
      <c r="H86" t="s">
        <v>59</v>
      </c>
    </row>
    <row r="87" spans="1:8" x14ac:dyDescent="0.2">
      <c r="A87">
        <v>96</v>
      </c>
      <c r="B87" s="10" t="str">
        <f>HYPERLINK("http://www.uniprot.org/uniprot/TPPC4_HUMAN", "TPPC4_HUMAN")</f>
        <v>TPPC4_HUMAN</v>
      </c>
      <c r="C87" t="s">
        <v>896</v>
      </c>
      <c r="D87" t="b">
        <v>1</v>
      </c>
      <c r="E87" s="6">
        <v>1</v>
      </c>
      <c r="F87" s="6">
        <v>2</v>
      </c>
      <c r="G87" s="6">
        <v>1</v>
      </c>
      <c r="H87" t="s">
        <v>59</v>
      </c>
    </row>
    <row r="88" spans="1:8" x14ac:dyDescent="0.2">
      <c r="A88">
        <v>49</v>
      </c>
      <c r="B88" s="10" t="str">
        <f>HYPERLINK("http://www.uniprot.org/uniprot/TRI25_HUMAN", "TRI25_HUMAN")</f>
        <v>TRI25_HUMAN</v>
      </c>
      <c r="C88" t="s">
        <v>897</v>
      </c>
      <c r="D88" t="b">
        <v>1</v>
      </c>
      <c r="E88" s="6">
        <v>0</v>
      </c>
      <c r="F88" s="6">
        <v>2</v>
      </c>
      <c r="G88" s="6">
        <v>1</v>
      </c>
      <c r="H88" t="s">
        <v>59</v>
      </c>
    </row>
    <row r="89" spans="1:8" x14ac:dyDescent="0.2">
      <c r="A89">
        <v>69</v>
      </c>
      <c r="B89" s="10" t="str">
        <f>HYPERLINK("http://www.uniprot.org/uniprot/UEVLD_HUMAN", "UEVLD_HUMAN")</f>
        <v>UEVLD_HUMAN</v>
      </c>
      <c r="C89" t="s">
        <v>898</v>
      </c>
      <c r="D89" t="b">
        <v>1</v>
      </c>
      <c r="E89" s="6">
        <v>0</v>
      </c>
      <c r="F89" s="6">
        <v>2</v>
      </c>
      <c r="G89" s="6">
        <v>1</v>
      </c>
      <c r="H89" t="s">
        <v>59</v>
      </c>
    </row>
    <row r="90" spans="1:8" x14ac:dyDescent="0.2">
      <c r="A90">
        <v>80</v>
      </c>
      <c r="B90" s="10" t="str">
        <f>HYPERLINK("http://www.uniprot.org/uniprot/VPS11_HUMAN", "VPS11_HUMAN")</f>
        <v>VPS11_HUMAN</v>
      </c>
      <c r="C90" t="s">
        <v>899</v>
      </c>
      <c r="D90" t="b">
        <v>1</v>
      </c>
      <c r="E90" s="6">
        <v>2</v>
      </c>
      <c r="F90" s="6">
        <v>3</v>
      </c>
      <c r="G90" s="6">
        <v>1</v>
      </c>
      <c r="H90" t="s">
        <v>59</v>
      </c>
    </row>
    <row r="91" spans="1:8" x14ac:dyDescent="0.2">
      <c r="A91">
        <v>21</v>
      </c>
      <c r="B91" s="10" t="str">
        <f>HYPERLINK("http://www.uniprot.org/uniprot/XRCC5_HUMAN", "XRCC5_HUMAN")</f>
        <v>XRCC5_HUMAN</v>
      </c>
      <c r="C91" t="s">
        <v>549</v>
      </c>
      <c r="D91" t="b">
        <v>1</v>
      </c>
      <c r="E91" s="6">
        <v>0</v>
      </c>
      <c r="F91" s="6">
        <v>2</v>
      </c>
      <c r="G91" s="6">
        <v>1</v>
      </c>
      <c r="H91" t="s">
        <v>59</v>
      </c>
    </row>
    <row r="92" spans="1:8" x14ac:dyDescent="0.2">
      <c r="B92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6"/>
  <sheetViews>
    <sheetView workbookViewId="0">
      <selection activeCell="M30" sqref="M30"/>
    </sheetView>
  </sheetViews>
  <sheetFormatPr baseColWidth="10" defaultColWidth="8.83203125" defaultRowHeight="15" x14ac:dyDescent="0.2"/>
  <cols>
    <col min="1" max="1" width="10.1640625" customWidth="1"/>
    <col min="2" max="2" width="15.1640625" bestFit="1" customWidth="1"/>
    <col min="3" max="3" width="17.83203125" bestFit="1" customWidth="1"/>
    <col min="4" max="4" width="8.6640625" customWidth="1"/>
    <col min="5" max="6" width="8.6640625" style="6" customWidth="1"/>
    <col min="7" max="7" width="37.5" style="6" customWidth="1"/>
    <col min="8" max="8" width="11.33203125" customWidth="1"/>
    <col min="254" max="254" width="10.1640625" customWidth="1"/>
    <col min="255" max="256" width="15.1640625" bestFit="1" customWidth="1"/>
    <col min="257" max="257" width="47.5" bestFit="1" customWidth="1"/>
    <col min="259" max="259" width="5.33203125" customWidth="1"/>
    <col min="260" max="260" width="2.83203125" customWidth="1"/>
    <col min="262" max="262" width="18.6640625" customWidth="1"/>
    <col min="263" max="263" width="20" customWidth="1"/>
    <col min="264" max="264" width="12.33203125" customWidth="1"/>
    <col min="510" max="510" width="10.1640625" customWidth="1"/>
    <col min="511" max="512" width="15.1640625" bestFit="1" customWidth="1"/>
    <col min="513" max="513" width="47.5" bestFit="1" customWidth="1"/>
    <col min="515" max="515" width="5.33203125" customWidth="1"/>
    <col min="516" max="516" width="2.83203125" customWidth="1"/>
    <col min="518" max="518" width="18.6640625" customWidth="1"/>
    <col min="519" max="519" width="20" customWidth="1"/>
    <col min="520" max="520" width="12.33203125" customWidth="1"/>
    <col min="766" max="766" width="10.1640625" customWidth="1"/>
    <col min="767" max="768" width="15.1640625" bestFit="1" customWidth="1"/>
    <col min="769" max="769" width="47.5" bestFit="1" customWidth="1"/>
    <col min="771" max="771" width="5.33203125" customWidth="1"/>
    <col min="772" max="772" width="2.83203125" customWidth="1"/>
    <col min="774" max="774" width="18.6640625" customWidth="1"/>
    <col min="775" max="775" width="20" customWidth="1"/>
    <col min="776" max="776" width="12.33203125" customWidth="1"/>
    <col min="1022" max="1022" width="10.1640625" customWidth="1"/>
    <col min="1023" max="1024" width="15.1640625" bestFit="1" customWidth="1"/>
    <col min="1025" max="1025" width="47.5" bestFit="1" customWidth="1"/>
    <col min="1027" max="1027" width="5.33203125" customWidth="1"/>
    <col min="1028" max="1028" width="2.83203125" customWidth="1"/>
    <col min="1030" max="1030" width="18.6640625" customWidth="1"/>
    <col min="1031" max="1031" width="20" customWidth="1"/>
    <col min="1032" max="1032" width="12.33203125" customWidth="1"/>
    <col min="1278" max="1278" width="10.1640625" customWidth="1"/>
    <col min="1279" max="1280" width="15.1640625" bestFit="1" customWidth="1"/>
    <col min="1281" max="1281" width="47.5" bestFit="1" customWidth="1"/>
    <col min="1283" max="1283" width="5.33203125" customWidth="1"/>
    <col min="1284" max="1284" width="2.83203125" customWidth="1"/>
    <col min="1286" max="1286" width="18.6640625" customWidth="1"/>
    <col min="1287" max="1287" width="20" customWidth="1"/>
    <col min="1288" max="1288" width="12.33203125" customWidth="1"/>
    <col min="1534" max="1534" width="10.1640625" customWidth="1"/>
    <col min="1535" max="1536" width="15.1640625" bestFit="1" customWidth="1"/>
    <col min="1537" max="1537" width="47.5" bestFit="1" customWidth="1"/>
    <col min="1539" max="1539" width="5.33203125" customWidth="1"/>
    <col min="1540" max="1540" width="2.83203125" customWidth="1"/>
    <col min="1542" max="1542" width="18.6640625" customWidth="1"/>
    <col min="1543" max="1543" width="20" customWidth="1"/>
    <col min="1544" max="1544" width="12.33203125" customWidth="1"/>
    <col min="1790" max="1790" width="10.1640625" customWidth="1"/>
    <col min="1791" max="1792" width="15.1640625" bestFit="1" customWidth="1"/>
    <col min="1793" max="1793" width="47.5" bestFit="1" customWidth="1"/>
    <col min="1795" max="1795" width="5.33203125" customWidth="1"/>
    <col min="1796" max="1796" width="2.83203125" customWidth="1"/>
    <col min="1798" max="1798" width="18.6640625" customWidth="1"/>
    <col min="1799" max="1799" width="20" customWidth="1"/>
    <col min="1800" max="1800" width="12.33203125" customWidth="1"/>
    <col min="2046" max="2046" width="10.1640625" customWidth="1"/>
    <col min="2047" max="2048" width="15.1640625" bestFit="1" customWidth="1"/>
    <col min="2049" max="2049" width="47.5" bestFit="1" customWidth="1"/>
    <col min="2051" max="2051" width="5.33203125" customWidth="1"/>
    <col min="2052" max="2052" width="2.83203125" customWidth="1"/>
    <col min="2054" max="2054" width="18.6640625" customWidth="1"/>
    <col min="2055" max="2055" width="20" customWidth="1"/>
    <col min="2056" max="2056" width="12.33203125" customWidth="1"/>
    <col min="2302" max="2302" width="10.1640625" customWidth="1"/>
    <col min="2303" max="2304" width="15.1640625" bestFit="1" customWidth="1"/>
    <col min="2305" max="2305" width="47.5" bestFit="1" customWidth="1"/>
    <col min="2307" max="2307" width="5.33203125" customWidth="1"/>
    <col min="2308" max="2308" width="2.83203125" customWidth="1"/>
    <col min="2310" max="2310" width="18.6640625" customWidth="1"/>
    <col min="2311" max="2311" width="20" customWidth="1"/>
    <col min="2312" max="2312" width="12.33203125" customWidth="1"/>
    <col min="2558" max="2558" width="10.1640625" customWidth="1"/>
    <col min="2559" max="2560" width="15.1640625" bestFit="1" customWidth="1"/>
    <col min="2561" max="2561" width="47.5" bestFit="1" customWidth="1"/>
    <col min="2563" max="2563" width="5.33203125" customWidth="1"/>
    <col min="2564" max="2564" width="2.83203125" customWidth="1"/>
    <col min="2566" max="2566" width="18.6640625" customWidth="1"/>
    <col min="2567" max="2567" width="20" customWidth="1"/>
    <col min="2568" max="2568" width="12.33203125" customWidth="1"/>
    <col min="2814" max="2814" width="10.1640625" customWidth="1"/>
    <col min="2815" max="2816" width="15.1640625" bestFit="1" customWidth="1"/>
    <col min="2817" max="2817" width="47.5" bestFit="1" customWidth="1"/>
    <col min="2819" max="2819" width="5.33203125" customWidth="1"/>
    <col min="2820" max="2820" width="2.83203125" customWidth="1"/>
    <col min="2822" max="2822" width="18.6640625" customWidth="1"/>
    <col min="2823" max="2823" width="20" customWidth="1"/>
    <col min="2824" max="2824" width="12.33203125" customWidth="1"/>
    <col min="3070" max="3070" width="10.1640625" customWidth="1"/>
    <col min="3071" max="3072" width="15.1640625" bestFit="1" customWidth="1"/>
    <col min="3073" max="3073" width="47.5" bestFit="1" customWidth="1"/>
    <col min="3075" max="3075" width="5.33203125" customWidth="1"/>
    <col min="3076" max="3076" width="2.83203125" customWidth="1"/>
    <col min="3078" max="3078" width="18.6640625" customWidth="1"/>
    <col min="3079" max="3079" width="20" customWidth="1"/>
    <col min="3080" max="3080" width="12.33203125" customWidth="1"/>
    <col min="3326" max="3326" width="10.1640625" customWidth="1"/>
    <col min="3327" max="3328" width="15.1640625" bestFit="1" customWidth="1"/>
    <col min="3329" max="3329" width="47.5" bestFit="1" customWidth="1"/>
    <col min="3331" max="3331" width="5.33203125" customWidth="1"/>
    <col min="3332" max="3332" width="2.83203125" customWidth="1"/>
    <col min="3334" max="3334" width="18.6640625" customWidth="1"/>
    <col min="3335" max="3335" width="20" customWidth="1"/>
    <col min="3336" max="3336" width="12.33203125" customWidth="1"/>
    <col min="3582" max="3582" width="10.1640625" customWidth="1"/>
    <col min="3583" max="3584" width="15.1640625" bestFit="1" customWidth="1"/>
    <col min="3585" max="3585" width="47.5" bestFit="1" customWidth="1"/>
    <col min="3587" max="3587" width="5.33203125" customWidth="1"/>
    <col min="3588" max="3588" width="2.83203125" customWidth="1"/>
    <col min="3590" max="3590" width="18.6640625" customWidth="1"/>
    <col min="3591" max="3591" width="20" customWidth="1"/>
    <col min="3592" max="3592" width="12.33203125" customWidth="1"/>
    <col min="3838" max="3838" width="10.1640625" customWidth="1"/>
    <col min="3839" max="3840" width="15.1640625" bestFit="1" customWidth="1"/>
    <col min="3841" max="3841" width="47.5" bestFit="1" customWidth="1"/>
    <col min="3843" max="3843" width="5.33203125" customWidth="1"/>
    <col min="3844" max="3844" width="2.83203125" customWidth="1"/>
    <col min="3846" max="3846" width="18.6640625" customWidth="1"/>
    <col min="3847" max="3847" width="20" customWidth="1"/>
    <col min="3848" max="3848" width="12.33203125" customWidth="1"/>
    <col min="4094" max="4094" width="10.1640625" customWidth="1"/>
    <col min="4095" max="4096" width="15.1640625" bestFit="1" customWidth="1"/>
    <col min="4097" max="4097" width="47.5" bestFit="1" customWidth="1"/>
    <col min="4099" max="4099" width="5.33203125" customWidth="1"/>
    <col min="4100" max="4100" width="2.83203125" customWidth="1"/>
    <col min="4102" max="4102" width="18.6640625" customWidth="1"/>
    <col min="4103" max="4103" width="20" customWidth="1"/>
    <col min="4104" max="4104" width="12.33203125" customWidth="1"/>
    <col min="4350" max="4350" width="10.1640625" customWidth="1"/>
    <col min="4351" max="4352" width="15.1640625" bestFit="1" customWidth="1"/>
    <col min="4353" max="4353" width="47.5" bestFit="1" customWidth="1"/>
    <col min="4355" max="4355" width="5.33203125" customWidth="1"/>
    <col min="4356" max="4356" width="2.83203125" customWidth="1"/>
    <col min="4358" max="4358" width="18.6640625" customWidth="1"/>
    <col min="4359" max="4359" width="20" customWidth="1"/>
    <col min="4360" max="4360" width="12.33203125" customWidth="1"/>
    <col min="4606" max="4606" width="10.1640625" customWidth="1"/>
    <col min="4607" max="4608" width="15.1640625" bestFit="1" customWidth="1"/>
    <col min="4609" max="4609" width="47.5" bestFit="1" customWidth="1"/>
    <col min="4611" max="4611" width="5.33203125" customWidth="1"/>
    <col min="4612" max="4612" width="2.83203125" customWidth="1"/>
    <col min="4614" max="4614" width="18.6640625" customWidth="1"/>
    <col min="4615" max="4615" width="20" customWidth="1"/>
    <col min="4616" max="4616" width="12.33203125" customWidth="1"/>
    <col min="4862" max="4862" width="10.1640625" customWidth="1"/>
    <col min="4863" max="4864" width="15.1640625" bestFit="1" customWidth="1"/>
    <col min="4865" max="4865" width="47.5" bestFit="1" customWidth="1"/>
    <col min="4867" max="4867" width="5.33203125" customWidth="1"/>
    <col min="4868" max="4868" width="2.83203125" customWidth="1"/>
    <col min="4870" max="4870" width="18.6640625" customWidth="1"/>
    <col min="4871" max="4871" width="20" customWidth="1"/>
    <col min="4872" max="4872" width="12.33203125" customWidth="1"/>
    <col min="5118" max="5118" width="10.1640625" customWidth="1"/>
    <col min="5119" max="5120" width="15.1640625" bestFit="1" customWidth="1"/>
    <col min="5121" max="5121" width="47.5" bestFit="1" customWidth="1"/>
    <col min="5123" max="5123" width="5.33203125" customWidth="1"/>
    <col min="5124" max="5124" width="2.83203125" customWidth="1"/>
    <col min="5126" max="5126" width="18.6640625" customWidth="1"/>
    <col min="5127" max="5127" width="20" customWidth="1"/>
    <col min="5128" max="5128" width="12.33203125" customWidth="1"/>
    <col min="5374" max="5374" width="10.1640625" customWidth="1"/>
    <col min="5375" max="5376" width="15.1640625" bestFit="1" customWidth="1"/>
    <col min="5377" max="5377" width="47.5" bestFit="1" customWidth="1"/>
    <col min="5379" max="5379" width="5.33203125" customWidth="1"/>
    <col min="5380" max="5380" width="2.83203125" customWidth="1"/>
    <col min="5382" max="5382" width="18.6640625" customWidth="1"/>
    <col min="5383" max="5383" width="20" customWidth="1"/>
    <col min="5384" max="5384" width="12.33203125" customWidth="1"/>
    <col min="5630" max="5630" width="10.1640625" customWidth="1"/>
    <col min="5631" max="5632" width="15.1640625" bestFit="1" customWidth="1"/>
    <col min="5633" max="5633" width="47.5" bestFit="1" customWidth="1"/>
    <col min="5635" max="5635" width="5.33203125" customWidth="1"/>
    <col min="5636" max="5636" width="2.83203125" customWidth="1"/>
    <col min="5638" max="5638" width="18.6640625" customWidth="1"/>
    <col min="5639" max="5639" width="20" customWidth="1"/>
    <col min="5640" max="5640" width="12.33203125" customWidth="1"/>
    <col min="5886" max="5886" width="10.1640625" customWidth="1"/>
    <col min="5887" max="5888" width="15.1640625" bestFit="1" customWidth="1"/>
    <col min="5889" max="5889" width="47.5" bestFit="1" customWidth="1"/>
    <col min="5891" max="5891" width="5.33203125" customWidth="1"/>
    <col min="5892" max="5892" width="2.83203125" customWidth="1"/>
    <col min="5894" max="5894" width="18.6640625" customWidth="1"/>
    <col min="5895" max="5895" width="20" customWidth="1"/>
    <col min="5896" max="5896" width="12.33203125" customWidth="1"/>
    <col min="6142" max="6142" width="10.1640625" customWidth="1"/>
    <col min="6143" max="6144" width="15.1640625" bestFit="1" customWidth="1"/>
    <col min="6145" max="6145" width="47.5" bestFit="1" customWidth="1"/>
    <col min="6147" max="6147" width="5.33203125" customWidth="1"/>
    <col min="6148" max="6148" width="2.83203125" customWidth="1"/>
    <col min="6150" max="6150" width="18.6640625" customWidth="1"/>
    <col min="6151" max="6151" width="20" customWidth="1"/>
    <col min="6152" max="6152" width="12.33203125" customWidth="1"/>
    <col min="6398" max="6398" width="10.1640625" customWidth="1"/>
    <col min="6399" max="6400" width="15.1640625" bestFit="1" customWidth="1"/>
    <col min="6401" max="6401" width="47.5" bestFit="1" customWidth="1"/>
    <col min="6403" max="6403" width="5.33203125" customWidth="1"/>
    <col min="6404" max="6404" width="2.83203125" customWidth="1"/>
    <col min="6406" max="6406" width="18.6640625" customWidth="1"/>
    <col min="6407" max="6407" width="20" customWidth="1"/>
    <col min="6408" max="6408" width="12.33203125" customWidth="1"/>
    <col min="6654" max="6654" width="10.1640625" customWidth="1"/>
    <col min="6655" max="6656" width="15.1640625" bestFit="1" customWidth="1"/>
    <col min="6657" max="6657" width="47.5" bestFit="1" customWidth="1"/>
    <col min="6659" max="6659" width="5.33203125" customWidth="1"/>
    <col min="6660" max="6660" width="2.83203125" customWidth="1"/>
    <col min="6662" max="6662" width="18.6640625" customWidth="1"/>
    <col min="6663" max="6663" width="20" customWidth="1"/>
    <col min="6664" max="6664" width="12.33203125" customWidth="1"/>
    <col min="6910" max="6910" width="10.1640625" customWidth="1"/>
    <col min="6911" max="6912" width="15.1640625" bestFit="1" customWidth="1"/>
    <col min="6913" max="6913" width="47.5" bestFit="1" customWidth="1"/>
    <col min="6915" max="6915" width="5.33203125" customWidth="1"/>
    <col min="6916" max="6916" width="2.83203125" customWidth="1"/>
    <col min="6918" max="6918" width="18.6640625" customWidth="1"/>
    <col min="6919" max="6919" width="20" customWidth="1"/>
    <col min="6920" max="6920" width="12.33203125" customWidth="1"/>
    <col min="7166" max="7166" width="10.1640625" customWidth="1"/>
    <col min="7167" max="7168" width="15.1640625" bestFit="1" customWidth="1"/>
    <col min="7169" max="7169" width="47.5" bestFit="1" customWidth="1"/>
    <col min="7171" max="7171" width="5.33203125" customWidth="1"/>
    <col min="7172" max="7172" width="2.83203125" customWidth="1"/>
    <col min="7174" max="7174" width="18.6640625" customWidth="1"/>
    <col min="7175" max="7175" width="20" customWidth="1"/>
    <col min="7176" max="7176" width="12.33203125" customWidth="1"/>
    <col min="7422" max="7422" width="10.1640625" customWidth="1"/>
    <col min="7423" max="7424" width="15.1640625" bestFit="1" customWidth="1"/>
    <col min="7425" max="7425" width="47.5" bestFit="1" customWidth="1"/>
    <col min="7427" max="7427" width="5.33203125" customWidth="1"/>
    <col min="7428" max="7428" width="2.83203125" customWidth="1"/>
    <col min="7430" max="7430" width="18.6640625" customWidth="1"/>
    <col min="7431" max="7431" width="20" customWidth="1"/>
    <col min="7432" max="7432" width="12.33203125" customWidth="1"/>
    <col min="7678" max="7678" width="10.1640625" customWidth="1"/>
    <col min="7679" max="7680" width="15.1640625" bestFit="1" customWidth="1"/>
    <col min="7681" max="7681" width="47.5" bestFit="1" customWidth="1"/>
    <col min="7683" max="7683" width="5.33203125" customWidth="1"/>
    <col min="7684" max="7684" width="2.83203125" customWidth="1"/>
    <col min="7686" max="7686" width="18.6640625" customWidth="1"/>
    <col min="7687" max="7687" width="20" customWidth="1"/>
    <col min="7688" max="7688" width="12.33203125" customWidth="1"/>
    <col min="7934" max="7934" width="10.1640625" customWidth="1"/>
    <col min="7935" max="7936" width="15.1640625" bestFit="1" customWidth="1"/>
    <col min="7937" max="7937" width="47.5" bestFit="1" customWidth="1"/>
    <col min="7939" max="7939" width="5.33203125" customWidth="1"/>
    <col min="7940" max="7940" width="2.83203125" customWidth="1"/>
    <col min="7942" max="7942" width="18.6640625" customWidth="1"/>
    <col min="7943" max="7943" width="20" customWidth="1"/>
    <col min="7944" max="7944" width="12.33203125" customWidth="1"/>
    <col min="8190" max="8190" width="10.1640625" customWidth="1"/>
    <col min="8191" max="8192" width="15.1640625" bestFit="1" customWidth="1"/>
    <col min="8193" max="8193" width="47.5" bestFit="1" customWidth="1"/>
    <col min="8195" max="8195" width="5.33203125" customWidth="1"/>
    <col min="8196" max="8196" width="2.83203125" customWidth="1"/>
    <col min="8198" max="8198" width="18.6640625" customWidth="1"/>
    <col min="8199" max="8199" width="20" customWidth="1"/>
    <col min="8200" max="8200" width="12.33203125" customWidth="1"/>
    <col min="8446" max="8446" width="10.1640625" customWidth="1"/>
    <col min="8447" max="8448" width="15.1640625" bestFit="1" customWidth="1"/>
    <col min="8449" max="8449" width="47.5" bestFit="1" customWidth="1"/>
    <col min="8451" max="8451" width="5.33203125" customWidth="1"/>
    <col min="8452" max="8452" width="2.83203125" customWidth="1"/>
    <col min="8454" max="8454" width="18.6640625" customWidth="1"/>
    <col min="8455" max="8455" width="20" customWidth="1"/>
    <col min="8456" max="8456" width="12.33203125" customWidth="1"/>
    <col min="8702" max="8702" width="10.1640625" customWidth="1"/>
    <col min="8703" max="8704" width="15.1640625" bestFit="1" customWidth="1"/>
    <col min="8705" max="8705" width="47.5" bestFit="1" customWidth="1"/>
    <col min="8707" max="8707" width="5.33203125" customWidth="1"/>
    <col min="8708" max="8708" width="2.83203125" customWidth="1"/>
    <col min="8710" max="8710" width="18.6640625" customWidth="1"/>
    <col min="8711" max="8711" width="20" customWidth="1"/>
    <col min="8712" max="8712" width="12.33203125" customWidth="1"/>
    <col min="8958" max="8958" width="10.1640625" customWidth="1"/>
    <col min="8959" max="8960" width="15.1640625" bestFit="1" customWidth="1"/>
    <col min="8961" max="8961" width="47.5" bestFit="1" customWidth="1"/>
    <col min="8963" max="8963" width="5.33203125" customWidth="1"/>
    <col min="8964" max="8964" width="2.83203125" customWidth="1"/>
    <col min="8966" max="8966" width="18.6640625" customWidth="1"/>
    <col min="8967" max="8967" width="20" customWidth="1"/>
    <col min="8968" max="8968" width="12.33203125" customWidth="1"/>
    <col min="9214" max="9214" width="10.1640625" customWidth="1"/>
    <col min="9215" max="9216" width="15.1640625" bestFit="1" customWidth="1"/>
    <col min="9217" max="9217" width="47.5" bestFit="1" customWidth="1"/>
    <col min="9219" max="9219" width="5.33203125" customWidth="1"/>
    <col min="9220" max="9220" width="2.83203125" customWidth="1"/>
    <col min="9222" max="9222" width="18.6640625" customWidth="1"/>
    <col min="9223" max="9223" width="20" customWidth="1"/>
    <col min="9224" max="9224" width="12.33203125" customWidth="1"/>
    <col min="9470" max="9470" width="10.1640625" customWidth="1"/>
    <col min="9471" max="9472" width="15.1640625" bestFit="1" customWidth="1"/>
    <col min="9473" max="9473" width="47.5" bestFit="1" customWidth="1"/>
    <col min="9475" max="9475" width="5.33203125" customWidth="1"/>
    <col min="9476" max="9476" width="2.83203125" customWidth="1"/>
    <col min="9478" max="9478" width="18.6640625" customWidth="1"/>
    <col min="9479" max="9479" width="20" customWidth="1"/>
    <col min="9480" max="9480" width="12.33203125" customWidth="1"/>
    <col min="9726" max="9726" width="10.1640625" customWidth="1"/>
    <col min="9727" max="9728" width="15.1640625" bestFit="1" customWidth="1"/>
    <col min="9729" max="9729" width="47.5" bestFit="1" customWidth="1"/>
    <col min="9731" max="9731" width="5.33203125" customWidth="1"/>
    <col min="9732" max="9732" width="2.83203125" customWidth="1"/>
    <col min="9734" max="9734" width="18.6640625" customWidth="1"/>
    <col min="9735" max="9735" width="20" customWidth="1"/>
    <col min="9736" max="9736" width="12.33203125" customWidth="1"/>
    <col min="9982" max="9982" width="10.1640625" customWidth="1"/>
    <col min="9983" max="9984" width="15.1640625" bestFit="1" customWidth="1"/>
    <col min="9985" max="9985" width="47.5" bestFit="1" customWidth="1"/>
    <col min="9987" max="9987" width="5.33203125" customWidth="1"/>
    <col min="9988" max="9988" width="2.83203125" customWidth="1"/>
    <col min="9990" max="9990" width="18.6640625" customWidth="1"/>
    <col min="9991" max="9991" width="20" customWidth="1"/>
    <col min="9992" max="9992" width="12.33203125" customWidth="1"/>
    <col min="10238" max="10238" width="10.1640625" customWidth="1"/>
    <col min="10239" max="10240" width="15.1640625" bestFit="1" customWidth="1"/>
    <col min="10241" max="10241" width="47.5" bestFit="1" customWidth="1"/>
    <col min="10243" max="10243" width="5.33203125" customWidth="1"/>
    <col min="10244" max="10244" width="2.83203125" customWidth="1"/>
    <col min="10246" max="10246" width="18.6640625" customWidth="1"/>
    <col min="10247" max="10247" width="20" customWidth="1"/>
    <col min="10248" max="10248" width="12.33203125" customWidth="1"/>
    <col min="10494" max="10494" width="10.1640625" customWidth="1"/>
    <col min="10495" max="10496" width="15.1640625" bestFit="1" customWidth="1"/>
    <col min="10497" max="10497" width="47.5" bestFit="1" customWidth="1"/>
    <col min="10499" max="10499" width="5.33203125" customWidth="1"/>
    <col min="10500" max="10500" width="2.83203125" customWidth="1"/>
    <col min="10502" max="10502" width="18.6640625" customWidth="1"/>
    <col min="10503" max="10503" width="20" customWidth="1"/>
    <col min="10504" max="10504" width="12.33203125" customWidth="1"/>
    <col min="10750" max="10750" width="10.1640625" customWidth="1"/>
    <col min="10751" max="10752" width="15.1640625" bestFit="1" customWidth="1"/>
    <col min="10753" max="10753" width="47.5" bestFit="1" customWidth="1"/>
    <col min="10755" max="10755" width="5.33203125" customWidth="1"/>
    <col min="10756" max="10756" width="2.83203125" customWidth="1"/>
    <col min="10758" max="10758" width="18.6640625" customWidth="1"/>
    <col min="10759" max="10759" width="20" customWidth="1"/>
    <col min="10760" max="10760" width="12.33203125" customWidth="1"/>
    <col min="11006" max="11006" width="10.1640625" customWidth="1"/>
    <col min="11007" max="11008" width="15.1640625" bestFit="1" customWidth="1"/>
    <col min="11009" max="11009" width="47.5" bestFit="1" customWidth="1"/>
    <col min="11011" max="11011" width="5.33203125" customWidth="1"/>
    <col min="11012" max="11012" width="2.83203125" customWidth="1"/>
    <col min="11014" max="11014" width="18.6640625" customWidth="1"/>
    <col min="11015" max="11015" width="20" customWidth="1"/>
    <col min="11016" max="11016" width="12.33203125" customWidth="1"/>
    <col min="11262" max="11262" width="10.1640625" customWidth="1"/>
    <col min="11263" max="11264" width="15.1640625" bestFit="1" customWidth="1"/>
    <col min="11265" max="11265" width="47.5" bestFit="1" customWidth="1"/>
    <col min="11267" max="11267" width="5.33203125" customWidth="1"/>
    <col min="11268" max="11268" width="2.83203125" customWidth="1"/>
    <col min="11270" max="11270" width="18.6640625" customWidth="1"/>
    <col min="11271" max="11271" width="20" customWidth="1"/>
    <col min="11272" max="11272" width="12.33203125" customWidth="1"/>
    <col min="11518" max="11518" width="10.1640625" customWidth="1"/>
    <col min="11519" max="11520" width="15.1640625" bestFit="1" customWidth="1"/>
    <col min="11521" max="11521" width="47.5" bestFit="1" customWidth="1"/>
    <col min="11523" max="11523" width="5.33203125" customWidth="1"/>
    <col min="11524" max="11524" width="2.83203125" customWidth="1"/>
    <col min="11526" max="11526" width="18.6640625" customWidth="1"/>
    <col min="11527" max="11527" width="20" customWidth="1"/>
    <col min="11528" max="11528" width="12.33203125" customWidth="1"/>
    <col min="11774" max="11774" width="10.1640625" customWidth="1"/>
    <col min="11775" max="11776" width="15.1640625" bestFit="1" customWidth="1"/>
    <col min="11777" max="11777" width="47.5" bestFit="1" customWidth="1"/>
    <col min="11779" max="11779" width="5.33203125" customWidth="1"/>
    <col min="11780" max="11780" width="2.83203125" customWidth="1"/>
    <col min="11782" max="11782" width="18.6640625" customWidth="1"/>
    <col min="11783" max="11783" width="20" customWidth="1"/>
    <col min="11784" max="11784" width="12.33203125" customWidth="1"/>
    <col min="12030" max="12030" width="10.1640625" customWidth="1"/>
    <col min="12031" max="12032" width="15.1640625" bestFit="1" customWidth="1"/>
    <col min="12033" max="12033" width="47.5" bestFit="1" customWidth="1"/>
    <col min="12035" max="12035" width="5.33203125" customWidth="1"/>
    <col min="12036" max="12036" width="2.83203125" customWidth="1"/>
    <col min="12038" max="12038" width="18.6640625" customWidth="1"/>
    <col min="12039" max="12039" width="20" customWidth="1"/>
    <col min="12040" max="12040" width="12.33203125" customWidth="1"/>
    <col min="12286" max="12286" width="10.1640625" customWidth="1"/>
    <col min="12287" max="12288" width="15.1640625" bestFit="1" customWidth="1"/>
    <col min="12289" max="12289" width="47.5" bestFit="1" customWidth="1"/>
    <col min="12291" max="12291" width="5.33203125" customWidth="1"/>
    <col min="12292" max="12292" width="2.83203125" customWidth="1"/>
    <col min="12294" max="12294" width="18.6640625" customWidth="1"/>
    <col min="12295" max="12295" width="20" customWidth="1"/>
    <col min="12296" max="12296" width="12.33203125" customWidth="1"/>
    <col min="12542" max="12542" width="10.1640625" customWidth="1"/>
    <col min="12543" max="12544" width="15.1640625" bestFit="1" customWidth="1"/>
    <col min="12545" max="12545" width="47.5" bestFit="1" customWidth="1"/>
    <col min="12547" max="12547" width="5.33203125" customWidth="1"/>
    <col min="12548" max="12548" width="2.83203125" customWidth="1"/>
    <col min="12550" max="12550" width="18.6640625" customWidth="1"/>
    <col min="12551" max="12551" width="20" customWidth="1"/>
    <col min="12552" max="12552" width="12.33203125" customWidth="1"/>
    <col min="12798" max="12798" width="10.1640625" customWidth="1"/>
    <col min="12799" max="12800" width="15.1640625" bestFit="1" customWidth="1"/>
    <col min="12801" max="12801" width="47.5" bestFit="1" customWidth="1"/>
    <col min="12803" max="12803" width="5.33203125" customWidth="1"/>
    <col min="12804" max="12804" width="2.83203125" customWidth="1"/>
    <col min="12806" max="12806" width="18.6640625" customWidth="1"/>
    <col min="12807" max="12807" width="20" customWidth="1"/>
    <col min="12808" max="12808" width="12.33203125" customWidth="1"/>
    <col min="13054" max="13054" width="10.1640625" customWidth="1"/>
    <col min="13055" max="13056" width="15.1640625" bestFit="1" customWidth="1"/>
    <col min="13057" max="13057" width="47.5" bestFit="1" customWidth="1"/>
    <col min="13059" max="13059" width="5.33203125" customWidth="1"/>
    <col min="13060" max="13060" width="2.83203125" customWidth="1"/>
    <col min="13062" max="13062" width="18.6640625" customWidth="1"/>
    <col min="13063" max="13063" width="20" customWidth="1"/>
    <col min="13064" max="13064" width="12.33203125" customWidth="1"/>
    <col min="13310" max="13310" width="10.1640625" customWidth="1"/>
    <col min="13311" max="13312" width="15.1640625" bestFit="1" customWidth="1"/>
    <col min="13313" max="13313" width="47.5" bestFit="1" customWidth="1"/>
    <col min="13315" max="13315" width="5.33203125" customWidth="1"/>
    <col min="13316" max="13316" width="2.83203125" customWidth="1"/>
    <col min="13318" max="13318" width="18.6640625" customWidth="1"/>
    <col min="13319" max="13319" width="20" customWidth="1"/>
    <col min="13320" max="13320" width="12.33203125" customWidth="1"/>
    <col min="13566" max="13566" width="10.1640625" customWidth="1"/>
    <col min="13567" max="13568" width="15.1640625" bestFit="1" customWidth="1"/>
    <col min="13569" max="13569" width="47.5" bestFit="1" customWidth="1"/>
    <col min="13571" max="13571" width="5.33203125" customWidth="1"/>
    <col min="13572" max="13572" width="2.83203125" customWidth="1"/>
    <col min="13574" max="13574" width="18.6640625" customWidth="1"/>
    <col min="13575" max="13575" width="20" customWidth="1"/>
    <col min="13576" max="13576" width="12.33203125" customWidth="1"/>
    <col min="13822" max="13822" width="10.1640625" customWidth="1"/>
    <col min="13823" max="13824" width="15.1640625" bestFit="1" customWidth="1"/>
    <col min="13825" max="13825" width="47.5" bestFit="1" customWidth="1"/>
    <col min="13827" max="13827" width="5.33203125" customWidth="1"/>
    <col min="13828" max="13828" width="2.83203125" customWidth="1"/>
    <col min="13830" max="13830" width="18.6640625" customWidth="1"/>
    <col min="13831" max="13831" width="20" customWidth="1"/>
    <col min="13832" max="13832" width="12.33203125" customWidth="1"/>
    <col min="14078" max="14078" width="10.1640625" customWidth="1"/>
    <col min="14079" max="14080" width="15.1640625" bestFit="1" customWidth="1"/>
    <col min="14081" max="14081" width="47.5" bestFit="1" customWidth="1"/>
    <col min="14083" max="14083" width="5.33203125" customWidth="1"/>
    <col min="14084" max="14084" width="2.83203125" customWidth="1"/>
    <col min="14086" max="14086" width="18.6640625" customWidth="1"/>
    <col min="14087" max="14087" width="20" customWidth="1"/>
    <col min="14088" max="14088" width="12.33203125" customWidth="1"/>
    <col min="14334" max="14334" width="10.1640625" customWidth="1"/>
    <col min="14335" max="14336" width="15.1640625" bestFit="1" customWidth="1"/>
    <col min="14337" max="14337" width="47.5" bestFit="1" customWidth="1"/>
    <col min="14339" max="14339" width="5.33203125" customWidth="1"/>
    <col min="14340" max="14340" width="2.83203125" customWidth="1"/>
    <col min="14342" max="14342" width="18.6640625" customWidth="1"/>
    <col min="14343" max="14343" width="20" customWidth="1"/>
    <col min="14344" max="14344" width="12.33203125" customWidth="1"/>
    <col min="14590" max="14590" width="10.1640625" customWidth="1"/>
    <col min="14591" max="14592" width="15.1640625" bestFit="1" customWidth="1"/>
    <col min="14593" max="14593" width="47.5" bestFit="1" customWidth="1"/>
    <col min="14595" max="14595" width="5.33203125" customWidth="1"/>
    <col min="14596" max="14596" width="2.83203125" customWidth="1"/>
    <col min="14598" max="14598" width="18.6640625" customWidth="1"/>
    <col min="14599" max="14599" width="20" customWidth="1"/>
    <col min="14600" max="14600" width="12.33203125" customWidth="1"/>
    <col min="14846" max="14846" width="10.1640625" customWidth="1"/>
    <col min="14847" max="14848" width="15.1640625" bestFit="1" customWidth="1"/>
    <col min="14849" max="14849" width="47.5" bestFit="1" customWidth="1"/>
    <col min="14851" max="14851" width="5.33203125" customWidth="1"/>
    <col min="14852" max="14852" width="2.83203125" customWidth="1"/>
    <col min="14854" max="14854" width="18.6640625" customWidth="1"/>
    <col min="14855" max="14855" width="20" customWidth="1"/>
    <col min="14856" max="14856" width="12.33203125" customWidth="1"/>
    <col min="15102" max="15102" width="10.1640625" customWidth="1"/>
    <col min="15103" max="15104" width="15.1640625" bestFit="1" customWidth="1"/>
    <col min="15105" max="15105" width="47.5" bestFit="1" customWidth="1"/>
    <col min="15107" max="15107" width="5.33203125" customWidth="1"/>
    <col min="15108" max="15108" width="2.83203125" customWidth="1"/>
    <col min="15110" max="15110" width="18.6640625" customWidth="1"/>
    <col min="15111" max="15111" width="20" customWidth="1"/>
    <col min="15112" max="15112" width="12.33203125" customWidth="1"/>
    <col min="15358" max="15358" width="10.1640625" customWidth="1"/>
    <col min="15359" max="15360" width="15.1640625" bestFit="1" customWidth="1"/>
    <col min="15361" max="15361" width="47.5" bestFit="1" customWidth="1"/>
    <col min="15363" max="15363" width="5.33203125" customWidth="1"/>
    <col min="15364" max="15364" width="2.83203125" customWidth="1"/>
    <col min="15366" max="15366" width="18.6640625" customWidth="1"/>
    <col min="15367" max="15367" width="20" customWidth="1"/>
    <col min="15368" max="15368" width="12.33203125" customWidth="1"/>
    <col min="15614" max="15614" width="10.1640625" customWidth="1"/>
    <col min="15615" max="15616" width="15.1640625" bestFit="1" customWidth="1"/>
    <col min="15617" max="15617" width="47.5" bestFit="1" customWidth="1"/>
    <col min="15619" max="15619" width="5.33203125" customWidth="1"/>
    <col min="15620" max="15620" width="2.83203125" customWidth="1"/>
    <col min="15622" max="15622" width="18.6640625" customWidth="1"/>
    <col min="15623" max="15623" width="20" customWidth="1"/>
    <col min="15624" max="15624" width="12.33203125" customWidth="1"/>
    <col min="15870" max="15870" width="10.1640625" customWidth="1"/>
    <col min="15871" max="15872" width="15.1640625" bestFit="1" customWidth="1"/>
    <col min="15873" max="15873" width="47.5" bestFit="1" customWidth="1"/>
    <col min="15875" max="15875" width="5.33203125" customWidth="1"/>
    <col min="15876" max="15876" width="2.83203125" customWidth="1"/>
    <col min="15878" max="15878" width="18.6640625" customWidth="1"/>
    <col min="15879" max="15879" width="20" customWidth="1"/>
    <col min="15880" max="15880" width="12.33203125" customWidth="1"/>
    <col min="16126" max="16126" width="10.1640625" customWidth="1"/>
    <col min="16127" max="16128" width="15.1640625" bestFit="1" customWidth="1"/>
    <col min="16129" max="16129" width="47.5" bestFit="1" customWidth="1"/>
    <col min="16131" max="16131" width="5.33203125" customWidth="1"/>
    <col min="16132" max="16132" width="2.83203125" customWidth="1"/>
    <col min="16134" max="16134" width="18.6640625" customWidth="1"/>
    <col min="16135" max="16135" width="20" customWidth="1"/>
    <col min="16136" max="16136" width="12.33203125" customWidth="1"/>
  </cols>
  <sheetData>
    <row r="1" spans="1:8" ht="19" x14ac:dyDescent="0.25">
      <c r="A1" s="1" t="s">
        <v>587</v>
      </c>
    </row>
    <row r="2" spans="1:8" x14ac:dyDescent="0.2">
      <c r="A2" s="3"/>
    </row>
    <row r="3" spans="1:8" s="7" customFormat="1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900</v>
      </c>
      <c r="H3" s="7" t="s">
        <v>54</v>
      </c>
    </row>
    <row r="4" spans="1:8" x14ac:dyDescent="0.2">
      <c r="A4">
        <v>17</v>
      </c>
      <c r="B4" s="10" t="str">
        <f>HYPERLINK("http://www.uniprot.org/uniprot/APOL1_HUMAN", "APOL1_HUMAN")</f>
        <v>APOL1_HUMAN</v>
      </c>
      <c r="C4" t="s">
        <v>70</v>
      </c>
      <c r="D4" t="b">
        <v>1</v>
      </c>
      <c r="E4" s="6">
        <v>1</v>
      </c>
      <c r="F4" s="6">
        <v>2</v>
      </c>
      <c r="G4" s="6">
        <v>2</v>
      </c>
      <c r="H4" t="s">
        <v>59</v>
      </c>
    </row>
    <row r="5" spans="1:8" x14ac:dyDescent="0.2">
      <c r="A5">
        <v>14</v>
      </c>
      <c r="B5" s="10" t="str">
        <f>HYPERLINK("http://www.uniprot.org/uniprot/BHE40_HUMAN", "BHE40_HUMAN")</f>
        <v>BHE40_HUMAN</v>
      </c>
      <c r="C5" t="s">
        <v>901</v>
      </c>
      <c r="D5" t="b">
        <v>1</v>
      </c>
      <c r="E5" s="6">
        <v>0</v>
      </c>
      <c r="F5" s="6">
        <v>2</v>
      </c>
      <c r="G5" s="6">
        <v>2</v>
      </c>
      <c r="H5" t="s">
        <v>59</v>
      </c>
    </row>
    <row r="6" spans="1:8" x14ac:dyDescent="0.2">
      <c r="A6">
        <v>45</v>
      </c>
      <c r="B6" s="10" t="str">
        <f>HYPERLINK("http://www.uniprot.org/uniprot/H1X_HUMAN", "H1X_HUMAN")</f>
        <v>H1X_HUMAN</v>
      </c>
      <c r="C6" t="s">
        <v>451</v>
      </c>
      <c r="D6" t="b">
        <v>1</v>
      </c>
      <c r="E6" s="6">
        <v>0</v>
      </c>
      <c r="F6" s="6">
        <v>2</v>
      </c>
      <c r="G6" s="6">
        <v>2</v>
      </c>
      <c r="H6" t="s">
        <v>59</v>
      </c>
    </row>
    <row r="7" spans="1:8" x14ac:dyDescent="0.2">
      <c r="A7">
        <v>48</v>
      </c>
      <c r="B7" s="10" t="str">
        <f>HYPERLINK("http://www.uniprot.org/uniprot/ADNP_HUMAN", "ADNP_HUMAN")</f>
        <v>ADNP_HUMAN</v>
      </c>
      <c r="C7" t="s">
        <v>902</v>
      </c>
      <c r="D7" t="b">
        <v>1</v>
      </c>
      <c r="E7" s="6">
        <v>1</v>
      </c>
      <c r="F7" s="6">
        <v>2</v>
      </c>
      <c r="G7" s="6">
        <v>1</v>
      </c>
      <c r="H7" t="s">
        <v>59</v>
      </c>
    </row>
    <row r="8" spans="1:8" x14ac:dyDescent="0.2">
      <c r="A8">
        <v>22</v>
      </c>
      <c r="B8" s="10" t="str">
        <f>HYPERLINK("http://www.uniprot.org/uniprot/AP2A_HUMAN", "AP2A_HUMAN")</f>
        <v>AP2A_HUMAN</v>
      </c>
      <c r="C8" t="s">
        <v>99</v>
      </c>
      <c r="D8" t="b">
        <v>1</v>
      </c>
      <c r="E8" s="6">
        <v>0</v>
      </c>
      <c r="F8" s="6">
        <v>2</v>
      </c>
      <c r="G8" s="6">
        <v>1</v>
      </c>
      <c r="H8" t="s">
        <v>59</v>
      </c>
    </row>
    <row r="9" spans="1:8" x14ac:dyDescent="0.2">
      <c r="A9">
        <v>17</v>
      </c>
      <c r="B9" s="10" t="str">
        <f>HYPERLINK("http://www.uniprot.org/uniprot/APOL1_HUMAN", "APOL1_HUMAN")</f>
        <v>APOL1_HUMAN</v>
      </c>
      <c r="C9" t="s">
        <v>100</v>
      </c>
      <c r="D9" t="b">
        <v>1</v>
      </c>
      <c r="E9" s="6">
        <v>0</v>
      </c>
      <c r="F9" s="6">
        <v>2</v>
      </c>
      <c r="G9" s="6">
        <v>1</v>
      </c>
      <c r="H9" t="s">
        <v>59</v>
      </c>
    </row>
    <row r="10" spans="1:8" x14ac:dyDescent="0.2">
      <c r="A10">
        <v>28</v>
      </c>
      <c r="B10" s="10" t="str">
        <f>HYPERLINK("http://www.uniprot.org/uniprot/CCND1_HUMAN", "CCND1_HUMAN")</f>
        <v>CCND1_HUMAN</v>
      </c>
      <c r="C10" t="s">
        <v>106</v>
      </c>
      <c r="D10" t="b">
        <v>1</v>
      </c>
      <c r="E10" s="6">
        <v>0</v>
      </c>
      <c r="F10" s="6">
        <v>2</v>
      </c>
      <c r="G10" s="6">
        <v>1</v>
      </c>
      <c r="H10" t="s">
        <v>59</v>
      </c>
    </row>
    <row r="11" spans="1:8" x14ac:dyDescent="0.2">
      <c r="A11">
        <v>32</v>
      </c>
      <c r="B11" s="10" t="str">
        <f>HYPERLINK("http://www.uniprot.org/uniprot/COPA_HUMAN", "COPA_HUMAN")</f>
        <v>COPA_HUMAN</v>
      </c>
      <c r="C11" t="s">
        <v>903</v>
      </c>
      <c r="D11" t="b">
        <v>1</v>
      </c>
      <c r="E11" s="6">
        <v>0</v>
      </c>
      <c r="F11" s="6">
        <v>2</v>
      </c>
      <c r="G11" s="6">
        <v>1</v>
      </c>
      <c r="H11" t="s">
        <v>59</v>
      </c>
    </row>
    <row r="12" spans="1:8" x14ac:dyDescent="0.2">
      <c r="A12">
        <v>30</v>
      </c>
      <c r="B12" s="10" t="str">
        <f>HYPERLINK("http://www.uniprot.org/uniprot/COPB2_HUMAN", "COPB2_HUMAN")</f>
        <v>COPB2_HUMAN</v>
      </c>
      <c r="C12" t="s">
        <v>904</v>
      </c>
      <c r="D12" t="b">
        <v>1</v>
      </c>
      <c r="E12" s="6">
        <v>1</v>
      </c>
      <c r="F12" s="6">
        <v>2</v>
      </c>
      <c r="G12" s="6">
        <v>1</v>
      </c>
      <c r="H12" t="s">
        <v>59</v>
      </c>
    </row>
    <row r="13" spans="1:8" x14ac:dyDescent="0.2">
      <c r="A13">
        <v>15</v>
      </c>
      <c r="B13" s="10" t="str">
        <f>HYPERLINK("http://www.uniprot.org/uniprot/COPE_HUMAN", "COPE_HUMAN")</f>
        <v>COPE_HUMAN</v>
      </c>
      <c r="C13" t="s">
        <v>905</v>
      </c>
      <c r="D13" t="b">
        <v>1</v>
      </c>
      <c r="E13" s="6">
        <v>0</v>
      </c>
      <c r="F13" s="6">
        <v>2</v>
      </c>
      <c r="G13" s="6">
        <v>1</v>
      </c>
      <c r="H13" t="s">
        <v>59</v>
      </c>
    </row>
    <row r="14" spans="1:8" x14ac:dyDescent="0.2">
      <c r="A14">
        <v>52</v>
      </c>
      <c r="B14" s="10" t="str">
        <f>HYPERLINK("http://www.uniprot.org/uniprot/CSN7A_HUMAN", "CSN7A_HUMAN")</f>
        <v>CSN7A_HUMAN</v>
      </c>
      <c r="C14" t="s">
        <v>127</v>
      </c>
      <c r="D14" t="b">
        <v>1</v>
      </c>
      <c r="E14" s="6">
        <v>0</v>
      </c>
      <c r="F14" s="6">
        <v>2</v>
      </c>
      <c r="G14" s="6">
        <v>1</v>
      </c>
      <c r="H14" t="s">
        <v>59</v>
      </c>
    </row>
    <row r="15" spans="1:8" x14ac:dyDescent="0.2">
      <c r="A15">
        <v>34</v>
      </c>
      <c r="B15" s="10" t="str">
        <f>HYPERLINK("http://www.uniprot.org/uniprot/DCD_HUMAN", "DCD_HUMAN")</f>
        <v>DCD_HUMAN</v>
      </c>
      <c r="C15" t="s">
        <v>906</v>
      </c>
      <c r="D15" t="b">
        <v>1</v>
      </c>
      <c r="E15" s="6">
        <v>2</v>
      </c>
      <c r="F15" s="6">
        <v>2</v>
      </c>
      <c r="G15" s="6">
        <v>1</v>
      </c>
      <c r="H15" t="s">
        <v>59</v>
      </c>
    </row>
    <row r="16" spans="1:8" x14ac:dyDescent="0.2">
      <c r="A16">
        <v>13</v>
      </c>
      <c r="B16" s="10" t="str">
        <f>HYPERLINK("http://www.uniprot.org/uniprot/DDTL_HUMAN", "DDTL_HUMAN")</f>
        <v>DDTL_HUMAN</v>
      </c>
      <c r="C16" t="s">
        <v>907</v>
      </c>
      <c r="D16" t="b">
        <v>1</v>
      </c>
      <c r="E16" s="6">
        <v>0</v>
      </c>
      <c r="F16" s="6">
        <v>2</v>
      </c>
      <c r="G16" s="6">
        <v>1</v>
      </c>
      <c r="H16" t="s">
        <v>59</v>
      </c>
    </row>
    <row r="17" spans="1:8" x14ac:dyDescent="0.2">
      <c r="A17">
        <v>46</v>
      </c>
      <c r="B17" s="10" t="str">
        <f>HYPERLINK("http://www.uniprot.org/uniprot/DDX27_HUMAN", "DDX27_HUMAN")</f>
        <v>DDX27_HUMAN</v>
      </c>
      <c r="C17" t="s">
        <v>130</v>
      </c>
      <c r="D17" t="b">
        <v>1</v>
      </c>
      <c r="E17" s="6">
        <v>0</v>
      </c>
      <c r="F17" s="6">
        <v>2</v>
      </c>
      <c r="G17" s="6">
        <v>1</v>
      </c>
      <c r="H17" t="s">
        <v>59</v>
      </c>
    </row>
    <row r="18" spans="1:8" x14ac:dyDescent="0.2">
      <c r="A18">
        <v>36</v>
      </c>
      <c r="B18" s="10" t="str">
        <f>HYPERLINK("http://www.uniprot.org/uniprot/DSC1_HUMAN", "DSC1_HUMAN")</f>
        <v>DSC1_HUMAN</v>
      </c>
      <c r="C18" t="s">
        <v>908</v>
      </c>
      <c r="D18" t="b">
        <v>1</v>
      </c>
      <c r="E18" s="6">
        <v>0</v>
      </c>
      <c r="F18" s="6">
        <v>2</v>
      </c>
      <c r="G18" s="6">
        <v>1</v>
      </c>
      <c r="H18" t="s">
        <v>59</v>
      </c>
    </row>
    <row r="19" spans="1:8" x14ac:dyDescent="0.2">
      <c r="A19">
        <v>39</v>
      </c>
      <c r="B19" s="10" t="str">
        <f>HYPERLINK("http://www.uniprot.org/uniprot/DYHC1_HUMAN", "DYHC1_HUMAN")</f>
        <v>DYHC1_HUMAN</v>
      </c>
      <c r="C19" t="s">
        <v>909</v>
      </c>
      <c r="D19" t="b">
        <v>1</v>
      </c>
      <c r="E19" s="6">
        <v>0</v>
      </c>
      <c r="F19" s="6">
        <v>2</v>
      </c>
      <c r="G19" s="6">
        <v>1</v>
      </c>
      <c r="H19" t="s">
        <v>59</v>
      </c>
    </row>
    <row r="20" spans="1:8" x14ac:dyDescent="0.2">
      <c r="A20">
        <v>25</v>
      </c>
      <c r="B20" s="10" t="str">
        <f>HYPERLINK("http://www.uniprot.org/uniprot/EF2_HUMAN", "EF2_HUMAN")</f>
        <v>EF2_HUMAN</v>
      </c>
      <c r="C20" t="s">
        <v>75</v>
      </c>
      <c r="D20" t="b">
        <v>1</v>
      </c>
      <c r="E20" s="6">
        <v>0</v>
      </c>
      <c r="F20" s="6">
        <v>2</v>
      </c>
      <c r="G20" s="6">
        <v>1</v>
      </c>
      <c r="H20" t="s">
        <v>59</v>
      </c>
    </row>
    <row r="21" spans="1:8" x14ac:dyDescent="0.2">
      <c r="A21">
        <v>31</v>
      </c>
      <c r="B21" s="10" t="str">
        <f>HYPERLINK("http://www.uniprot.org/uniprot/FAS_HUMAN", "FAS_HUMAN")</f>
        <v>FAS_HUMAN</v>
      </c>
      <c r="C21" t="s">
        <v>680</v>
      </c>
      <c r="D21" t="b">
        <v>1</v>
      </c>
      <c r="E21" s="6">
        <v>0</v>
      </c>
      <c r="F21" s="6">
        <v>2</v>
      </c>
      <c r="G21" s="6">
        <v>1</v>
      </c>
      <c r="H21" t="s">
        <v>59</v>
      </c>
    </row>
    <row r="22" spans="1:8" x14ac:dyDescent="0.2">
      <c r="A22">
        <v>37</v>
      </c>
      <c r="B22" s="10" t="str">
        <f>HYPERLINK("http://www.uniprot.org/uniprot/G3BP1_HUMAN", "G3BP1_HUMAN")</f>
        <v>G3BP1_HUMAN</v>
      </c>
      <c r="C22" t="s">
        <v>910</v>
      </c>
      <c r="D22" t="b">
        <v>1</v>
      </c>
      <c r="E22" s="6">
        <v>0</v>
      </c>
      <c r="F22" s="6">
        <v>2</v>
      </c>
      <c r="G22" s="6">
        <v>1</v>
      </c>
      <c r="H22" t="s">
        <v>59</v>
      </c>
    </row>
    <row r="23" spans="1:8" x14ac:dyDescent="0.2">
      <c r="A23">
        <v>43</v>
      </c>
      <c r="B23" s="10" t="str">
        <f>HYPERLINK("http://www.uniprot.org/uniprot/LARP4_HUMAN", "LARP4_HUMAN")</f>
        <v>LARP4_HUMAN</v>
      </c>
      <c r="C23" t="s">
        <v>911</v>
      </c>
      <c r="D23" t="b">
        <v>1</v>
      </c>
      <c r="E23" s="6">
        <v>0</v>
      </c>
      <c r="F23" s="6">
        <v>2</v>
      </c>
      <c r="G23" s="6">
        <v>1</v>
      </c>
      <c r="H23" t="s">
        <v>59</v>
      </c>
    </row>
    <row r="24" spans="1:8" x14ac:dyDescent="0.2">
      <c r="A24">
        <v>18</v>
      </c>
      <c r="B24" s="10" t="str">
        <f>HYPERLINK("http://www.uniprot.org/uniprot/LIPA3_HUMAN", "LIPA3_HUMAN")</f>
        <v>LIPA3_HUMAN</v>
      </c>
      <c r="C24" t="s">
        <v>912</v>
      </c>
      <c r="D24" t="b">
        <v>1</v>
      </c>
      <c r="E24" s="6">
        <v>1</v>
      </c>
      <c r="F24" s="6">
        <v>2</v>
      </c>
      <c r="G24" s="6">
        <v>1</v>
      </c>
      <c r="H24" t="s">
        <v>59</v>
      </c>
    </row>
    <row r="25" spans="1:8" x14ac:dyDescent="0.2">
      <c r="A25">
        <v>38</v>
      </c>
      <c r="B25" s="10" t="str">
        <f>HYPERLINK("http://www.uniprot.org/uniprot/MED21_HUMAN", "MED21_HUMAN")</f>
        <v>MED21_HUMAN</v>
      </c>
      <c r="C25" t="s">
        <v>913</v>
      </c>
      <c r="D25" t="b">
        <v>1</v>
      </c>
      <c r="E25" s="6">
        <v>0</v>
      </c>
      <c r="F25" s="6">
        <v>2</v>
      </c>
      <c r="G25" s="6">
        <v>1</v>
      </c>
      <c r="H25" t="s">
        <v>59</v>
      </c>
    </row>
    <row r="26" spans="1:8" x14ac:dyDescent="0.2">
      <c r="A26">
        <v>55</v>
      </c>
      <c r="B26" s="10" t="str">
        <f>HYPERLINK("http://www.uniprot.org/uniprot/OAS3_HUMAN", "OAS3_HUMAN")</f>
        <v>OAS3_HUMAN</v>
      </c>
      <c r="C26" t="s">
        <v>86</v>
      </c>
      <c r="D26" t="b">
        <v>1</v>
      </c>
      <c r="E26" s="6">
        <v>0</v>
      </c>
      <c r="F26" s="6">
        <v>2</v>
      </c>
      <c r="G26" s="6">
        <v>1</v>
      </c>
      <c r="H26" t="s">
        <v>59</v>
      </c>
    </row>
    <row r="27" spans="1:8" x14ac:dyDescent="0.2">
      <c r="A27">
        <v>29</v>
      </c>
      <c r="B27" s="10" t="str">
        <f>HYPERLINK("http://www.uniprot.org/uniprot/P85A_HUMAN", "P85A_HUMAN")</f>
        <v>P85A_HUMAN</v>
      </c>
      <c r="C27" t="s">
        <v>191</v>
      </c>
      <c r="D27" t="b">
        <v>1</v>
      </c>
      <c r="E27" s="6">
        <v>0</v>
      </c>
      <c r="F27" s="6">
        <v>2</v>
      </c>
      <c r="G27" s="6">
        <v>1</v>
      </c>
      <c r="H27" t="s">
        <v>59</v>
      </c>
    </row>
    <row r="28" spans="1:8" x14ac:dyDescent="0.2">
      <c r="A28">
        <v>51</v>
      </c>
      <c r="B28" s="10" t="str">
        <f>HYPERLINK("http://www.uniprot.org/uniprot/PLK2_HUMAN", "PLK2_HUMAN")</f>
        <v>PLK2_HUMAN</v>
      </c>
      <c r="C28" t="s">
        <v>201</v>
      </c>
      <c r="D28" t="b">
        <v>1</v>
      </c>
      <c r="E28" s="6">
        <v>0</v>
      </c>
      <c r="F28" s="6">
        <v>2</v>
      </c>
      <c r="G28" s="6">
        <v>1</v>
      </c>
      <c r="H28" t="s">
        <v>59</v>
      </c>
    </row>
    <row r="29" spans="1:8" x14ac:dyDescent="0.2">
      <c r="A29">
        <v>23</v>
      </c>
      <c r="B29" s="10" t="str">
        <f>HYPERLINK("http://www.uniprot.org/uniprot/PYGL_HUMAN", "PYGL_HUMAN")</f>
        <v>PYGL_HUMAN</v>
      </c>
      <c r="C29" t="s">
        <v>210</v>
      </c>
      <c r="D29" t="b">
        <v>1</v>
      </c>
      <c r="E29" s="6">
        <v>1</v>
      </c>
      <c r="F29" s="6">
        <v>2</v>
      </c>
      <c r="G29" s="6">
        <v>1</v>
      </c>
      <c r="H29" t="s">
        <v>59</v>
      </c>
    </row>
    <row r="30" spans="1:8" x14ac:dyDescent="0.2">
      <c r="A30">
        <v>33</v>
      </c>
      <c r="B30" s="10" t="str">
        <f>HYPERLINK("http://www.uniprot.org/uniprot/RB11A_HUMAN", "RB11A_HUMAN")</f>
        <v>RB11A_HUMAN</v>
      </c>
      <c r="C30" t="s">
        <v>89</v>
      </c>
      <c r="D30" t="b">
        <v>1</v>
      </c>
      <c r="E30" s="6">
        <v>0</v>
      </c>
      <c r="F30" s="6">
        <v>2</v>
      </c>
      <c r="G30" s="6">
        <v>1</v>
      </c>
      <c r="H30" t="s">
        <v>59</v>
      </c>
    </row>
    <row r="31" spans="1:8" x14ac:dyDescent="0.2">
      <c r="A31">
        <v>53</v>
      </c>
      <c r="B31" s="10" t="str">
        <f>HYPERLINK("http://www.uniprot.org/uniprot/RRP44_HUMAN", "RRP44_HUMAN")</f>
        <v>RRP44_HUMAN</v>
      </c>
      <c r="C31" t="s">
        <v>222</v>
      </c>
      <c r="D31" t="b">
        <v>1</v>
      </c>
      <c r="E31" s="6">
        <v>1</v>
      </c>
      <c r="F31" s="6">
        <v>2</v>
      </c>
      <c r="G31" s="6">
        <v>1</v>
      </c>
      <c r="H31" t="s">
        <v>59</v>
      </c>
    </row>
    <row r="32" spans="1:8" x14ac:dyDescent="0.2">
      <c r="A32">
        <v>50</v>
      </c>
      <c r="B32" s="10" t="str">
        <f>HYPERLINK("http://www.uniprot.org/uniprot/SEP11_HUMAN", "SEP11_HUMAN")</f>
        <v>SEP11_HUMAN</v>
      </c>
      <c r="C32" t="s">
        <v>914</v>
      </c>
      <c r="D32" t="b">
        <v>1</v>
      </c>
      <c r="E32" s="6">
        <v>0</v>
      </c>
      <c r="F32" s="6">
        <v>2</v>
      </c>
      <c r="G32" s="6">
        <v>1</v>
      </c>
      <c r="H32" t="s">
        <v>59</v>
      </c>
    </row>
    <row r="33" spans="1:8" x14ac:dyDescent="0.2">
      <c r="A33">
        <v>44</v>
      </c>
      <c r="B33" s="10" t="str">
        <f>HYPERLINK("http://www.uniprot.org/uniprot/TNIP2_HUMAN", "TNIP2_HUMAN")</f>
        <v>TNIP2_HUMAN</v>
      </c>
      <c r="C33" t="s">
        <v>915</v>
      </c>
      <c r="D33" t="b">
        <v>1</v>
      </c>
      <c r="E33" s="6">
        <v>1</v>
      </c>
      <c r="F33" s="6">
        <v>2</v>
      </c>
      <c r="G33" s="6">
        <v>1</v>
      </c>
      <c r="H33" t="s">
        <v>59</v>
      </c>
    </row>
    <row r="34" spans="1:8" x14ac:dyDescent="0.2">
      <c r="A34">
        <v>16</v>
      </c>
      <c r="B34" s="10" t="str">
        <f>HYPERLINK("http://www.uniprot.org/uniprot/TNPO2_HUMAN", "TNPO2_HUMAN")</f>
        <v>TNPO2_HUMAN</v>
      </c>
      <c r="C34" t="s">
        <v>916</v>
      </c>
      <c r="D34" t="b">
        <v>1</v>
      </c>
      <c r="E34" s="6">
        <v>0</v>
      </c>
      <c r="F34" s="6">
        <v>2</v>
      </c>
      <c r="G34" s="6">
        <v>1</v>
      </c>
      <c r="H34" t="s">
        <v>59</v>
      </c>
    </row>
    <row r="35" spans="1:8" x14ac:dyDescent="0.2">
      <c r="A35">
        <v>49</v>
      </c>
      <c r="B35" s="10" t="str">
        <f>HYPERLINK("http://www.uniprot.org/uniprot/ZHANG_HUMAN", "ZHANG_HUMAN")</f>
        <v>ZHANG_HUMAN</v>
      </c>
      <c r="C35" t="s">
        <v>917</v>
      </c>
      <c r="D35" t="b">
        <v>1</v>
      </c>
      <c r="E35" s="6">
        <v>1</v>
      </c>
      <c r="F35" s="6">
        <v>2</v>
      </c>
      <c r="G35" s="6">
        <v>1</v>
      </c>
      <c r="H35" t="s">
        <v>59</v>
      </c>
    </row>
    <row r="36" spans="1:8" x14ac:dyDescent="0.2">
      <c r="B36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8"/>
  <sheetViews>
    <sheetView topLeftCell="A58" workbookViewId="0">
      <selection activeCell="J33" sqref="J33"/>
    </sheetView>
  </sheetViews>
  <sheetFormatPr baseColWidth="10" defaultColWidth="8.83203125" defaultRowHeight="15" x14ac:dyDescent="0.2"/>
  <cols>
    <col min="1" max="1" width="10.6640625" customWidth="1"/>
    <col min="2" max="2" width="15.33203125" bestFit="1" customWidth="1"/>
    <col min="3" max="3" width="29" bestFit="1" customWidth="1"/>
    <col min="5" max="6" width="8.83203125" style="6"/>
    <col min="7" max="7" width="33" style="6" customWidth="1"/>
    <col min="8" max="8" width="26.33203125" bestFit="1" customWidth="1"/>
    <col min="254" max="254" width="11.1640625" customWidth="1"/>
    <col min="255" max="256" width="15.33203125" bestFit="1" customWidth="1"/>
    <col min="257" max="257" width="49" bestFit="1" customWidth="1"/>
    <col min="262" max="262" width="14.5" customWidth="1"/>
    <col min="263" max="263" width="15.33203125" customWidth="1"/>
    <col min="264" max="264" width="56.5" bestFit="1" customWidth="1"/>
    <col min="510" max="510" width="11.1640625" customWidth="1"/>
    <col min="511" max="512" width="15.33203125" bestFit="1" customWidth="1"/>
    <col min="513" max="513" width="49" bestFit="1" customWidth="1"/>
    <col min="518" max="518" width="14.5" customWidth="1"/>
    <col min="519" max="519" width="15.33203125" customWidth="1"/>
    <col min="520" max="520" width="56.5" bestFit="1" customWidth="1"/>
    <col min="766" max="766" width="11.1640625" customWidth="1"/>
    <col min="767" max="768" width="15.33203125" bestFit="1" customWidth="1"/>
    <col min="769" max="769" width="49" bestFit="1" customWidth="1"/>
    <col min="774" max="774" width="14.5" customWidth="1"/>
    <col min="775" max="775" width="15.33203125" customWidth="1"/>
    <col min="776" max="776" width="56.5" bestFit="1" customWidth="1"/>
    <col min="1022" max="1022" width="11.1640625" customWidth="1"/>
    <col min="1023" max="1024" width="15.33203125" bestFit="1" customWidth="1"/>
    <col min="1025" max="1025" width="49" bestFit="1" customWidth="1"/>
    <col min="1030" max="1030" width="14.5" customWidth="1"/>
    <col min="1031" max="1031" width="15.33203125" customWidth="1"/>
    <col min="1032" max="1032" width="56.5" bestFit="1" customWidth="1"/>
    <col min="1278" max="1278" width="11.1640625" customWidth="1"/>
    <col min="1279" max="1280" width="15.33203125" bestFit="1" customWidth="1"/>
    <col min="1281" max="1281" width="49" bestFit="1" customWidth="1"/>
    <col min="1286" max="1286" width="14.5" customWidth="1"/>
    <col min="1287" max="1287" width="15.33203125" customWidth="1"/>
    <col min="1288" max="1288" width="56.5" bestFit="1" customWidth="1"/>
    <col min="1534" max="1534" width="11.1640625" customWidth="1"/>
    <col min="1535" max="1536" width="15.33203125" bestFit="1" customWidth="1"/>
    <col min="1537" max="1537" width="49" bestFit="1" customWidth="1"/>
    <col min="1542" max="1542" width="14.5" customWidth="1"/>
    <col min="1543" max="1543" width="15.33203125" customWidth="1"/>
    <col min="1544" max="1544" width="56.5" bestFit="1" customWidth="1"/>
    <col min="1790" max="1790" width="11.1640625" customWidth="1"/>
    <col min="1791" max="1792" width="15.33203125" bestFit="1" customWidth="1"/>
    <col min="1793" max="1793" width="49" bestFit="1" customWidth="1"/>
    <col min="1798" max="1798" width="14.5" customWidth="1"/>
    <col min="1799" max="1799" width="15.33203125" customWidth="1"/>
    <col min="1800" max="1800" width="56.5" bestFit="1" customWidth="1"/>
    <col min="2046" max="2046" width="11.1640625" customWidth="1"/>
    <col min="2047" max="2048" width="15.33203125" bestFit="1" customWidth="1"/>
    <col min="2049" max="2049" width="49" bestFit="1" customWidth="1"/>
    <col min="2054" max="2054" width="14.5" customWidth="1"/>
    <col min="2055" max="2055" width="15.33203125" customWidth="1"/>
    <col min="2056" max="2056" width="56.5" bestFit="1" customWidth="1"/>
    <col min="2302" max="2302" width="11.1640625" customWidth="1"/>
    <col min="2303" max="2304" width="15.33203125" bestFit="1" customWidth="1"/>
    <col min="2305" max="2305" width="49" bestFit="1" customWidth="1"/>
    <col min="2310" max="2310" width="14.5" customWidth="1"/>
    <col min="2311" max="2311" width="15.33203125" customWidth="1"/>
    <col min="2312" max="2312" width="56.5" bestFit="1" customWidth="1"/>
    <col min="2558" max="2558" width="11.1640625" customWidth="1"/>
    <col min="2559" max="2560" width="15.33203125" bestFit="1" customWidth="1"/>
    <col min="2561" max="2561" width="49" bestFit="1" customWidth="1"/>
    <col min="2566" max="2566" width="14.5" customWidth="1"/>
    <col min="2567" max="2567" width="15.33203125" customWidth="1"/>
    <col min="2568" max="2568" width="56.5" bestFit="1" customWidth="1"/>
    <col min="2814" max="2814" width="11.1640625" customWidth="1"/>
    <col min="2815" max="2816" width="15.33203125" bestFit="1" customWidth="1"/>
    <col min="2817" max="2817" width="49" bestFit="1" customWidth="1"/>
    <col min="2822" max="2822" width="14.5" customWidth="1"/>
    <col min="2823" max="2823" width="15.33203125" customWidth="1"/>
    <col min="2824" max="2824" width="56.5" bestFit="1" customWidth="1"/>
    <col min="3070" max="3070" width="11.1640625" customWidth="1"/>
    <col min="3071" max="3072" width="15.33203125" bestFit="1" customWidth="1"/>
    <col min="3073" max="3073" width="49" bestFit="1" customWidth="1"/>
    <col min="3078" max="3078" width="14.5" customWidth="1"/>
    <col min="3079" max="3079" width="15.33203125" customWidth="1"/>
    <col min="3080" max="3080" width="56.5" bestFit="1" customWidth="1"/>
    <col min="3326" max="3326" width="11.1640625" customWidth="1"/>
    <col min="3327" max="3328" width="15.33203125" bestFit="1" customWidth="1"/>
    <col min="3329" max="3329" width="49" bestFit="1" customWidth="1"/>
    <col min="3334" max="3334" width="14.5" customWidth="1"/>
    <col min="3335" max="3335" width="15.33203125" customWidth="1"/>
    <col min="3336" max="3336" width="56.5" bestFit="1" customWidth="1"/>
    <col min="3582" max="3582" width="11.1640625" customWidth="1"/>
    <col min="3583" max="3584" width="15.33203125" bestFit="1" customWidth="1"/>
    <col min="3585" max="3585" width="49" bestFit="1" customWidth="1"/>
    <col min="3590" max="3590" width="14.5" customWidth="1"/>
    <col min="3591" max="3591" width="15.33203125" customWidth="1"/>
    <col min="3592" max="3592" width="56.5" bestFit="1" customWidth="1"/>
    <col min="3838" max="3838" width="11.1640625" customWidth="1"/>
    <col min="3839" max="3840" width="15.33203125" bestFit="1" customWidth="1"/>
    <col min="3841" max="3841" width="49" bestFit="1" customWidth="1"/>
    <col min="3846" max="3846" width="14.5" customWidth="1"/>
    <col min="3847" max="3847" width="15.33203125" customWidth="1"/>
    <col min="3848" max="3848" width="56.5" bestFit="1" customWidth="1"/>
    <col min="4094" max="4094" width="11.1640625" customWidth="1"/>
    <col min="4095" max="4096" width="15.33203125" bestFit="1" customWidth="1"/>
    <col min="4097" max="4097" width="49" bestFit="1" customWidth="1"/>
    <col min="4102" max="4102" width="14.5" customWidth="1"/>
    <col min="4103" max="4103" width="15.33203125" customWidth="1"/>
    <col min="4104" max="4104" width="56.5" bestFit="1" customWidth="1"/>
    <col min="4350" max="4350" width="11.1640625" customWidth="1"/>
    <col min="4351" max="4352" width="15.33203125" bestFit="1" customWidth="1"/>
    <col min="4353" max="4353" width="49" bestFit="1" customWidth="1"/>
    <col min="4358" max="4358" width="14.5" customWidth="1"/>
    <col min="4359" max="4359" width="15.33203125" customWidth="1"/>
    <col min="4360" max="4360" width="56.5" bestFit="1" customWidth="1"/>
    <col min="4606" max="4606" width="11.1640625" customWidth="1"/>
    <col min="4607" max="4608" width="15.33203125" bestFit="1" customWidth="1"/>
    <col min="4609" max="4609" width="49" bestFit="1" customWidth="1"/>
    <col min="4614" max="4614" width="14.5" customWidth="1"/>
    <col min="4615" max="4615" width="15.33203125" customWidth="1"/>
    <col min="4616" max="4616" width="56.5" bestFit="1" customWidth="1"/>
    <col min="4862" max="4862" width="11.1640625" customWidth="1"/>
    <col min="4863" max="4864" width="15.33203125" bestFit="1" customWidth="1"/>
    <col min="4865" max="4865" width="49" bestFit="1" customWidth="1"/>
    <col min="4870" max="4870" width="14.5" customWidth="1"/>
    <col min="4871" max="4871" width="15.33203125" customWidth="1"/>
    <col min="4872" max="4872" width="56.5" bestFit="1" customWidth="1"/>
    <col min="5118" max="5118" width="11.1640625" customWidth="1"/>
    <col min="5119" max="5120" width="15.33203125" bestFit="1" customWidth="1"/>
    <col min="5121" max="5121" width="49" bestFit="1" customWidth="1"/>
    <col min="5126" max="5126" width="14.5" customWidth="1"/>
    <col min="5127" max="5127" width="15.33203125" customWidth="1"/>
    <col min="5128" max="5128" width="56.5" bestFit="1" customWidth="1"/>
    <col min="5374" max="5374" width="11.1640625" customWidth="1"/>
    <col min="5375" max="5376" width="15.33203125" bestFit="1" customWidth="1"/>
    <col min="5377" max="5377" width="49" bestFit="1" customWidth="1"/>
    <col min="5382" max="5382" width="14.5" customWidth="1"/>
    <col min="5383" max="5383" width="15.33203125" customWidth="1"/>
    <col min="5384" max="5384" width="56.5" bestFit="1" customWidth="1"/>
    <col min="5630" max="5630" width="11.1640625" customWidth="1"/>
    <col min="5631" max="5632" width="15.33203125" bestFit="1" customWidth="1"/>
    <col min="5633" max="5633" width="49" bestFit="1" customWidth="1"/>
    <col min="5638" max="5638" width="14.5" customWidth="1"/>
    <col min="5639" max="5639" width="15.33203125" customWidth="1"/>
    <col min="5640" max="5640" width="56.5" bestFit="1" customWidth="1"/>
    <col min="5886" max="5886" width="11.1640625" customWidth="1"/>
    <col min="5887" max="5888" width="15.33203125" bestFit="1" customWidth="1"/>
    <col min="5889" max="5889" width="49" bestFit="1" customWidth="1"/>
    <col min="5894" max="5894" width="14.5" customWidth="1"/>
    <col min="5895" max="5895" width="15.33203125" customWidth="1"/>
    <col min="5896" max="5896" width="56.5" bestFit="1" customWidth="1"/>
    <col min="6142" max="6142" width="11.1640625" customWidth="1"/>
    <col min="6143" max="6144" width="15.33203125" bestFit="1" customWidth="1"/>
    <col min="6145" max="6145" width="49" bestFit="1" customWidth="1"/>
    <col min="6150" max="6150" width="14.5" customWidth="1"/>
    <col min="6151" max="6151" width="15.33203125" customWidth="1"/>
    <col min="6152" max="6152" width="56.5" bestFit="1" customWidth="1"/>
    <col min="6398" max="6398" width="11.1640625" customWidth="1"/>
    <col min="6399" max="6400" width="15.33203125" bestFit="1" customWidth="1"/>
    <col min="6401" max="6401" width="49" bestFit="1" customWidth="1"/>
    <col min="6406" max="6406" width="14.5" customWidth="1"/>
    <col min="6407" max="6407" width="15.33203125" customWidth="1"/>
    <col min="6408" max="6408" width="56.5" bestFit="1" customWidth="1"/>
    <col min="6654" max="6654" width="11.1640625" customWidth="1"/>
    <col min="6655" max="6656" width="15.33203125" bestFit="1" customWidth="1"/>
    <col min="6657" max="6657" width="49" bestFit="1" customWidth="1"/>
    <col min="6662" max="6662" width="14.5" customWidth="1"/>
    <col min="6663" max="6663" width="15.33203125" customWidth="1"/>
    <col min="6664" max="6664" width="56.5" bestFit="1" customWidth="1"/>
    <col min="6910" max="6910" width="11.1640625" customWidth="1"/>
    <col min="6911" max="6912" width="15.33203125" bestFit="1" customWidth="1"/>
    <col min="6913" max="6913" width="49" bestFit="1" customWidth="1"/>
    <col min="6918" max="6918" width="14.5" customWidth="1"/>
    <col min="6919" max="6919" width="15.33203125" customWidth="1"/>
    <col min="6920" max="6920" width="56.5" bestFit="1" customWidth="1"/>
    <col min="7166" max="7166" width="11.1640625" customWidth="1"/>
    <col min="7167" max="7168" width="15.33203125" bestFit="1" customWidth="1"/>
    <col min="7169" max="7169" width="49" bestFit="1" customWidth="1"/>
    <col min="7174" max="7174" width="14.5" customWidth="1"/>
    <col min="7175" max="7175" width="15.33203125" customWidth="1"/>
    <col min="7176" max="7176" width="56.5" bestFit="1" customWidth="1"/>
    <col min="7422" max="7422" width="11.1640625" customWidth="1"/>
    <col min="7423" max="7424" width="15.33203125" bestFit="1" customWidth="1"/>
    <col min="7425" max="7425" width="49" bestFit="1" customWidth="1"/>
    <col min="7430" max="7430" width="14.5" customWidth="1"/>
    <col min="7431" max="7431" width="15.33203125" customWidth="1"/>
    <col min="7432" max="7432" width="56.5" bestFit="1" customWidth="1"/>
    <col min="7678" max="7678" width="11.1640625" customWidth="1"/>
    <col min="7679" max="7680" width="15.33203125" bestFit="1" customWidth="1"/>
    <col min="7681" max="7681" width="49" bestFit="1" customWidth="1"/>
    <col min="7686" max="7686" width="14.5" customWidth="1"/>
    <col min="7687" max="7687" width="15.33203125" customWidth="1"/>
    <col min="7688" max="7688" width="56.5" bestFit="1" customWidth="1"/>
    <col min="7934" max="7934" width="11.1640625" customWidth="1"/>
    <col min="7935" max="7936" width="15.33203125" bestFit="1" customWidth="1"/>
    <col min="7937" max="7937" width="49" bestFit="1" customWidth="1"/>
    <col min="7942" max="7942" width="14.5" customWidth="1"/>
    <col min="7943" max="7943" width="15.33203125" customWidth="1"/>
    <col min="7944" max="7944" width="56.5" bestFit="1" customWidth="1"/>
    <col min="8190" max="8190" width="11.1640625" customWidth="1"/>
    <col min="8191" max="8192" width="15.33203125" bestFit="1" customWidth="1"/>
    <col min="8193" max="8193" width="49" bestFit="1" customWidth="1"/>
    <col min="8198" max="8198" width="14.5" customWidth="1"/>
    <col min="8199" max="8199" width="15.33203125" customWidth="1"/>
    <col min="8200" max="8200" width="56.5" bestFit="1" customWidth="1"/>
    <col min="8446" max="8446" width="11.1640625" customWidth="1"/>
    <col min="8447" max="8448" width="15.33203125" bestFit="1" customWidth="1"/>
    <col min="8449" max="8449" width="49" bestFit="1" customWidth="1"/>
    <col min="8454" max="8454" width="14.5" customWidth="1"/>
    <col min="8455" max="8455" width="15.33203125" customWidth="1"/>
    <col min="8456" max="8456" width="56.5" bestFit="1" customWidth="1"/>
    <col min="8702" max="8702" width="11.1640625" customWidth="1"/>
    <col min="8703" max="8704" width="15.33203125" bestFit="1" customWidth="1"/>
    <col min="8705" max="8705" width="49" bestFit="1" customWidth="1"/>
    <col min="8710" max="8710" width="14.5" customWidth="1"/>
    <col min="8711" max="8711" width="15.33203125" customWidth="1"/>
    <col min="8712" max="8712" width="56.5" bestFit="1" customWidth="1"/>
    <col min="8958" max="8958" width="11.1640625" customWidth="1"/>
    <col min="8959" max="8960" width="15.33203125" bestFit="1" customWidth="1"/>
    <col min="8961" max="8961" width="49" bestFit="1" customWidth="1"/>
    <col min="8966" max="8966" width="14.5" customWidth="1"/>
    <col min="8967" max="8967" width="15.33203125" customWidth="1"/>
    <col min="8968" max="8968" width="56.5" bestFit="1" customWidth="1"/>
    <col min="9214" max="9214" width="11.1640625" customWidth="1"/>
    <col min="9215" max="9216" width="15.33203125" bestFit="1" customWidth="1"/>
    <col min="9217" max="9217" width="49" bestFit="1" customWidth="1"/>
    <col min="9222" max="9222" width="14.5" customWidth="1"/>
    <col min="9223" max="9223" width="15.33203125" customWidth="1"/>
    <col min="9224" max="9224" width="56.5" bestFit="1" customWidth="1"/>
    <col min="9470" max="9470" width="11.1640625" customWidth="1"/>
    <col min="9471" max="9472" width="15.33203125" bestFit="1" customWidth="1"/>
    <col min="9473" max="9473" width="49" bestFit="1" customWidth="1"/>
    <col min="9478" max="9478" width="14.5" customWidth="1"/>
    <col min="9479" max="9479" width="15.33203125" customWidth="1"/>
    <col min="9480" max="9480" width="56.5" bestFit="1" customWidth="1"/>
    <col min="9726" max="9726" width="11.1640625" customWidth="1"/>
    <col min="9727" max="9728" width="15.33203125" bestFit="1" customWidth="1"/>
    <col min="9729" max="9729" width="49" bestFit="1" customWidth="1"/>
    <col min="9734" max="9734" width="14.5" customWidth="1"/>
    <col min="9735" max="9735" width="15.33203125" customWidth="1"/>
    <col min="9736" max="9736" width="56.5" bestFit="1" customWidth="1"/>
    <col min="9982" max="9982" width="11.1640625" customWidth="1"/>
    <col min="9983" max="9984" width="15.33203125" bestFit="1" customWidth="1"/>
    <col min="9985" max="9985" width="49" bestFit="1" customWidth="1"/>
    <col min="9990" max="9990" width="14.5" customWidth="1"/>
    <col min="9991" max="9991" width="15.33203125" customWidth="1"/>
    <col min="9992" max="9992" width="56.5" bestFit="1" customWidth="1"/>
    <col min="10238" max="10238" width="11.1640625" customWidth="1"/>
    <col min="10239" max="10240" width="15.33203125" bestFit="1" customWidth="1"/>
    <col min="10241" max="10241" width="49" bestFit="1" customWidth="1"/>
    <col min="10246" max="10246" width="14.5" customWidth="1"/>
    <col min="10247" max="10247" width="15.33203125" customWidth="1"/>
    <col min="10248" max="10248" width="56.5" bestFit="1" customWidth="1"/>
    <col min="10494" max="10494" width="11.1640625" customWidth="1"/>
    <col min="10495" max="10496" width="15.33203125" bestFit="1" customWidth="1"/>
    <col min="10497" max="10497" width="49" bestFit="1" customWidth="1"/>
    <col min="10502" max="10502" width="14.5" customWidth="1"/>
    <col min="10503" max="10503" width="15.33203125" customWidth="1"/>
    <col min="10504" max="10504" width="56.5" bestFit="1" customWidth="1"/>
    <col min="10750" max="10750" width="11.1640625" customWidth="1"/>
    <col min="10751" max="10752" width="15.33203125" bestFit="1" customWidth="1"/>
    <col min="10753" max="10753" width="49" bestFit="1" customWidth="1"/>
    <col min="10758" max="10758" width="14.5" customWidth="1"/>
    <col min="10759" max="10759" width="15.33203125" customWidth="1"/>
    <col min="10760" max="10760" width="56.5" bestFit="1" customWidth="1"/>
    <col min="11006" max="11006" width="11.1640625" customWidth="1"/>
    <col min="11007" max="11008" width="15.33203125" bestFit="1" customWidth="1"/>
    <col min="11009" max="11009" width="49" bestFit="1" customWidth="1"/>
    <col min="11014" max="11014" width="14.5" customWidth="1"/>
    <col min="11015" max="11015" width="15.33203125" customWidth="1"/>
    <col min="11016" max="11016" width="56.5" bestFit="1" customWidth="1"/>
    <col min="11262" max="11262" width="11.1640625" customWidth="1"/>
    <col min="11263" max="11264" width="15.33203125" bestFit="1" customWidth="1"/>
    <col min="11265" max="11265" width="49" bestFit="1" customWidth="1"/>
    <col min="11270" max="11270" width="14.5" customWidth="1"/>
    <col min="11271" max="11271" width="15.33203125" customWidth="1"/>
    <col min="11272" max="11272" width="56.5" bestFit="1" customWidth="1"/>
    <col min="11518" max="11518" width="11.1640625" customWidth="1"/>
    <col min="11519" max="11520" width="15.33203125" bestFit="1" customWidth="1"/>
    <col min="11521" max="11521" width="49" bestFit="1" customWidth="1"/>
    <col min="11526" max="11526" width="14.5" customWidth="1"/>
    <col min="11527" max="11527" width="15.33203125" customWidth="1"/>
    <col min="11528" max="11528" width="56.5" bestFit="1" customWidth="1"/>
    <col min="11774" max="11774" width="11.1640625" customWidth="1"/>
    <col min="11775" max="11776" width="15.33203125" bestFit="1" customWidth="1"/>
    <col min="11777" max="11777" width="49" bestFit="1" customWidth="1"/>
    <col min="11782" max="11782" width="14.5" customWidth="1"/>
    <col min="11783" max="11783" width="15.33203125" customWidth="1"/>
    <col min="11784" max="11784" width="56.5" bestFit="1" customWidth="1"/>
    <col min="12030" max="12030" width="11.1640625" customWidth="1"/>
    <col min="12031" max="12032" width="15.33203125" bestFit="1" customWidth="1"/>
    <col min="12033" max="12033" width="49" bestFit="1" customWidth="1"/>
    <col min="12038" max="12038" width="14.5" customWidth="1"/>
    <col min="12039" max="12039" width="15.33203125" customWidth="1"/>
    <col min="12040" max="12040" width="56.5" bestFit="1" customWidth="1"/>
    <col min="12286" max="12286" width="11.1640625" customWidth="1"/>
    <col min="12287" max="12288" width="15.33203125" bestFit="1" customWidth="1"/>
    <col min="12289" max="12289" width="49" bestFit="1" customWidth="1"/>
    <col min="12294" max="12294" width="14.5" customWidth="1"/>
    <col min="12295" max="12295" width="15.33203125" customWidth="1"/>
    <col min="12296" max="12296" width="56.5" bestFit="1" customWidth="1"/>
    <col min="12542" max="12542" width="11.1640625" customWidth="1"/>
    <col min="12543" max="12544" width="15.33203125" bestFit="1" customWidth="1"/>
    <col min="12545" max="12545" width="49" bestFit="1" customWidth="1"/>
    <col min="12550" max="12550" width="14.5" customWidth="1"/>
    <col min="12551" max="12551" width="15.33203125" customWidth="1"/>
    <col min="12552" max="12552" width="56.5" bestFit="1" customWidth="1"/>
    <col min="12798" max="12798" width="11.1640625" customWidth="1"/>
    <col min="12799" max="12800" width="15.33203125" bestFit="1" customWidth="1"/>
    <col min="12801" max="12801" width="49" bestFit="1" customWidth="1"/>
    <col min="12806" max="12806" width="14.5" customWidth="1"/>
    <col min="12807" max="12807" width="15.33203125" customWidth="1"/>
    <col min="12808" max="12808" width="56.5" bestFit="1" customWidth="1"/>
    <col min="13054" max="13054" width="11.1640625" customWidth="1"/>
    <col min="13055" max="13056" width="15.33203125" bestFit="1" customWidth="1"/>
    <col min="13057" max="13057" width="49" bestFit="1" customWidth="1"/>
    <col min="13062" max="13062" width="14.5" customWidth="1"/>
    <col min="13063" max="13063" width="15.33203125" customWidth="1"/>
    <col min="13064" max="13064" width="56.5" bestFit="1" customWidth="1"/>
    <col min="13310" max="13310" width="11.1640625" customWidth="1"/>
    <col min="13311" max="13312" width="15.33203125" bestFit="1" customWidth="1"/>
    <col min="13313" max="13313" width="49" bestFit="1" customWidth="1"/>
    <col min="13318" max="13318" width="14.5" customWidth="1"/>
    <col min="13319" max="13319" width="15.33203125" customWidth="1"/>
    <col min="13320" max="13320" width="56.5" bestFit="1" customWidth="1"/>
    <col min="13566" max="13566" width="11.1640625" customWidth="1"/>
    <col min="13567" max="13568" width="15.33203125" bestFit="1" customWidth="1"/>
    <col min="13569" max="13569" width="49" bestFit="1" customWidth="1"/>
    <col min="13574" max="13574" width="14.5" customWidth="1"/>
    <col min="13575" max="13575" width="15.33203125" customWidth="1"/>
    <col min="13576" max="13576" width="56.5" bestFit="1" customWidth="1"/>
    <col min="13822" max="13822" width="11.1640625" customWidth="1"/>
    <col min="13823" max="13824" width="15.33203125" bestFit="1" customWidth="1"/>
    <col min="13825" max="13825" width="49" bestFit="1" customWidth="1"/>
    <col min="13830" max="13830" width="14.5" customWidth="1"/>
    <col min="13831" max="13831" width="15.33203125" customWidth="1"/>
    <col min="13832" max="13832" width="56.5" bestFit="1" customWidth="1"/>
    <col min="14078" max="14078" width="11.1640625" customWidth="1"/>
    <col min="14079" max="14080" width="15.33203125" bestFit="1" customWidth="1"/>
    <col min="14081" max="14081" width="49" bestFit="1" customWidth="1"/>
    <col min="14086" max="14086" width="14.5" customWidth="1"/>
    <col min="14087" max="14087" width="15.33203125" customWidth="1"/>
    <col min="14088" max="14088" width="56.5" bestFit="1" customWidth="1"/>
    <col min="14334" max="14334" width="11.1640625" customWidth="1"/>
    <col min="14335" max="14336" width="15.33203125" bestFit="1" customWidth="1"/>
    <col min="14337" max="14337" width="49" bestFit="1" customWidth="1"/>
    <col min="14342" max="14342" width="14.5" customWidth="1"/>
    <col min="14343" max="14343" width="15.33203125" customWidth="1"/>
    <col min="14344" max="14344" width="56.5" bestFit="1" customWidth="1"/>
    <col min="14590" max="14590" width="11.1640625" customWidth="1"/>
    <col min="14591" max="14592" width="15.33203125" bestFit="1" customWidth="1"/>
    <col min="14593" max="14593" width="49" bestFit="1" customWidth="1"/>
    <col min="14598" max="14598" width="14.5" customWidth="1"/>
    <col min="14599" max="14599" width="15.33203125" customWidth="1"/>
    <col min="14600" max="14600" width="56.5" bestFit="1" customWidth="1"/>
    <col min="14846" max="14846" width="11.1640625" customWidth="1"/>
    <col min="14847" max="14848" width="15.33203125" bestFit="1" customWidth="1"/>
    <col min="14849" max="14849" width="49" bestFit="1" customWidth="1"/>
    <col min="14854" max="14854" width="14.5" customWidth="1"/>
    <col min="14855" max="14855" width="15.33203125" customWidth="1"/>
    <col min="14856" max="14856" width="56.5" bestFit="1" customWidth="1"/>
    <col min="15102" max="15102" width="11.1640625" customWidth="1"/>
    <col min="15103" max="15104" width="15.33203125" bestFit="1" customWidth="1"/>
    <col min="15105" max="15105" width="49" bestFit="1" customWidth="1"/>
    <col min="15110" max="15110" width="14.5" customWidth="1"/>
    <col min="15111" max="15111" width="15.33203125" customWidth="1"/>
    <col min="15112" max="15112" width="56.5" bestFit="1" customWidth="1"/>
    <col min="15358" max="15358" width="11.1640625" customWidth="1"/>
    <col min="15359" max="15360" width="15.33203125" bestFit="1" customWidth="1"/>
    <col min="15361" max="15361" width="49" bestFit="1" customWidth="1"/>
    <col min="15366" max="15366" width="14.5" customWidth="1"/>
    <col min="15367" max="15367" width="15.33203125" customWidth="1"/>
    <col min="15368" max="15368" width="56.5" bestFit="1" customWidth="1"/>
    <col min="15614" max="15614" width="11.1640625" customWidth="1"/>
    <col min="15615" max="15616" width="15.33203125" bestFit="1" customWidth="1"/>
    <col min="15617" max="15617" width="49" bestFit="1" customWidth="1"/>
    <col min="15622" max="15622" width="14.5" customWidth="1"/>
    <col min="15623" max="15623" width="15.33203125" customWidth="1"/>
    <col min="15624" max="15624" width="56.5" bestFit="1" customWidth="1"/>
    <col min="15870" max="15870" width="11.1640625" customWidth="1"/>
    <col min="15871" max="15872" width="15.33203125" bestFit="1" customWidth="1"/>
    <col min="15873" max="15873" width="49" bestFit="1" customWidth="1"/>
    <col min="15878" max="15878" width="14.5" customWidth="1"/>
    <col min="15879" max="15879" width="15.33203125" customWidth="1"/>
    <col min="15880" max="15880" width="56.5" bestFit="1" customWidth="1"/>
    <col min="16126" max="16126" width="11.1640625" customWidth="1"/>
    <col min="16127" max="16128" width="15.33203125" bestFit="1" customWidth="1"/>
    <col min="16129" max="16129" width="49" bestFit="1" customWidth="1"/>
    <col min="16134" max="16134" width="14.5" customWidth="1"/>
    <col min="16135" max="16135" width="15.33203125" customWidth="1"/>
    <col min="16136" max="16136" width="56.5" bestFit="1" customWidth="1"/>
  </cols>
  <sheetData>
    <row r="1" spans="1:8" ht="19" x14ac:dyDescent="0.25">
      <c r="A1" s="1" t="s">
        <v>623</v>
      </c>
    </row>
    <row r="2" spans="1:8" x14ac:dyDescent="0.2">
      <c r="A2" s="3"/>
    </row>
    <row r="3" spans="1:8" s="7" customFormat="1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918</v>
      </c>
      <c r="H3" s="7" t="s">
        <v>54</v>
      </c>
    </row>
    <row r="4" spans="1:8" x14ac:dyDescent="0.2">
      <c r="A4">
        <v>66</v>
      </c>
      <c r="B4" s="10" t="str">
        <f>HYPERLINK("http://www.uniprot.org/uniprot/EPIPL_HUMAN", "EPIPL_HUMAN")</f>
        <v>EPIPL_HUMAN</v>
      </c>
      <c r="C4" t="s">
        <v>919</v>
      </c>
      <c r="D4" t="b">
        <v>1</v>
      </c>
      <c r="E4" s="6">
        <v>0</v>
      </c>
      <c r="F4" s="6">
        <v>2</v>
      </c>
      <c r="G4" s="6">
        <v>5</v>
      </c>
      <c r="H4" t="s">
        <v>59</v>
      </c>
    </row>
    <row r="5" spans="1:8" x14ac:dyDescent="0.2">
      <c r="A5">
        <v>47</v>
      </c>
      <c r="B5" s="10" t="str">
        <f>HYPERLINK("http://www.uniprot.org/uniprot/ROA2_HUMAN", "ROA2_HUMAN")</f>
        <v>ROA2_HUMAN</v>
      </c>
      <c r="C5" t="s">
        <v>281</v>
      </c>
      <c r="D5" t="b">
        <v>1</v>
      </c>
      <c r="E5" s="6">
        <v>1</v>
      </c>
      <c r="F5" s="6">
        <v>2</v>
      </c>
      <c r="G5" s="6">
        <v>3</v>
      </c>
      <c r="H5" t="s">
        <v>59</v>
      </c>
    </row>
    <row r="6" spans="1:8" x14ac:dyDescent="0.2">
      <c r="A6">
        <v>90</v>
      </c>
      <c r="B6" s="10" t="str">
        <f>HYPERLINK("http://www.uniprot.org/uniprot/AQP3_HUMAN", "AQP3_HUMAN")</f>
        <v>AQP3_HUMAN</v>
      </c>
      <c r="C6" t="s">
        <v>920</v>
      </c>
      <c r="D6" t="b">
        <v>1</v>
      </c>
      <c r="E6" s="6">
        <v>1</v>
      </c>
      <c r="F6" s="6">
        <v>2</v>
      </c>
      <c r="G6" s="6">
        <v>2</v>
      </c>
      <c r="H6" t="s">
        <v>59</v>
      </c>
    </row>
    <row r="7" spans="1:8" x14ac:dyDescent="0.2">
      <c r="A7">
        <v>34</v>
      </c>
      <c r="B7" s="10" t="str">
        <f>HYPERLINK("http://www.uniprot.org/uniprot/EF2_HUMAN", "EF2_HUMAN")</f>
        <v>EF2_HUMAN</v>
      </c>
      <c r="C7" t="s">
        <v>75</v>
      </c>
      <c r="D7" t="b">
        <v>1</v>
      </c>
      <c r="E7" s="6">
        <v>0</v>
      </c>
      <c r="F7" s="6">
        <v>2</v>
      </c>
      <c r="G7" s="6">
        <v>2</v>
      </c>
      <c r="H7" t="s">
        <v>59</v>
      </c>
    </row>
    <row r="8" spans="1:8" x14ac:dyDescent="0.2">
      <c r="A8">
        <v>106</v>
      </c>
      <c r="B8" s="10" t="str">
        <f>HYPERLINK("http://www.uniprot.org/uniprot/EIF3K_HUMAN", "EIF3K_HUMAN")</f>
        <v>EIF3K_HUMAN</v>
      </c>
      <c r="C8" t="s">
        <v>673</v>
      </c>
      <c r="D8" t="b">
        <v>1</v>
      </c>
      <c r="E8" s="6">
        <v>0</v>
      </c>
      <c r="F8" s="6">
        <v>2</v>
      </c>
      <c r="G8" s="6">
        <v>2</v>
      </c>
      <c r="H8" t="s">
        <v>59</v>
      </c>
    </row>
    <row r="9" spans="1:8" x14ac:dyDescent="0.2">
      <c r="A9">
        <v>69</v>
      </c>
      <c r="B9" s="10" t="str">
        <f>HYPERLINK("http://www.uniprot.org/uniprot/GTF2I_HUMAN", "GTF2I_HUMAN")</f>
        <v>GTF2I_HUMAN</v>
      </c>
      <c r="C9" t="s">
        <v>357</v>
      </c>
      <c r="D9" t="b">
        <v>1</v>
      </c>
      <c r="E9" s="6">
        <v>1</v>
      </c>
      <c r="F9" s="6">
        <v>2</v>
      </c>
      <c r="G9" s="6">
        <v>2</v>
      </c>
      <c r="H9" t="s">
        <v>59</v>
      </c>
    </row>
    <row r="10" spans="1:8" x14ac:dyDescent="0.2">
      <c r="A10">
        <v>28</v>
      </c>
      <c r="B10" s="10" t="str">
        <f>HYPERLINK("http://www.uniprot.org/uniprot/K1C14_HUMAN", "K1C14_HUMAN")</f>
        <v>K1C14_HUMAN</v>
      </c>
      <c r="C10" t="s">
        <v>921</v>
      </c>
      <c r="D10" t="b">
        <v>1</v>
      </c>
      <c r="E10" s="6">
        <v>1</v>
      </c>
      <c r="F10" s="6">
        <v>2</v>
      </c>
      <c r="G10" s="6">
        <v>2</v>
      </c>
      <c r="H10" t="s">
        <v>59</v>
      </c>
    </row>
    <row r="11" spans="1:8" x14ac:dyDescent="0.2">
      <c r="A11">
        <v>39</v>
      </c>
      <c r="B11" s="10" t="str">
        <f>HYPERLINK("http://www.uniprot.org/uniprot/ACHB2_HUMAN", "ACHB2_HUMAN")</f>
        <v>ACHB2_HUMAN</v>
      </c>
      <c r="C11" t="s">
        <v>922</v>
      </c>
      <c r="D11" t="b">
        <v>1</v>
      </c>
      <c r="E11" s="6">
        <v>2</v>
      </c>
      <c r="F11" s="6">
        <v>3</v>
      </c>
      <c r="G11" s="6">
        <v>1</v>
      </c>
      <c r="H11" t="s">
        <v>59</v>
      </c>
    </row>
    <row r="12" spans="1:8" x14ac:dyDescent="0.2">
      <c r="A12">
        <v>57</v>
      </c>
      <c r="B12" s="10" t="str">
        <f>HYPERLINK("http://www.uniprot.org/uniprot/ACSL1_HUMAN", "ACSL1_HUMAN")</f>
        <v>ACSL1_HUMAN</v>
      </c>
      <c r="C12" t="s">
        <v>381</v>
      </c>
      <c r="D12" t="b">
        <v>1</v>
      </c>
      <c r="E12" s="6">
        <v>1</v>
      </c>
      <c r="F12" s="6">
        <v>2</v>
      </c>
      <c r="G12" s="6">
        <v>1</v>
      </c>
      <c r="H12" t="s">
        <v>59</v>
      </c>
    </row>
    <row r="13" spans="1:8" x14ac:dyDescent="0.2">
      <c r="A13">
        <v>29</v>
      </c>
      <c r="B13" s="10" t="str">
        <f>HYPERLINK("http://www.uniprot.org/uniprot/ALDOA_HUMAN", "ALDOA_HUMAN")</f>
        <v>ALDOA_HUMAN</v>
      </c>
      <c r="C13" t="s">
        <v>97</v>
      </c>
      <c r="D13" t="b">
        <v>1</v>
      </c>
      <c r="E13" s="6">
        <v>1</v>
      </c>
      <c r="F13" s="6">
        <v>2</v>
      </c>
      <c r="G13" s="6">
        <v>1</v>
      </c>
      <c r="H13" t="s">
        <v>59</v>
      </c>
    </row>
    <row r="14" spans="1:8" x14ac:dyDescent="0.2">
      <c r="A14">
        <v>20</v>
      </c>
      <c r="B14" s="10" t="str">
        <f>HYPERLINK("http://www.uniprot.org/uniprot/APOL1_HUMAN", "APOL1_HUMAN")</f>
        <v>APOL1_HUMAN</v>
      </c>
      <c r="C14" t="s">
        <v>70</v>
      </c>
      <c r="D14" t="b">
        <v>1</v>
      </c>
      <c r="E14" s="6">
        <v>1</v>
      </c>
      <c r="F14" s="6">
        <v>2</v>
      </c>
      <c r="G14" s="6">
        <v>1</v>
      </c>
      <c r="H14" t="s">
        <v>59</v>
      </c>
    </row>
    <row r="15" spans="1:8" x14ac:dyDescent="0.2">
      <c r="A15">
        <v>78</v>
      </c>
      <c r="B15" s="10" t="str">
        <f>HYPERLINK("http://www.uniprot.org/uniprot/BMS1_HUMAN", "BMS1_HUMAN")</f>
        <v>BMS1_HUMAN</v>
      </c>
      <c r="C15" t="s">
        <v>923</v>
      </c>
      <c r="D15" t="b">
        <v>1</v>
      </c>
      <c r="E15" s="6">
        <v>0</v>
      </c>
      <c r="F15" s="6">
        <v>2</v>
      </c>
      <c r="G15" s="6">
        <v>1</v>
      </c>
      <c r="H15" t="s">
        <v>59</v>
      </c>
    </row>
    <row r="16" spans="1:8" x14ac:dyDescent="0.2">
      <c r="A16">
        <v>112</v>
      </c>
      <c r="B16" s="10" t="str">
        <f>HYPERLINK("http://www.uniprot.org/uniprot/BR44L_HUMAN", "BR44L_HUMAN")</f>
        <v>BR44L_HUMAN</v>
      </c>
      <c r="C16" t="s">
        <v>375</v>
      </c>
      <c r="D16" t="b">
        <v>1</v>
      </c>
      <c r="E16" s="6">
        <v>1</v>
      </c>
      <c r="F16" s="6">
        <v>2</v>
      </c>
      <c r="G16" s="6">
        <v>1</v>
      </c>
      <c r="H16" t="s">
        <v>59</v>
      </c>
    </row>
    <row r="17" spans="1:8" x14ac:dyDescent="0.2">
      <c r="A17">
        <v>113</v>
      </c>
      <c r="B17" s="10" t="str">
        <f>HYPERLINK("http://www.uniprot.org/uniprot/BZW2_HUMAN", "BZW2_HUMAN")</f>
        <v>BZW2_HUMAN</v>
      </c>
      <c r="C17" t="s">
        <v>924</v>
      </c>
      <c r="D17" t="b">
        <v>1</v>
      </c>
      <c r="E17" s="6">
        <v>0</v>
      </c>
      <c r="F17" s="6">
        <v>2</v>
      </c>
      <c r="G17" s="6">
        <v>1</v>
      </c>
      <c r="H17" t="s">
        <v>59</v>
      </c>
    </row>
    <row r="18" spans="1:8" x14ac:dyDescent="0.2">
      <c r="A18">
        <v>97</v>
      </c>
      <c r="B18" s="10" t="str">
        <f>HYPERLINK("http://www.uniprot.org/uniprot/CA021_HUMAN", "CA021_HUMAN")</f>
        <v>CA021_HUMAN</v>
      </c>
      <c r="C18" t="s">
        <v>925</v>
      </c>
      <c r="D18" t="b">
        <v>1</v>
      </c>
      <c r="E18" s="6">
        <v>1</v>
      </c>
      <c r="F18" s="6">
        <v>2</v>
      </c>
      <c r="G18" s="6">
        <v>1</v>
      </c>
      <c r="H18" t="s">
        <v>59</v>
      </c>
    </row>
    <row r="19" spans="1:8" x14ac:dyDescent="0.2">
      <c r="A19">
        <v>19</v>
      </c>
      <c r="B19" s="10" t="str">
        <f>HYPERLINK("http://www.uniprot.org/uniprot/CC169_HUMAN", "CC169_HUMAN")</f>
        <v>CC169_HUMAN</v>
      </c>
      <c r="C19" t="s">
        <v>926</v>
      </c>
      <c r="D19" t="b">
        <v>1</v>
      </c>
      <c r="E19" s="6">
        <v>1</v>
      </c>
      <c r="F19" s="6">
        <v>2</v>
      </c>
      <c r="G19" s="6">
        <v>1</v>
      </c>
      <c r="H19" t="s">
        <v>59</v>
      </c>
    </row>
    <row r="20" spans="1:8" x14ac:dyDescent="0.2">
      <c r="A20">
        <v>111</v>
      </c>
      <c r="B20" s="10" t="str">
        <f>HYPERLINK("http://www.uniprot.org/uniprot/CCD56_HUMAN", "CCD56_HUMAN")</f>
        <v>CCD56_HUMAN</v>
      </c>
      <c r="C20" t="s">
        <v>927</v>
      </c>
      <c r="D20" t="b">
        <v>1</v>
      </c>
      <c r="E20" s="6">
        <v>1</v>
      </c>
      <c r="F20" s="6">
        <v>2</v>
      </c>
      <c r="G20" s="6">
        <v>1</v>
      </c>
      <c r="H20" t="s">
        <v>59</v>
      </c>
    </row>
    <row r="21" spans="1:8" x14ac:dyDescent="0.2">
      <c r="A21">
        <v>70</v>
      </c>
      <c r="B21" s="10" t="str">
        <f>HYPERLINK("http://www.uniprot.org/uniprot/CDK6_HUMAN", "CDK6_HUMAN")</f>
        <v>CDK6_HUMAN</v>
      </c>
      <c r="C21" t="s">
        <v>928</v>
      </c>
      <c r="D21" t="b">
        <v>1</v>
      </c>
      <c r="E21" s="6">
        <v>1</v>
      </c>
      <c r="F21" s="6">
        <v>2</v>
      </c>
      <c r="G21" s="6">
        <v>1</v>
      </c>
      <c r="H21" t="s">
        <v>59</v>
      </c>
    </row>
    <row r="22" spans="1:8" x14ac:dyDescent="0.2">
      <c r="A22">
        <v>99</v>
      </c>
      <c r="B22" s="10" t="str">
        <f>HYPERLINK("http://www.uniprot.org/uniprot/CHD8_HUMAN", "CHD8_HUMAN")</f>
        <v>CHD8_HUMAN</v>
      </c>
      <c r="C22" t="s">
        <v>929</v>
      </c>
      <c r="D22" t="b">
        <v>1</v>
      </c>
      <c r="E22" s="6">
        <v>1</v>
      </c>
      <c r="F22" s="6">
        <v>2</v>
      </c>
      <c r="G22" s="6">
        <v>1</v>
      </c>
      <c r="H22" t="s">
        <v>59</v>
      </c>
    </row>
    <row r="23" spans="1:8" x14ac:dyDescent="0.2">
      <c r="A23">
        <v>86</v>
      </c>
      <c r="B23" s="10" t="str">
        <f>HYPERLINK("http://www.uniprot.org/uniprot/CN021_HUMAN", "CN021_HUMAN")</f>
        <v>CN021_HUMAN</v>
      </c>
      <c r="C23" t="s">
        <v>930</v>
      </c>
      <c r="D23" t="b">
        <v>1</v>
      </c>
      <c r="E23" s="6">
        <v>1</v>
      </c>
      <c r="F23" s="6">
        <v>2</v>
      </c>
      <c r="G23" s="6">
        <v>1</v>
      </c>
      <c r="H23" t="s">
        <v>59</v>
      </c>
    </row>
    <row r="24" spans="1:8" x14ac:dyDescent="0.2">
      <c r="A24">
        <v>48</v>
      </c>
      <c r="B24" s="10" t="str">
        <f>HYPERLINK("http://www.uniprot.org/uniprot/COF1_HUMAN", "COF1_HUMAN")</f>
        <v>COF1_HUMAN</v>
      </c>
      <c r="C24" t="s">
        <v>660</v>
      </c>
      <c r="D24" t="b">
        <v>1</v>
      </c>
      <c r="E24" s="6">
        <v>0</v>
      </c>
      <c r="F24" s="6">
        <v>2</v>
      </c>
      <c r="G24" s="6">
        <v>1</v>
      </c>
      <c r="H24" t="s">
        <v>59</v>
      </c>
    </row>
    <row r="25" spans="1:8" x14ac:dyDescent="0.2">
      <c r="A25">
        <v>30</v>
      </c>
      <c r="B25" s="10" t="str">
        <f>HYPERLINK("http://www.uniprot.org/uniprot/CPNS1_HUMAN", "CPNS1_HUMAN")</f>
        <v>CPNS1_HUMAN</v>
      </c>
      <c r="C25" t="s">
        <v>126</v>
      </c>
      <c r="D25" t="b">
        <v>1</v>
      </c>
      <c r="E25" s="6">
        <v>0</v>
      </c>
      <c r="F25" s="6">
        <v>2</v>
      </c>
      <c r="G25" s="6">
        <v>1</v>
      </c>
      <c r="H25" t="s">
        <v>59</v>
      </c>
    </row>
    <row r="26" spans="1:8" x14ac:dyDescent="0.2">
      <c r="A26">
        <v>105</v>
      </c>
      <c r="B26" s="10" t="str">
        <f>HYPERLINK("http://www.uniprot.org/uniprot/CRNN_HUMAN", "CRNN_HUMAN")</f>
        <v>CRNN_HUMAN</v>
      </c>
      <c r="C26" t="s">
        <v>847</v>
      </c>
      <c r="D26" t="b">
        <v>1</v>
      </c>
      <c r="E26" s="6">
        <v>2</v>
      </c>
      <c r="F26" s="6">
        <v>3</v>
      </c>
      <c r="G26" s="6">
        <v>1</v>
      </c>
      <c r="H26" t="s">
        <v>59</v>
      </c>
    </row>
    <row r="27" spans="1:8" x14ac:dyDescent="0.2">
      <c r="A27">
        <v>68</v>
      </c>
      <c r="B27" s="10" t="str">
        <f>HYPERLINK("http://www.uniprot.org/uniprot/DCAF7_HUMAN", "DCAF7_HUMAN")</f>
        <v>DCAF7_HUMAN</v>
      </c>
      <c r="C27" t="s">
        <v>931</v>
      </c>
      <c r="D27" t="b">
        <v>1</v>
      </c>
      <c r="E27" s="6">
        <v>2</v>
      </c>
      <c r="F27" s="6">
        <v>2</v>
      </c>
      <c r="G27" s="6">
        <v>1</v>
      </c>
      <c r="H27" t="s">
        <v>59</v>
      </c>
    </row>
    <row r="28" spans="1:8" x14ac:dyDescent="0.2">
      <c r="A28">
        <v>88</v>
      </c>
      <c r="B28" s="10" t="str">
        <f>HYPERLINK("http://www.uniprot.org/uniprot/DDX60_HUMAN", "DDX60_HUMAN")</f>
        <v>DDX60_HUMAN</v>
      </c>
      <c r="C28" t="s">
        <v>932</v>
      </c>
      <c r="D28" t="b">
        <v>1</v>
      </c>
      <c r="E28" s="6">
        <v>0</v>
      </c>
      <c r="F28" s="6">
        <v>2</v>
      </c>
      <c r="G28" s="6">
        <v>1</v>
      </c>
      <c r="H28" t="s">
        <v>59</v>
      </c>
    </row>
    <row r="29" spans="1:8" x14ac:dyDescent="0.2">
      <c r="A29">
        <v>37</v>
      </c>
      <c r="B29" s="10" t="str">
        <f>HYPERLINK("http://www.uniprot.org/uniprot/DESP_HUMAN", "DESP_HUMAN")</f>
        <v>DESP_HUMAN</v>
      </c>
      <c r="C29" t="s">
        <v>933</v>
      </c>
      <c r="D29" t="b">
        <v>1</v>
      </c>
      <c r="E29" s="6">
        <v>0</v>
      </c>
      <c r="F29" s="6">
        <v>2</v>
      </c>
      <c r="G29" s="6">
        <v>1</v>
      </c>
      <c r="H29" t="s">
        <v>59</v>
      </c>
    </row>
    <row r="30" spans="1:8" x14ac:dyDescent="0.2">
      <c r="A30">
        <v>37</v>
      </c>
      <c r="B30" s="10" t="str">
        <f>HYPERLINK("http://www.uniprot.org/uniprot/DESP_HUMAN", "DESP_HUMAN")</f>
        <v>DESP_HUMAN</v>
      </c>
      <c r="C30" t="s">
        <v>934</v>
      </c>
      <c r="D30" t="b">
        <v>1</v>
      </c>
      <c r="E30" s="6">
        <v>0</v>
      </c>
      <c r="F30" s="6">
        <v>2</v>
      </c>
      <c r="G30" s="6">
        <v>1</v>
      </c>
      <c r="H30" t="s">
        <v>59</v>
      </c>
    </row>
    <row r="31" spans="1:8" x14ac:dyDescent="0.2">
      <c r="A31">
        <v>77</v>
      </c>
      <c r="B31" s="10" t="str">
        <f>HYPERLINK("http://www.uniprot.org/uniprot/DHX8_HUMAN", "DHX8_HUMAN")</f>
        <v>DHX8_HUMAN</v>
      </c>
      <c r="C31" t="s">
        <v>935</v>
      </c>
      <c r="D31" t="b">
        <v>1</v>
      </c>
      <c r="E31" s="6">
        <v>0</v>
      </c>
      <c r="F31" s="6">
        <v>2</v>
      </c>
      <c r="G31" s="6">
        <v>1</v>
      </c>
      <c r="H31" t="s">
        <v>59</v>
      </c>
    </row>
    <row r="32" spans="1:8" x14ac:dyDescent="0.2">
      <c r="A32">
        <v>34</v>
      </c>
      <c r="B32" s="10" t="str">
        <f>HYPERLINK("http://www.uniprot.org/uniprot/EF2_HUMAN", "EF2_HUMAN")</f>
        <v>EF2_HUMAN</v>
      </c>
      <c r="C32" t="s">
        <v>936</v>
      </c>
      <c r="D32" t="b">
        <v>1</v>
      </c>
      <c r="E32" s="6">
        <v>0</v>
      </c>
      <c r="F32" s="6">
        <v>2</v>
      </c>
      <c r="G32" s="6">
        <v>1</v>
      </c>
      <c r="H32" t="s">
        <v>59</v>
      </c>
    </row>
    <row r="33" spans="1:8" x14ac:dyDescent="0.2">
      <c r="A33">
        <v>22</v>
      </c>
      <c r="B33" s="10" t="str">
        <f>HYPERLINK("http://www.uniprot.org/uniprot/EIF3H_HUMAN", "EIF3H_HUMAN")</f>
        <v>EIF3H_HUMAN</v>
      </c>
      <c r="C33" t="s">
        <v>937</v>
      </c>
      <c r="D33" t="b">
        <v>1</v>
      </c>
      <c r="E33" s="6">
        <v>1</v>
      </c>
      <c r="F33" s="6">
        <v>2</v>
      </c>
      <c r="G33" s="6">
        <v>1</v>
      </c>
      <c r="H33" t="s">
        <v>59</v>
      </c>
    </row>
    <row r="34" spans="1:8" x14ac:dyDescent="0.2">
      <c r="A34">
        <v>63</v>
      </c>
      <c r="B34" s="10" t="str">
        <f>HYPERLINK("http://www.uniprot.org/uniprot/FAS_HUMAN", "FAS_HUMAN")</f>
        <v>FAS_HUMAN</v>
      </c>
      <c r="C34" t="s">
        <v>680</v>
      </c>
      <c r="D34" t="b">
        <v>1</v>
      </c>
      <c r="E34" s="6">
        <v>0</v>
      </c>
      <c r="F34" s="6">
        <v>2</v>
      </c>
      <c r="G34" s="6">
        <v>1</v>
      </c>
      <c r="H34" t="s">
        <v>59</v>
      </c>
    </row>
    <row r="35" spans="1:8" x14ac:dyDescent="0.2">
      <c r="A35">
        <v>44</v>
      </c>
      <c r="B35" s="10" t="str">
        <f>HYPERLINK("http://www.uniprot.org/uniprot/FILA_HUMAN", "FILA_HUMAN")</f>
        <v>FILA_HUMAN</v>
      </c>
      <c r="C35" t="s">
        <v>938</v>
      </c>
      <c r="D35" t="b">
        <v>1</v>
      </c>
      <c r="E35" s="6">
        <v>0</v>
      </c>
      <c r="F35" s="6">
        <v>2</v>
      </c>
      <c r="G35" s="6">
        <v>1</v>
      </c>
      <c r="H35" t="s">
        <v>59</v>
      </c>
    </row>
    <row r="36" spans="1:8" x14ac:dyDescent="0.2">
      <c r="A36">
        <v>25</v>
      </c>
      <c r="B36" s="10" t="str">
        <f>HYPERLINK("http://www.uniprot.org/uniprot/FKBP9_HUMAN", "FKBP9_HUMAN")</f>
        <v>FKBP9_HUMAN</v>
      </c>
      <c r="C36" t="s">
        <v>939</v>
      </c>
      <c r="D36" t="b">
        <v>1</v>
      </c>
      <c r="E36" s="6">
        <v>0</v>
      </c>
      <c r="F36" s="6">
        <v>2</v>
      </c>
      <c r="G36" s="6">
        <v>1</v>
      </c>
      <c r="H36" t="s">
        <v>59</v>
      </c>
    </row>
    <row r="37" spans="1:8" x14ac:dyDescent="0.2">
      <c r="A37">
        <v>36</v>
      </c>
      <c r="B37" s="10" t="str">
        <f>HYPERLINK("http://www.uniprot.org/uniprot/FPPS_HUMAN", "FPPS_HUMAN")</f>
        <v>FPPS_HUMAN</v>
      </c>
      <c r="C37" t="s">
        <v>940</v>
      </c>
      <c r="D37" t="b">
        <v>1</v>
      </c>
      <c r="E37" s="6">
        <v>1</v>
      </c>
      <c r="F37" s="6">
        <v>2</v>
      </c>
      <c r="G37" s="6">
        <v>1</v>
      </c>
      <c r="H37" t="s">
        <v>59</v>
      </c>
    </row>
    <row r="38" spans="1:8" x14ac:dyDescent="0.2">
      <c r="A38">
        <v>65</v>
      </c>
      <c r="B38" s="10" t="str">
        <f>HYPERLINK("http://www.uniprot.org/uniprot/FXR1_HUMAN", "FXR1_HUMAN")</f>
        <v>FXR1_HUMAN</v>
      </c>
      <c r="C38" t="s">
        <v>147</v>
      </c>
      <c r="D38" t="b">
        <v>1</v>
      </c>
      <c r="E38" s="6">
        <v>0</v>
      </c>
      <c r="F38" s="6">
        <v>2</v>
      </c>
      <c r="G38" s="6">
        <v>1</v>
      </c>
      <c r="H38" t="s">
        <v>59</v>
      </c>
    </row>
    <row r="39" spans="1:8" x14ac:dyDescent="0.2">
      <c r="A39">
        <v>23</v>
      </c>
      <c r="B39" s="10" t="str">
        <f>HYPERLINK("http://www.uniprot.org/uniprot/HNRPR_HUMAN", "HNRPR_HUMAN")</f>
        <v>HNRPR_HUMAN</v>
      </c>
      <c r="C39" t="s">
        <v>941</v>
      </c>
      <c r="D39" t="b">
        <v>1</v>
      </c>
      <c r="E39" s="6">
        <v>1</v>
      </c>
      <c r="F39" s="6">
        <v>2</v>
      </c>
      <c r="G39" s="6">
        <v>1</v>
      </c>
      <c r="H39" t="s">
        <v>59</v>
      </c>
    </row>
    <row r="40" spans="1:8" x14ac:dyDescent="0.2">
      <c r="A40">
        <v>41</v>
      </c>
      <c r="B40" s="10" t="str">
        <f>HYPERLINK("http://www.uniprot.org/uniprot/IL1RA_HUMAN", "IL1RA_HUMAN")</f>
        <v>IL1RA_HUMAN</v>
      </c>
      <c r="C40" t="s">
        <v>942</v>
      </c>
      <c r="D40" t="b">
        <v>1</v>
      </c>
      <c r="E40" s="6">
        <v>0</v>
      </c>
      <c r="F40" s="6">
        <v>2</v>
      </c>
      <c r="G40" s="6">
        <v>1</v>
      </c>
      <c r="H40" t="s">
        <v>59</v>
      </c>
    </row>
    <row r="41" spans="1:8" x14ac:dyDescent="0.2">
      <c r="A41">
        <v>75</v>
      </c>
      <c r="B41" s="10" t="str">
        <f>HYPERLINK("http://www.uniprot.org/uniprot/ILK_HUMAN", "ILK_HUMAN")</f>
        <v>ILK_HUMAN</v>
      </c>
      <c r="C41" t="s">
        <v>348</v>
      </c>
      <c r="D41" t="b">
        <v>1</v>
      </c>
      <c r="E41" s="6">
        <v>2</v>
      </c>
      <c r="F41" s="6">
        <v>2</v>
      </c>
      <c r="G41" s="6">
        <v>1</v>
      </c>
      <c r="H41" t="s">
        <v>59</v>
      </c>
    </row>
    <row r="42" spans="1:8" x14ac:dyDescent="0.2">
      <c r="A42">
        <v>58</v>
      </c>
      <c r="B42" s="10" t="str">
        <f>HYPERLINK("http://www.uniprot.org/uniprot/K1C9_HUMAN", "K1C9_HUMAN")</f>
        <v>K1C9_HUMAN</v>
      </c>
      <c r="C42" t="s">
        <v>943</v>
      </c>
      <c r="D42" t="b">
        <v>1</v>
      </c>
      <c r="E42" s="6">
        <v>2</v>
      </c>
      <c r="F42" s="6">
        <v>3</v>
      </c>
      <c r="G42" s="6">
        <v>1</v>
      </c>
      <c r="H42" t="s">
        <v>59</v>
      </c>
    </row>
    <row r="43" spans="1:8" x14ac:dyDescent="0.2">
      <c r="A43">
        <v>87</v>
      </c>
      <c r="B43" s="10" t="str">
        <f>HYPERLINK("http://www.uniprot.org/uniprot/LMTK2_HUMAN", "LMTK2_HUMAN")</f>
        <v>LMTK2_HUMAN</v>
      </c>
      <c r="C43" t="s">
        <v>944</v>
      </c>
      <c r="D43" t="b">
        <v>1</v>
      </c>
      <c r="E43" s="6">
        <v>1</v>
      </c>
      <c r="F43" s="6">
        <v>2</v>
      </c>
      <c r="G43" s="6">
        <v>1</v>
      </c>
      <c r="H43" t="s">
        <v>59</v>
      </c>
    </row>
    <row r="44" spans="1:8" x14ac:dyDescent="0.2">
      <c r="A44">
        <v>110</v>
      </c>
      <c r="B44" s="10" t="str">
        <f>HYPERLINK("http://www.uniprot.org/uniprot/LTOR2_HUMAN", "LTOR2_HUMAN")</f>
        <v>LTOR2_HUMAN</v>
      </c>
      <c r="C44" t="s">
        <v>945</v>
      </c>
      <c r="D44" t="b">
        <v>1</v>
      </c>
      <c r="E44" s="6">
        <v>2</v>
      </c>
      <c r="F44" s="6">
        <v>2</v>
      </c>
      <c r="G44" s="6">
        <v>1</v>
      </c>
      <c r="H44" t="s">
        <v>59</v>
      </c>
    </row>
    <row r="45" spans="1:8" x14ac:dyDescent="0.2">
      <c r="A45">
        <v>55</v>
      </c>
      <c r="B45" s="10" t="str">
        <f>HYPERLINK("http://www.uniprot.org/uniprot/METK2_HUMAN", "METK2_HUMAN")</f>
        <v>METK2_HUMAN</v>
      </c>
      <c r="C45" t="s">
        <v>946</v>
      </c>
      <c r="D45" t="b">
        <v>1</v>
      </c>
      <c r="E45" s="6">
        <v>2</v>
      </c>
      <c r="F45" s="6">
        <v>2</v>
      </c>
      <c r="G45" s="6">
        <v>1</v>
      </c>
      <c r="H45" t="s">
        <v>59</v>
      </c>
    </row>
    <row r="46" spans="1:8" x14ac:dyDescent="0.2">
      <c r="A46">
        <v>84</v>
      </c>
      <c r="B46" s="10" t="str">
        <f>HYPERLINK("http://www.uniprot.org/uniprot/MIDN_HUMAN", "MIDN_HUMAN")</f>
        <v>MIDN_HUMAN</v>
      </c>
      <c r="C46" t="s">
        <v>947</v>
      </c>
      <c r="D46" t="b">
        <v>1</v>
      </c>
      <c r="E46" s="6">
        <v>1</v>
      </c>
      <c r="F46" s="6">
        <v>2</v>
      </c>
      <c r="G46" s="6">
        <v>1</v>
      </c>
      <c r="H46" t="s">
        <v>59</v>
      </c>
    </row>
    <row r="47" spans="1:8" x14ac:dyDescent="0.2">
      <c r="A47">
        <v>83</v>
      </c>
      <c r="B47" s="10" t="str">
        <f>HYPERLINK("http://www.uniprot.org/uniprot/NF2L2_HUMAN", "NF2L2_HUMAN")</f>
        <v>NF2L2_HUMAN</v>
      </c>
      <c r="C47" t="s">
        <v>481</v>
      </c>
      <c r="D47" t="b">
        <v>1</v>
      </c>
      <c r="E47" s="6">
        <v>0</v>
      </c>
      <c r="F47" s="6">
        <v>2</v>
      </c>
      <c r="G47" s="6">
        <v>1</v>
      </c>
      <c r="H47" t="s">
        <v>59</v>
      </c>
    </row>
    <row r="48" spans="1:8" x14ac:dyDescent="0.2">
      <c r="A48">
        <v>108</v>
      </c>
      <c r="B48" s="10" t="str">
        <f>HYPERLINK("http://www.uniprot.org/uniprot/NUDC_HUMAN", "NUDC_HUMAN")</f>
        <v>NUDC_HUMAN</v>
      </c>
      <c r="C48" t="s">
        <v>948</v>
      </c>
      <c r="D48" t="b">
        <v>1</v>
      </c>
      <c r="E48" s="6">
        <v>0</v>
      </c>
      <c r="F48" s="6">
        <v>2</v>
      </c>
      <c r="G48" s="6">
        <v>1</v>
      </c>
      <c r="H48" t="s">
        <v>59</v>
      </c>
    </row>
    <row r="49" spans="1:8" x14ac:dyDescent="0.2">
      <c r="A49">
        <v>50</v>
      </c>
      <c r="B49" s="10" t="str">
        <f>HYPERLINK("http://www.uniprot.org/uniprot/P85A_HUMAN", "P85A_HUMAN")</f>
        <v>P85A_HUMAN</v>
      </c>
      <c r="C49" t="s">
        <v>949</v>
      </c>
      <c r="D49" t="b">
        <v>1</v>
      </c>
      <c r="E49" s="6">
        <v>2</v>
      </c>
      <c r="F49" s="6">
        <v>2</v>
      </c>
      <c r="G49" s="6">
        <v>1</v>
      </c>
      <c r="H49" t="s">
        <v>59</v>
      </c>
    </row>
    <row r="50" spans="1:8" x14ac:dyDescent="0.2">
      <c r="A50">
        <v>89</v>
      </c>
      <c r="B50" s="10" t="str">
        <f>HYPERLINK("http://www.uniprot.org/uniprot/PARP8_HUMAN", "PARP8_HUMAN")</f>
        <v>PARP8_HUMAN</v>
      </c>
      <c r="C50" t="s">
        <v>950</v>
      </c>
      <c r="D50" t="b">
        <v>1</v>
      </c>
      <c r="E50" s="6">
        <v>1</v>
      </c>
      <c r="F50" s="6">
        <v>2</v>
      </c>
      <c r="G50" s="6">
        <v>1</v>
      </c>
      <c r="H50" t="s">
        <v>59</v>
      </c>
    </row>
    <row r="51" spans="1:8" x14ac:dyDescent="0.2">
      <c r="A51">
        <v>96</v>
      </c>
      <c r="B51" s="10" t="str">
        <f>HYPERLINK("http://www.uniprot.org/uniprot/PELO_HUMAN", "PELO_HUMAN")</f>
        <v>PELO_HUMAN</v>
      </c>
      <c r="C51" t="s">
        <v>951</v>
      </c>
      <c r="D51" t="b">
        <v>1</v>
      </c>
      <c r="E51" s="6">
        <v>0</v>
      </c>
      <c r="F51" s="6">
        <v>2</v>
      </c>
      <c r="G51" s="6">
        <v>1</v>
      </c>
      <c r="H51" t="s">
        <v>59</v>
      </c>
    </row>
    <row r="52" spans="1:8" x14ac:dyDescent="0.2">
      <c r="A52">
        <v>80</v>
      </c>
      <c r="B52" s="10" t="str">
        <f>HYPERLINK("http://www.uniprot.org/uniprot/PLEC_HUMAN", "PLEC_HUMAN")</f>
        <v>PLEC_HUMAN</v>
      </c>
      <c r="C52" t="s">
        <v>952</v>
      </c>
      <c r="D52" t="b">
        <v>1</v>
      </c>
      <c r="E52" s="6">
        <v>0</v>
      </c>
      <c r="F52" s="6">
        <v>2</v>
      </c>
      <c r="G52" s="6">
        <v>1</v>
      </c>
      <c r="H52" t="s">
        <v>59</v>
      </c>
    </row>
    <row r="53" spans="1:8" x14ac:dyDescent="0.2">
      <c r="A53">
        <v>79</v>
      </c>
      <c r="B53" s="10" t="str">
        <f>HYPERLINK("http://www.uniprot.org/uniprot/PMVK_HUMAN", "PMVK_HUMAN")</f>
        <v>PMVK_HUMAN</v>
      </c>
      <c r="C53" t="s">
        <v>953</v>
      </c>
      <c r="D53" t="b">
        <v>1</v>
      </c>
      <c r="E53" s="6">
        <v>2</v>
      </c>
      <c r="F53" s="6">
        <v>2</v>
      </c>
      <c r="G53" s="6">
        <v>1</v>
      </c>
      <c r="H53" t="s">
        <v>59</v>
      </c>
    </row>
    <row r="54" spans="1:8" x14ac:dyDescent="0.2">
      <c r="A54">
        <v>52</v>
      </c>
      <c r="B54" s="10" t="str">
        <f>HYPERLINK("http://www.uniprot.org/uniprot/PSB4_HUMAN", "PSB4_HUMAN")</f>
        <v>PSB4_HUMAN</v>
      </c>
      <c r="C54" t="s">
        <v>206</v>
      </c>
      <c r="D54" t="b">
        <v>1</v>
      </c>
      <c r="E54" s="6">
        <v>0</v>
      </c>
      <c r="F54" s="6">
        <v>2</v>
      </c>
      <c r="G54" s="6">
        <v>1</v>
      </c>
      <c r="H54" t="s">
        <v>59</v>
      </c>
    </row>
    <row r="55" spans="1:8" x14ac:dyDescent="0.2">
      <c r="A55">
        <v>51</v>
      </c>
      <c r="B55" s="10" t="str">
        <f>HYPERLINK("http://www.uniprot.org/uniprot/PSB9_HUMAN", "PSB9_HUMAN")</f>
        <v>PSB9_HUMAN</v>
      </c>
      <c r="C55" t="s">
        <v>954</v>
      </c>
      <c r="D55" t="b">
        <v>1</v>
      </c>
      <c r="E55" s="6">
        <v>1</v>
      </c>
      <c r="F55" s="6">
        <v>2</v>
      </c>
      <c r="G55" s="6">
        <v>1</v>
      </c>
      <c r="H55" t="s">
        <v>59</v>
      </c>
    </row>
    <row r="56" spans="1:8" x14ac:dyDescent="0.2">
      <c r="A56">
        <v>42</v>
      </c>
      <c r="B56" s="10" t="str">
        <f>HYPERLINK("http://www.uniprot.org/uniprot/RAB5A_HUMAN", "RAB5A_HUMAN")</f>
        <v>RAB5A_HUMAN</v>
      </c>
      <c r="C56" t="s">
        <v>955</v>
      </c>
      <c r="D56" t="b">
        <v>1</v>
      </c>
      <c r="E56" s="6">
        <v>0</v>
      </c>
      <c r="F56" s="6">
        <v>2</v>
      </c>
      <c r="G56" s="6">
        <v>1</v>
      </c>
      <c r="H56" t="s">
        <v>59</v>
      </c>
    </row>
    <row r="57" spans="1:8" x14ac:dyDescent="0.2">
      <c r="A57">
        <v>72</v>
      </c>
      <c r="B57" s="10" t="str">
        <f>HYPERLINK("http://www.uniprot.org/uniprot/RAD51_HUMAN", "RAD51_HUMAN")</f>
        <v>RAD51_HUMAN</v>
      </c>
      <c r="C57" t="s">
        <v>956</v>
      </c>
      <c r="D57" t="b">
        <v>1</v>
      </c>
      <c r="E57" s="6">
        <v>1</v>
      </c>
      <c r="F57" s="6">
        <v>2</v>
      </c>
      <c r="G57" s="6">
        <v>1</v>
      </c>
      <c r="H57" t="s">
        <v>59</v>
      </c>
    </row>
    <row r="58" spans="1:8" x14ac:dyDescent="0.2">
      <c r="A58">
        <v>73</v>
      </c>
      <c r="B58" s="10" t="str">
        <f>HYPERLINK("http://www.uniprot.org/uniprot/RBBP4_HUMAN", "RBBP4_HUMAN")</f>
        <v>RBBP4_HUMAN</v>
      </c>
      <c r="C58" t="s">
        <v>90</v>
      </c>
      <c r="D58" t="b">
        <v>1</v>
      </c>
      <c r="E58" s="6">
        <v>0</v>
      </c>
      <c r="F58" s="6">
        <v>2</v>
      </c>
      <c r="G58" s="6">
        <v>1</v>
      </c>
      <c r="H58" t="s">
        <v>59</v>
      </c>
    </row>
    <row r="59" spans="1:8" x14ac:dyDescent="0.2">
      <c r="A59">
        <v>107</v>
      </c>
      <c r="B59" s="10" t="str">
        <f>HYPERLINK("http://www.uniprot.org/uniprot/RCOR1_HUMAN", "RCOR1_HUMAN")</f>
        <v>RCOR1_HUMAN</v>
      </c>
      <c r="C59" t="s">
        <v>957</v>
      </c>
      <c r="D59" t="b">
        <v>0</v>
      </c>
      <c r="E59" s="6">
        <v>1</v>
      </c>
      <c r="F59" s="6">
        <v>2</v>
      </c>
      <c r="G59" s="6">
        <v>1</v>
      </c>
      <c r="H59" t="s">
        <v>958</v>
      </c>
    </row>
    <row r="60" spans="1:8" x14ac:dyDescent="0.2">
      <c r="A60">
        <v>107</v>
      </c>
      <c r="B60" s="10" t="str">
        <f>HYPERLINK("http://www.uniprot.org/uniprot/RCOR1_HUMAN", "RCOR1_HUMAN")</f>
        <v>RCOR1_HUMAN</v>
      </c>
      <c r="C60" t="s">
        <v>213</v>
      </c>
      <c r="D60" t="b">
        <v>1</v>
      </c>
      <c r="E60" s="6">
        <v>0</v>
      </c>
      <c r="F60" s="6">
        <v>2</v>
      </c>
      <c r="G60" s="6">
        <v>1</v>
      </c>
      <c r="H60" t="s">
        <v>59</v>
      </c>
    </row>
    <row r="61" spans="1:8" x14ac:dyDescent="0.2">
      <c r="A61">
        <v>104</v>
      </c>
      <c r="B61" s="10" t="str">
        <f>HYPERLINK("http://www.uniprot.org/uniprot/RCOR3_HUMAN", "RCOR3_HUMAN")</f>
        <v>RCOR3_HUMAN</v>
      </c>
      <c r="C61" t="s">
        <v>957</v>
      </c>
      <c r="D61" t="b">
        <v>0</v>
      </c>
      <c r="E61" s="6">
        <v>1</v>
      </c>
      <c r="F61" s="6">
        <v>2</v>
      </c>
      <c r="G61" s="6">
        <v>1</v>
      </c>
      <c r="H61" t="s">
        <v>958</v>
      </c>
    </row>
    <row r="62" spans="1:8" x14ac:dyDescent="0.2">
      <c r="A62">
        <v>56</v>
      </c>
      <c r="B62" s="10" t="str">
        <f>HYPERLINK("http://www.uniprot.org/uniprot/RIR2_HUMAN", "RIR2_HUMAN")</f>
        <v>RIR2_HUMAN</v>
      </c>
      <c r="C62" t="s">
        <v>959</v>
      </c>
      <c r="D62" t="b">
        <v>1</v>
      </c>
      <c r="E62" s="6">
        <v>0</v>
      </c>
      <c r="F62" s="6">
        <v>2</v>
      </c>
      <c r="G62" s="6">
        <v>1</v>
      </c>
      <c r="H62" t="s">
        <v>59</v>
      </c>
    </row>
    <row r="63" spans="1:8" x14ac:dyDescent="0.2">
      <c r="A63">
        <v>67</v>
      </c>
      <c r="B63" s="10" t="str">
        <f>HYPERLINK("http://www.uniprot.org/uniprot/RL26_HUMAN", "RL26_HUMAN")</f>
        <v>RL26_HUMAN</v>
      </c>
      <c r="C63" t="s">
        <v>217</v>
      </c>
      <c r="D63" t="b">
        <v>1</v>
      </c>
      <c r="E63" s="6">
        <v>0</v>
      </c>
      <c r="F63" s="6">
        <v>2</v>
      </c>
      <c r="G63" s="6">
        <v>1</v>
      </c>
      <c r="H63" t="s">
        <v>59</v>
      </c>
    </row>
    <row r="64" spans="1:8" x14ac:dyDescent="0.2">
      <c r="A64">
        <v>85</v>
      </c>
      <c r="B64" s="10" t="str">
        <f>HYPERLINK("http://www.uniprot.org/uniprot/RN213_HUMAN", "RN213_HUMAN")</f>
        <v>RN213_HUMAN</v>
      </c>
      <c r="C64" t="s">
        <v>728</v>
      </c>
      <c r="D64" t="b">
        <v>1</v>
      </c>
      <c r="E64" s="6">
        <v>0</v>
      </c>
      <c r="F64" s="6">
        <v>2</v>
      </c>
      <c r="G64" s="6">
        <v>1</v>
      </c>
      <c r="H64" t="s">
        <v>59</v>
      </c>
    </row>
    <row r="65" spans="1:8" x14ac:dyDescent="0.2">
      <c r="A65">
        <v>85</v>
      </c>
      <c r="B65" s="10" t="str">
        <f>HYPERLINK("http://www.uniprot.org/uniprot/RN213_HUMAN", "RN213_HUMAN")</f>
        <v>RN213_HUMAN</v>
      </c>
      <c r="C65" t="s">
        <v>960</v>
      </c>
      <c r="D65" t="b">
        <v>1</v>
      </c>
      <c r="E65" s="6">
        <v>0</v>
      </c>
      <c r="F65" s="6">
        <v>2</v>
      </c>
      <c r="G65" s="6">
        <v>1</v>
      </c>
      <c r="H65" t="s">
        <v>59</v>
      </c>
    </row>
    <row r="66" spans="1:8" x14ac:dyDescent="0.2">
      <c r="A66">
        <v>95</v>
      </c>
      <c r="B66" s="10" t="str">
        <f>HYPERLINK("http://www.uniprot.org/uniprot/RNZ2_HUMAN", "RNZ2_HUMAN")</f>
        <v>RNZ2_HUMAN</v>
      </c>
      <c r="C66" t="s">
        <v>961</v>
      </c>
      <c r="D66" t="b">
        <v>1</v>
      </c>
      <c r="E66" s="6">
        <v>1</v>
      </c>
      <c r="F66" s="6">
        <v>2</v>
      </c>
      <c r="G66" s="6">
        <v>1</v>
      </c>
      <c r="H66" t="s">
        <v>59</v>
      </c>
    </row>
    <row r="67" spans="1:8" x14ac:dyDescent="0.2">
      <c r="A67">
        <v>33</v>
      </c>
      <c r="B67" s="10" t="str">
        <f>HYPERLINK("http://www.uniprot.org/uniprot/ROA1_HUMAN", "ROA1_HUMAN")</f>
        <v>ROA1_HUMAN</v>
      </c>
      <c r="C67" t="s">
        <v>962</v>
      </c>
      <c r="D67" t="b">
        <v>1</v>
      </c>
      <c r="E67" s="6">
        <v>1</v>
      </c>
      <c r="F67" s="6">
        <v>2</v>
      </c>
      <c r="G67" s="6">
        <v>1</v>
      </c>
      <c r="H67" t="s">
        <v>59</v>
      </c>
    </row>
    <row r="68" spans="1:8" x14ac:dyDescent="0.2">
      <c r="A68">
        <v>45</v>
      </c>
      <c r="B68" s="10" t="str">
        <f>HYPERLINK("http://www.uniprot.org/uniprot/RS4Y1_HUMAN", "RS4Y1_HUMAN")</f>
        <v>RS4Y1_HUMAN</v>
      </c>
      <c r="C68" t="s">
        <v>963</v>
      </c>
      <c r="D68" t="b">
        <v>1</v>
      </c>
      <c r="E68" s="6">
        <v>1</v>
      </c>
      <c r="F68" s="6">
        <v>2</v>
      </c>
      <c r="G68" s="6">
        <v>1</v>
      </c>
      <c r="H68" t="s">
        <v>59</v>
      </c>
    </row>
    <row r="69" spans="1:8" x14ac:dyDescent="0.2">
      <c r="A69">
        <v>32</v>
      </c>
      <c r="B69" s="10" t="str">
        <f>HYPERLINK("http://www.uniprot.org/uniprot/RU1C_HUMAN", "RU1C_HUMAN")</f>
        <v>RU1C_HUMAN</v>
      </c>
      <c r="C69" t="s">
        <v>313</v>
      </c>
      <c r="D69" t="b">
        <v>1</v>
      </c>
      <c r="E69" s="6">
        <v>1</v>
      </c>
      <c r="F69" s="6">
        <v>2</v>
      </c>
      <c r="G69" s="6">
        <v>1</v>
      </c>
      <c r="H69" t="s">
        <v>59</v>
      </c>
    </row>
    <row r="70" spans="1:8" x14ac:dyDescent="0.2">
      <c r="A70">
        <v>109</v>
      </c>
      <c r="B70" s="10" t="str">
        <f>HYPERLINK("http://www.uniprot.org/uniprot/SAC2_HUMAN", "SAC2_HUMAN")</f>
        <v>SAC2_HUMAN</v>
      </c>
      <c r="C70" t="s">
        <v>506</v>
      </c>
      <c r="D70" t="b">
        <v>1</v>
      </c>
      <c r="E70" s="6">
        <v>0</v>
      </c>
      <c r="F70" s="6">
        <v>2</v>
      </c>
      <c r="G70" s="6">
        <v>1</v>
      </c>
      <c r="H70" t="s">
        <v>59</v>
      </c>
    </row>
    <row r="71" spans="1:8" x14ac:dyDescent="0.2">
      <c r="A71">
        <v>24</v>
      </c>
      <c r="B71" s="10" t="str">
        <f>HYPERLINK("http://www.uniprot.org/uniprot/SCEL_HUMAN", "SCEL_HUMAN")</f>
        <v>SCEL_HUMAN</v>
      </c>
      <c r="C71" t="s">
        <v>964</v>
      </c>
      <c r="D71" t="b">
        <v>1</v>
      </c>
      <c r="E71" s="6">
        <v>1</v>
      </c>
      <c r="F71" s="6">
        <v>2</v>
      </c>
      <c r="G71" s="6">
        <v>1</v>
      </c>
      <c r="H71" t="s">
        <v>59</v>
      </c>
    </row>
    <row r="72" spans="1:8" x14ac:dyDescent="0.2">
      <c r="A72">
        <v>92</v>
      </c>
      <c r="B72" s="10" t="str">
        <f>HYPERLINK("http://www.uniprot.org/uniprot/SENP5_HUMAN", "SENP5_HUMAN")</f>
        <v>SENP5_HUMAN</v>
      </c>
      <c r="C72" t="s">
        <v>965</v>
      </c>
      <c r="D72" t="b">
        <v>1</v>
      </c>
      <c r="E72" s="6">
        <v>2</v>
      </c>
      <c r="F72" s="6">
        <v>2</v>
      </c>
      <c r="G72" s="6">
        <v>1</v>
      </c>
      <c r="H72" t="s">
        <v>59</v>
      </c>
    </row>
    <row r="73" spans="1:8" x14ac:dyDescent="0.2">
      <c r="A73">
        <v>53</v>
      </c>
      <c r="B73" s="10" t="str">
        <f>HYPERLINK("http://www.uniprot.org/uniprot/SPB3_HUMAN", "SPB3_HUMAN")</f>
        <v>SPB3_HUMAN</v>
      </c>
      <c r="C73" t="s">
        <v>966</v>
      </c>
      <c r="D73" t="b">
        <v>1</v>
      </c>
      <c r="E73" s="6">
        <v>0</v>
      </c>
      <c r="F73" s="6">
        <v>2</v>
      </c>
      <c r="G73" s="6">
        <v>1</v>
      </c>
      <c r="H73" t="s">
        <v>59</v>
      </c>
    </row>
    <row r="74" spans="1:8" x14ac:dyDescent="0.2">
      <c r="A74">
        <v>61</v>
      </c>
      <c r="B74" s="10" t="str">
        <f>HYPERLINK("http://www.uniprot.org/uniprot/STAT1_HUMAN", "STAT1_HUMAN")</f>
        <v>STAT1_HUMAN</v>
      </c>
      <c r="C74" t="s">
        <v>513</v>
      </c>
      <c r="D74" t="b">
        <v>1</v>
      </c>
      <c r="E74" s="6">
        <v>0</v>
      </c>
      <c r="F74" s="6">
        <v>2</v>
      </c>
      <c r="G74" s="6">
        <v>1</v>
      </c>
      <c r="H74" t="s">
        <v>59</v>
      </c>
    </row>
    <row r="75" spans="1:8" x14ac:dyDescent="0.2">
      <c r="A75">
        <v>60</v>
      </c>
      <c r="B75" s="10" t="str">
        <f>HYPERLINK("http://www.uniprot.org/uniprot/STAT3_HUMAN", "STAT3_HUMAN")</f>
        <v>STAT3_HUMAN</v>
      </c>
      <c r="C75" t="s">
        <v>94</v>
      </c>
      <c r="D75" t="b">
        <v>1</v>
      </c>
      <c r="E75" s="6">
        <v>0</v>
      </c>
      <c r="F75" s="6">
        <v>2</v>
      </c>
      <c r="G75" s="6">
        <v>1</v>
      </c>
      <c r="H75" t="s">
        <v>59</v>
      </c>
    </row>
    <row r="76" spans="1:8" x14ac:dyDescent="0.2">
      <c r="A76">
        <v>62</v>
      </c>
      <c r="B76" s="10" t="str">
        <f>HYPERLINK("http://www.uniprot.org/uniprot/STAT6_HUMAN", "STAT6_HUMAN")</f>
        <v>STAT6_HUMAN</v>
      </c>
      <c r="C76" t="s">
        <v>967</v>
      </c>
      <c r="D76" t="b">
        <v>1</v>
      </c>
      <c r="E76" s="6">
        <v>0</v>
      </c>
      <c r="F76" s="6">
        <v>2</v>
      </c>
      <c r="G76" s="6">
        <v>1</v>
      </c>
      <c r="H76" t="s">
        <v>59</v>
      </c>
    </row>
    <row r="77" spans="1:8" x14ac:dyDescent="0.2">
      <c r="A77">
        <v>49</v>
      </c>
      <c r="B77" s="10" t="str">
        <f>HYPERLINK("http://www.uniprot.org/uniprot/STOM_HUMAN", "STOM_HUMAN")</f>
        <v>STOM_HUMAN</v>
      </c>
      <c r="C77" t="s">
        <v>968</v>
      </c>
      <c r="D77" t="b">
        <v>1</v>
      </c>
      <c r="E77" s="6">
        <v>0</v>
      </c>
      <c r="F77" s="6">
        <v>2</v>
      </c>
      <c r="G77" s="6">
        <v>1</v>
      </c>
      <c r="H77" t="s">
        <v>59</v>
      </c>
    </row>
    <row r="78" spans="1:8" x14ac:dyDescent="0.2">
      <c r="A78">
        <v>103</v>
      </c>
      <c r="B78" s="10" t="str">
        <f>HYPERLINK("http://www.uniprot.org/uniprot/SYLC_HUMAN", "SYLC_HUMAN")</f>
        <v>SYLC_HUMAN</v>
      </c>
      <c r="C78" t="s">
        <v>969</v>
      </c>
      <c r="D78" t="b">
        <v>1</v>
      </c>
      <c r="E78" s="6">
        <v>0</v>
      </c>
      <c r="F78" s="6">
        <v>2</v>
      </c>
      <c r="G78" s="6">
        <v>1</v>
      </c>
      <c r="H78" t="s">
        <v>59</v>
      </c>
    </row>
    <row r="79" spans="1:8" x14ac:dyDescent="0.2">
      <c r="A79">
        <v>74</v>
      </c>
      <c r="B79" s="10" t="str">
        <f>HYPERLINK("http://www.uniprot.org/uniprot/TADBP_HUMAN", "TADBP_HUMAN")</f>
        <v>TADBP_HUMAN</v>
      </c>
      <c r="C79" t="s">
        <v>970</v>
      </c>
      <c r="D79" t="b">
        <v>1</v>
      </c>
      <c r="E79" s="6">
        <v>0</v>
      </c>
      <c r="F79" s="6">
        <v>2</v>
      </c>
      <c r="G79" s="6">
        <v>1</v>
      </c>
      <c r="H79" t="s">
        <v>59</v>
      </c>
    </row>
    <row r="80" spans="1:8" x14ac:dyDescent="0.2">
      <c r="A80">
        <v>71</v>
      </c>
      <c r="B80" s="10" t="str">
        <f>HYPERLINK("http://www.uniprot.org/uniprot/TAP2_HUMAN", "TAP2_HUMAN")</f>
        <v>TAP2_HUMAN</v>
      </c>
      <c r="C80" t="s">
        <v>971</v>
      </c>
      <c r="D80" t="b">
        <v>1</v>
      </c>
      <c r="E80" s="6">
        <v>2</v>
      </c>
      <c r="F80" s="6">
        <v>2</v>
      </c>
      <c r="G80" s="6">
        <v>1</v>
      </c>
      <c r="H80" t="s">
        <v>59</v>
      </c>
    </row>
    <row r="81" spans="1:8" x14ac:dyDescent="0.2">
      <c r="A81">
        <v>82</v>
      </c>
      <c r="B81" s="10" t="str">
        <f>HYPERLINK("http://www.uniprot.org/uniprot/TOM34_HUMAN", "TOM34_HUMAN")</f>
        <v>TOM34_HUMAN</v>
      </c>
      <c r="C81" t="s">
        <v>972</v>
      </c>
      <c r="D81" t="b">
        <v>1</v>
      </c>
      <c r="E81" s="6">
        <v>0</v>
      </c>
      <c r="F81" s="6">
        <v>2</v>
      </c>
      <c r="G81" s="6">
        <v>1</v>
      </c>
      <c r="H81" t="s">
        <v>59</v>
      </c>
    </row>
    <row r="82" spans="1:8" x14ac:dyDescent="0.2">
      <c r="A82">
        <v>76</v>
      </c>
      <c r="B82" s="10" t="str">
        <f>HYPERLINK("http://www.uniprot.org/uniprot/TRI25_HUMAN", "TRI25_HUMAN")</f>
        <v>TRI25_HUMAN</v>
      </c>
      <c r="C82" t="s">
        <v>260</v>
      </c>
      <c r="D82" t="b">
        <v>1</v>
      </c>
      <c r="E82" s="6">
        <v>1</v>
      </c>
      <c r="F82" s="6">
        <v>2</v>
      </c>
      <c r="G82" s="6">
        <v>1</v>
      </c>
      <c r="H82" t="s">
        <v>59</v>
      </c>
    </row>
    <row r="83" spans="1:8" x14ac:dyDescent="0.2">
      <c r="A83">
        <v>98</v>
      </c>
      <c r="B83" s="10" t="str">
        <f>HYPERLINK("http://www.uniprot.org/uniprot/TXNIP_HUMAN", "TXNIP_HUMAN")</f>
        <v>TXNIP_HUMAN</v>
      </c>
      <c r="C83" t="s">
        <v>973</v>
      </c>
      <c r="D83" t="b">
        <v>1</v>
      </c>
      <c r="E83" s="6">
        <v>0</v>
      </c>
      <c r="F83" s="6">
        <v>2</v>
      </c>
      <c r="G83" s="6">
        <v>1</v>
      </c>
      <c r="H83" t="s">
        <v>59</v>
      </c>
    </row>
    <row r="84" spans="1:8" x14ac:dyDescent="0.2">
      <c r="A84">
        <v>46</v>
      </c>
      <c r="B84" s="10" t="str">
        <f>HYPERLINK("http://www.uniprot.org/uniprot/USF1_HUMAN", "USF1_HUMAN")</f>
        <v>USF1_HUMAN</v>
      </c>
      <c r="C84" t="s">
        <v>974</v>
      </c>
      <c r="D84" t="b">
        <v>1</v>
      </c>
      <c r="E84" s="6">
        <v>1</v>
      </c>
      <c r="F84" s="6">
        <v>2</v>
      </c>
      <c r="G84" s="6">
        <v>1</v>
      </c>
      <c r="H84" t="s">
        <v>59</v>
      </c>
    </row>
    <row r="85" spans="1:8" x14ac:dyDescent="0.2">
      <c r="A85">
        <v>102</v>
      </c>
      <c r="B85" s="10" t="str">
        <f>HYPERLINK("http://www.uniprot.org/uniprot/VPS54_HUMAN", "VPS54_HUMAN")</f>
        <v>VPS54_HUMAN</v>
      </c>
      <c r="C85" t="s">
        <v>270</v>
      </c>
      <c r="D85" t="b">
        <v>1</v>
      </c>
      <c r="E85" s="6">
        <v>0</v>
      </c>
      <c r="F85" s="6">
        <v>2</v>
      </c>
      <c r="G85" s="6">
        <v>1</v>
      </c>
      <c r="H85" t="s">
        <v>59</v>
      </c>
    </row>
    <row r="86" spans="1:8" x14ac:dyDescent="0.2">
      <c r="A86">
        <v>21</v>
      </c>
      <c r="B86" s="10" t="str">
        <f>HYPERLINK("http://www.uniprot.org/uniprot/XPO1_HUMAN", "XPO1_HUMAN")</f>
        <v>XPO1_HUMAN</v>
      </c>
      <c r="C86" t="s">
        <v>526</v>
      </c>
      <c r="D86" t="b">
        <v>1</v>
      </c>
      <c r="E86" s="6">
        <v>0</v>
      </c>
      <c r="F86" s="6">
        <v>2</v>
      </c>
      <c r="G86" s="6">
        <v>1</v>
      </c>
      <c r="H86" t="s">
        <v>59</v>
      </c>
    </row>
    <row r="87" spans="1:8" x14ac:dyDescent="0.2">
      <c r="A87">
        <v>94</v>
      </c>
      <c r="B87" s="10" t="str">
        <f>HYPERLINK("http://www.uniprot.org/uniprot/ZFY21_HUMAN", "ZFY21_HUMAN")</f>
        <v>ZFY21_HUMAN</v>
      </c>
      <c r="C87" t="s">
        <v>975</v>
      </c>
      <c r="D87" t="b">
        <v>1</v>
      </c>
      <c r="E87" s="6">
        <v>1</v>
      </c>
      <c r="F87" s="6">
        <v>2</v>
      </c>
      <c r="G87" s="6">
        <v>1</v>
      </c>
      <c r="H87" t="s">
        <v>59</v>
      </c>
    </row>
    <row r="88" spans="1:8" x14ac:dyDescent="0.2">
      <c r="B88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01"/>
  <sheetViews>
    <sheetView topLeftCell="A271" workbookViewId="0">
      <selection activeCell="L27" sqref="L27"/>
    </sheetView>
  </sheetViews>
  <sheetFormatPr baseColWidth="10" defaultColWidth="8.83203125" defaultRowHeight="15" x14ac:dyDescent="0.2"/>
  <cols>
    <col min="1" max="1" width="10.5" customWidth="1"/>
    <col min="2" max="2" width="15.5" bestFit="1" customWidth="1"/>
    <col min="3" max="3" width="26.1640625" bestFit="1" customWidth="1"/>
    <col min="4" max="4" width="9.1640625" customWidth="1"/>
    <col min="5" max="6" width="9.1640625" style="6" customWidth="1"/>
    <col min="7" max="7" width="36.6640625" style="6" customWidth="1"/>
    <col min="8" max="8" width="11.33203125" customWidth="1"/>
    <col min="254" max="254" width="10.5" customWidth="1"/>
    <col min="255" max="256" width="15.5" bestFit="1" customWidth="1"/>
    <col min="257" max="257" width="41.33203125" bestFit="1" customWidth="1"/>
    <col min="259" max="259" width="5" customWidth="1"/>
    <col min="260" max="260" width="3.5" customWidth="1"/>
    <col min="262" max="262" width="18.6640625" customWidth="1"/>
    <col min="263" max="263" width="19.5" customWidth="1"/>
    <col min="264" max="264" width="20.5" bestFit="1" customWidth="1"/>
    <col min="510" max="510" width="10.5" customWidth="1"/>
    <col min="511" max="512" width="15.5" bestFit="1" customWidth="1"/>
    <col min="513" max="513" width="41.33203125" bestFit="1" customWidth="1"/>
    <col min="515" max="515" width="5" customWidth="1"/>
    <col min="516" max="516" width="3.5" customWidth="1"/>
    <col min="518" max="518" width="18.6640625" customWidth="1"/>
    <col min="519" max="519" width="19.5" customWidth="1"/>
    <col min="520" max="520" width="20.5" bestFit="1" customWidth="1"/>
    <col min="766" max="766" width="10.5" customWidth="1"/>
    <col min="767" max="768" width="15.5" bestFit="1" customWidth="1"/>
    <col min="769" max="769" width="41.33203125" bestFit="1" customWidth="1"/>
    <col min="771" max="771" width="5" customWidth="1"/>
    <col min="772" max="772" width="3.5" customWidth="1"/>
    <col min="774" max="774" width="18.6640625" customWidth="1"/>
    <col min="775" max="775" width="19.5" customWidth="1"/>
    <col min="776" max="776" width="20.5" bestFit="1" customWidth="1"/>
    <col min="1022" max="1022" width="10.5" customWidth="1"/>
    <col min="1023" max="1024" width="15.5" bestFit="1" customWidth="1"/>
    <col min="1025" max="1025" width="41.33203125" bestFit="1" customWidth="1"/>
    <col min="1027" max="1027" width="5" customWidth="1"/>
    <col min="1028" max="1028" width="3.5" customWidth="1"/>
    <col min="1030" max="1030" width="18.6640625" customWidth="1"/>
    <col min="1031" max="1031" width="19.5" customWidth="1"/>
    <col min="1032" max="1032" width="20.5" bestFit="1" customWidth="1"/>
    <col min="1278" max="1278" width="10.5" customWidth="1"/>
    <col min="1279" max="1280" width="15.5" bestFit="1" customWidth="1"/>
    <col min="1281" max="1281" width="41.33203125" bestFit="1" customWidth="1"/>
    <col min="1283" max="1283" width="5" customWidth="1"/>
    <col min="1284" max="1284" width="3.5" customWidth="1"/>
    <col min="1286" max="1286" width="18.6640625" customWidth="1"/>
    <col min="1287" max="1287" width="19.5" customWidth="1"/>
    <col min="1288" max="1288" width="20.5" bestFit="1" customWidth="1"/>
    <col min="1534" max="1534" width="10.5" customWidth="1"/>
    <col min="1535" max="1536" width="15.5" bestFit="1" customWidth="1"/>
    <col min="1537" max="1537" width="41.33203125" bestFit="1" customWidth="1"/>
    <col min="1539" max="1539" width="5" customWidth="1"/>
    <col min="1540" max="1540" width="3.5" customWidth="1"/>
    <col min="1542" max="1542" width="18.6640625" customWidth="1"/>
    <col min="1543" max="1543" width="19.5" customWidth="1"/>
    <col min="1544" max="1544" width="20.5" bestFit="1" customWidth="1"/>
    <col min="1790" max="1790" width="10.5" customWidth="1"/>
    <col min="1791" max="1792" width="15.5" bestFit="1" customWidth="1"/>
    <col min="1793" max="1793" width="41.33203125" bestFit="1" customWidth="1"/>
    <col min="1795" max="1795" width="5" customWidth="1"/>
    <col min="1796" max="1796" width="3.5" customWidth="1"/>
    <col min="1798" max="1798" width="18.6640625" customWidth="1"/>
    <col min="1799" max="1799" width="19.5" customWidth="1"/>
    <col min="1800" max="1800" width="20.5" bestFit="1" customWidth="1"/>
    <col min="2046" max="2046" width="10.5" customWidth="1"/>
    <col min="2047" max="2048" width="15.5" bestFit="1" customWidth="1"/>
    <col min="2049" max="2049" width="41.33203125" bestFit="1" customWidth="1"/>
    <col min="2051" max="2051" width="5" customWidth="1"/>
    <col min="2052" max="2052" width="3.5" customWidth="1"/>
    <col min="2054" max="2054" width="18.6640625" customWidth="1"/>
    <col min="2055" max="2055" width="19.5" customWidth="1"/>
    <col min="2056" max="2056" width="20.5" bestFit="1" customWidth="1"/>
    <col min="2302" max="2302" width="10.5" customWidth="1"/>
    <col min="2303" max="2304" width="15.5" bestFit="1" customWidth="1"/>
    <col min="2305" max="2305" width="41.33203125" bestFit="1" customWidth="1"/>
    <col min="2307" max="2307" width="5" customWidth="1"/>
    <col min="2308" max="2308" width="3.5" customWidth="1"/>
    <col min="2310" max="2310" width="18.6640625" customWidth="1"/>
    <col min="2311" max="2311" width="19.5" customWidth="1"/>
    <col min="2312" max="2312" width="20.5" bestFit="1" customWidth="1"/>
    <col min="2558" max="2558" width="10.5" customWidth="1"/>
    <col min="2559" max="2560" width="15.5" bestFit="1" customWidth="1"/>
    <col min="2561" max="2561" width="41.33203125" bestFit="1" customWidth="1"/>
    <col min="2563" max="2563" width="5" customWidth="1"/>
    <col min="2564" max="2564" width="3.5" customWidth="1"/>
    <col min="2566" max="2566" width="18.6640625" customWidth="1"/>
    <col min="2567" max="2567" width="19.5" customWidth="1"/>
    <col min="2568" max="2568" width="20.5" bestFit="1" customWidth="1"/>
    <col min="2814" max="2814" width="10.5" customWidth="1"/>
    <col min="2815" max="2816" width="15.5" bestFit="1" customWidth="1"/>
    <col min="2817" max="2817" width="41.33203125" bestFit="1" customWidth="1"/>
    <col min="2819" max="2819" width="5" customWidth="1"/>
    <col min="2820" max="2820" width="3.5" customWidth="1"/>
    <col min="2822" max="2822" width="18.6640625" customWidth="1"/>
    <col min="2823" max="2823" width="19.5" customWidth="1"/>
    <col min="2824" max="2824" width="20.5" bestFit="1" customWidth="1"/>
    <col min="3070" max="3070" width="10.5" customWidth="1"/>
    <col min="3071" max="3072" width="15.5" bestFit="1" customWidth="1"/>
    <col min="3073" max="3073" width="41.33203125" bestFit="1" customWidth="1"/>
    <col min="3075" max="3075" width="5" customWidth="1"/>
    <col min="3076" max="3076" width="3.5" customWidth="1"/>
    <col min="3078" max="3078" width="18.6640625" customWidth="1"/>
    <col min="3079" max="3079" width="19.5" customWidth="1"/>
    <col min="3080" max="3080" width="20.5" bestFit="1" customWidth="1"/>
    <col min="3326" max="3326" width="10.5" customWidth="1"/>
    <col min="3327" max="3328" width="15.5" bestFit="1" customWidth="1"/>
    <col min="3329" max="3329" width="41.33203125" bestFit="1" customWidth="1"/>
    <col min="3331" max="3331" width="5" customWidth="1"/>
    <col min="3332" max="3332" width="3.5" customWidth="1"/>
    <col min="3334" max="3334" width="18.6640625" customWidth="1"/>
    <col min="3335" max="3335" width="19.5" customWidth="1"/>
    <col min="3336" max="3336" width="20.5" bestFit="1" customWidth="1"/>
    <col min="3582" max="3582" width="10.5" customWidth="1"/>
    <col min="3583" max="3584" width="15.5" bestFit="1" customWidth="1"/>
    <col min="3585" max="3585" width="41.33203125" bestFit="1" customWidth="1"/>
    <col min="3587" max="3587" width="5" customWidth="1"/>
    <col min="3588" max="3588" width="3.5" customWidth="1"/>
    <col min="3590" max="3590" width="18.6640625" customWidth="1"/>
    <col min="3591" max="3591" width="19.5" customWidth="1"/>
    <col min="3592" max="3592" width="20.5" bestFit="1" customWidth="1"/>
    <col min="3838" max="3838" width="10.5" customWidth="1"/>
    <col min="3839" max="3840" width="15.5" bestFit="1" customWidth="1"/>
    <col min="3841" max="3841" width="41.33203125" bestFit="1" customWidth="1"/>
    <col min="3843" max="3843" width="5" customWidth="1"/>
    <col min="3844" max="3844" width="3.5" customWidth="1"/>
    <col min="3846" max="3846" width="18.6640625" customWidth="1"/>
    <col min="3847" max="3847" width="19.5" customWidth="1"/>
    <col min="3848" max="3848" width="20.5" bestFit="1" customWidth="1"/>
    <col min="4094" max="4094" width="10.5" customWidth="1"/>
    <col min="4095" max="4096" width="15.5" bestFit="1" customWidth="1"/>
    <col min="4097" max="4097" width="41.33203125" bestFit="1" customWidth="1"/>
    <col min="4099" max="4099" width="5" customWidth="1"/>
    <col min="4100" max="4100" width="3.5" customWidth="1"/>
    <col min="4102" max="4102" width="18.6640625" customWidth="1"/>
    <col min="4103" max="4103" width="19.5" customWidth="1"/>
    <col min="4104" max="4104" width="20.5" bestFit="1" customWidth="1"/>
    <col min="4350" max="4350" width="10.5" customWidth="1"/>
    <col min="4351" max="4352" width="15.5" bestFit="1" customWidth="1"/>
    <col min="4353" max="4353" width="41.33203125" bestFit="1" customWidth="1"/>
    <col min="4355" max="4355" width="5" customWidth="1"/>
    <col min="4356" max="4356" width="3.5" customWidth="1"/>
    <col min="4358" max="4358" width="18.6640625" customWidth="1"/>
    <col min="4359" max="4359" width="19.5" customWidth="1"/>
    <col min="4360" max="4360" width="20.5" bestFit="1" customWidth="1"/>
    <col min="4606" max="4606" width="10.5" customWidth="1"/>
    <col min="4607" max="4608" width="15.5" bestFit="1" customWidth="1"/>
    <col min="4609" max="4609" width="41.33203125" bestFit="1" customWidth="1"/>
    <col min="4611" max="4611" width="5" customWidth="1"/>
    <col min="4612" max="4612" width="3.5" customWidth="1"/>
    <col min="4614" max="4614" width="18.6640625" customWidth="1"/>
    <col min="4615" max="4615" width="19.5" customWidth="1"/>
    <col min="4616" max="4616" width="20.5" bestFit="1" customWidth="1"/>
    <col min="4862" max="4862" width="10.5" customWidth="1"/>
    <col min="4863" max="4864" width="15.5" bestFit="1" customWidth="1"/>
    <col min="4865" max="4865" width="41.33203125" bestFit="1" customWidth="1"/>
    <col min="4867" max="4867" width="5" customWidth="1"/>
    <col min="4868" max="4868" width="3.5" customWidth="1"/>
    <col min="4870" max="4870" width="18.6640625" customWidth="1"/>
    <col min="4871" max="4871" width="19.5" customWidth="1"/>
    <col min="4872" max="4872" width="20.5" bestFit="1" customWidth="1"/>
    <col min="5118" max="5118" width="10.5" customWidth="1"/>
    <col min="5119" max="5120" width="15.5" bestFit="1" customWidth="1"/>
    <col min="5121" max="5121" width="41.33203125" bestFit="1" customWidth="1"/>
    <col min="5123" max="5123" width="5" customWidth="1"/>
    <col min="5124" max="5124" width="3.5" customWidth="1"/>
    <col min="5126" max="5126" width="18.6640625" customWidth="1"/>
    <col min="5127" max="5127" width="19.5" customWidth="1"/>
    <col min="5128" max="5128" width="20.5" bestFit="1" customWidth="1"/>
    <col min="5374" max="5374" width="10.5" customWidth="1"/>
    <col min="5375" max="5376" width="15.5" bestFit="1" customWidth="1"/>
    <col min="5377" max="5377" width="41.33203125" bestFit="1" customWidth="1"/>
    <col min="5379" max="5379" width="5" customWidth="1"/>
    <col min="5380" max="5380" width="3.5" customWidth="1"/>
    <col min="5382" max="5382" width="18.6640625" customWidth="1"/>
    <col min="5383" max="5383" width="19.5" customWidth="1"/>
    <col min="5384" max="5384" width="20.5" bestFit="1" customWidth="1"/>
    <col min="5630" max="5630" width="10.5" customWidth="1"/>
    <col min="5631" max="5632" width="15.5" bestFit="1" customWidth="1"/>
    <col min="5633" max="5633" width="41.33203125" bestFit="1" customWidth="1"/>
    <col min="5635" max="5635" width="5" customWidth="1"/>
    <col min="5636" max="5636" width="3.5" customWidth="1"/>
    <col min="5638" max="5638" width="18.6640625" customWidth="1"/>
    <col min="5639" max="5639" width="19.5" customWidth="1"/>
    <col min="5640" max="5640" width="20.5" bestFit="1" customWidth="1"/>
    <col min="5886" max="5886" width="10.5" customWidth="1"/>
    <col min="5887" max="5888" width="15.5" bestFit="1" customWidth="1"/>
    <col min="5889" max="5889" width="41.33203125" bestFit="1" customWidth="1"/>
    <col min="5891" max="5891" width="5" customWidth="1"/>
    <col min="5892" max="5892" width="3.5" customWidth="1"/>
    <col min="5894" max="5894" width="18.6640625" customWidth="1"/>
    <col min="5895" max="5895" width="19.5" customWidth="1"/>
    <col min="5896" max="5896" width="20.5" bestFit="1" customWidth="1"/>
    <col min="6142" max="6142" width="10.5" customWidth="1"/>
    <col min="6143" max="6144" width="15.5" bestFit="1" customWidth="1"/>
    <col min="6145" max="6145" width="41.33203125" bestFit="1" customWidth="1"/>
    <col min="6147" max="6147" width="5" customWidth="1"/>
    <col min="6148" max="6148" width="3.5" customWidth="1"/>
    <col min="6150" max="6150" width="18.6640625" customWidth="1"/>
    <col min="6151" max="6151" width="19.5" customWidth="1"/>
    <col min="6152" max="6152" width="20.5" bestFit="1" customWidth="1"/>
    <col min="6398" max="6398" width="10.5" customWidth="1"/>
    <col min="6399" max="6400" width="15.5" bestFit="1" customWidth="1"/>
    <col min="6401" max="6401" width="41.33203125" bestFit="1" customWidth="1"/>
    <col min="6403" max="6403" width="5" customWidth="1"/>
    <col min="6404" max="6404" width="3.5" customWidth="1"/>
    <col min="6406" max="6406" width="18.6640625" customWidth="1"/>
    <col min="6407" max="6407" width="19.5" customWidth="1"/>
    <col min="6408" max="6408" width="20.5" bestFit="1" customWidth="1"/>
    <col min="6654" max="6654" width="10.5" customWidth="1"/>
    <col min="6655" max="6656" width="15.5" bestFit="1" customWidth="1"/>
    <col min="6657" max="6657" width="41.33203125" bestFit="1" customWidth="1"/>
    <col min="6659" max="6659" width="5" customWidth="1"/>
    <col min="6660" max="6660" width="3.5" customWidth="1"/>
    <col min="6662" max="6662" width="18.6640625" customWidth="1"/>
    <col min="6663" max="6663" width="19.5" customWidth="1"/>
    <col min="6664" max="6664" width="20.5" bestFit="1" customWidth="1"/>
    <col min="6910" max="6910" width="10.5" customWidth="1"/>
    <col min="6911" max="6912" width="15.5" bestFit="1" customWidth="1"/>
    <col min="6913" max="6913" width="41.33203125" bestFit="1" customWidth="1"/>
    <col min="6915" max="6915" width="5" customWidth="1"/>
    <col min="6916" max="6916" width="3.5" customWidth="1"/>
    <col min="6918" max="6918" width="18.6640625" customWidth="1"/>
    <col min="6919" max="6919" width="19.5" customWidth="1"/>
    <col min="6920" max="6920" width="20.5" bestFit="1" customWidth="1"/>
    <col min="7166" max="7166" width="10.5" customWidth="1"/>
    <col min="7167" max="7168" width="15.5" bestFit="1" customWidth="1"/>
    <col min="7169" max="7169" width="41.33203125" bestFit="1" customWidth="1"/>
    <col min="7171" max="7171" width="5" customWidth="1"/>
    <col min="7172" max="7172" width="3.5" customWidth="1"/>
    <col min="7174" max="7174" width="18.6640625" customWidth="1"/>
    <col min="7175" max="7175" width="19.5" customWidth="1"/>
    <col min="7176" max="7176" width="20.5" bestFit="1" customWidth="1"/>
    <col min="7422" max="7422" width="10.5" customWidth="1"/>
    <col min="7423" max="7424" width="15.5" bestFit="1" customWidth="1"/>
    <col min="7425" max="7425" width="41.33203125" bestFit="1" customWidth="1"/>
    <col min="7427" max="7427" width="5" customWidth="1"/>
    <col min="7428" max="7428" width="3.5" customWidth="1"/>
    <col min="7430" max="7430" width="18.6640625" customWidth="1"/>
    <col min="7431" max="7431" width="19.5" customWidth="1"/>
    <col min="7432" max="7432" width="20.5" bestFit="1" customWidth="1"/>
    <col min="7678" max="7678" width="10.5" customWidth="1"/>
    <col min="7679" max="7680" width="15.5" bestFit="1" customWidth="1"/>
    <col min="7681" max="7681" width="41.33203125" bestFit="1" customWidth="1"/>
    <col min="7683" max="7683" width="5" customWidth="1"/>
    <col min="7684" max="7684" width="3.5" customWidth="1"/>
    <col min="7686" max="7686" width="18.6640625" customWidth="1"/>
    <col min="7687" max="7687" width="19.5" customWidth="1"/>
    <col min="7688" max="7688" width="20.5" bestFit="1" customWidth="1"/>
    <col min="7934" max="7934" width="10.5" customWidth="1"/>
    <col min="7935" max="7936" width="15.5" bestFit="1" customWidth="1"/>
    <col min="7937" max="7937" width="41.33203125" bestFit="1" customWidth="1"/>
    <col min="7939" max="7939" width="5" customWidth="1"/>
    <col min="7940" max="7940" width="3.5" customWidth="1"/>
    <col min="7942" max="7942" width="18.6640625" customWidth="1"/>
    <col min="7943" max="7943" width="19.5" customWidth="1"/>
    <col min="7944" max="7944" width="20.5" bestFit="1" customWidth="1"/>
    <col min="8190" max="8190" width="10.5" customWidth="1"/>
    <col min="8191" max="8192" width="15.5" bestFit="1" customWidth="1"/>
    <col min="8193" max="8193" width="41.33203125" bestFit="1" customWidth="1"/>
    <col min="8195" max="8195" width="5" customWidth="1"/>
    <col min="8196" max="8196" width="3.5" customWidth="1"/>
    <col min="8198" max="8198" width="18.6640625" customWidth="1"/>
    <col min="8199" max="8199" width="19.5" customWidth="1"/>
    <col min="8200" max="8200" width="20.5" bestFit="1" customWidth="1"/>
    <col min="8446" max="8446" width="10.5" customWidth="1"/>
    <col min="8447" max="8448" width="15.5" bestFit="1" customWidth="1"/>
    <col min="8449" max="8449" width="41.33203125" bestFit="1" customWidth="1"/>
    <col min="8451" max="8451" width="5" customWidth="1"/>
    <col min="8452" max="8452" width="3.5" customWidth="1"/>
    <col min="8454" max="8454" width="18.6640625" customWidth="1"/>
    <col min="8455" max="8455" width="19.5" customWidth="1"/>
    <col min="8456" max="8456" width="20.5" bestFit="1" customWidth="1"/>
    <col min="8702" max="8702" width="10.5" customWidth="1"/>
    <col min="8703" max="8704" width="15.5" bestFit="1" customWidth="1"/>
    <col min="8705" max="8705" width="41.33203125" bestFit="1" customWidth="1"/>
    <col min="8707" max="8707" width="5" customWidth="1"/>
    <col min="8708" max="8708" width="3.5" customWidth="1"/>
    <col min="8710" max="8710" width="18.6640625" customWidth="1"/>
    <col min="8711" max="8711" width="19.5" customWidth="1"/>
    <col min="8712" max="8712" width="20.5" bestFit="1" customWidth="1"/>
    <col min="8958" max="8958" width="10.5" customWidth="1"/>
    <col min="8959" max="8960" width="15.5" bestFit="1" customWidth="1"/>
    <col min="8961" max="8961" width="41.33203125" bestFit="1" customWidth="1"/>
    <col min="8963" max="8963" width="5" customWidth="1"/>
    <col min="8964" max="8964" width="3.5" customWidth="1"/>
    <col min="8966" max="8966" width="18.6640625" customWidth="1"/>
    <col min="8967" max="8967" width="19.5" customWidth="1"/>
    <col min="8968" max="8968" width="20.5" bestFit="1" customWidth="1"/>
    <col min="9214" max="9214" width="10.5" customWidth="1"/>
    <col min="9215" max="9216" width="15.5" bestFit="1" customWidth="1"/>
    <col min="9217" max="9217" width="41.33203125" bestFit="1" customWidth="1"/>
    <col min="9219" max="9219" width="5" customWidth="1"/>
    <col min="9220" max="9220" width="3.5" customWidth="1"/>
    <col min="9222" max="9222" width="18.6640625" customWidth="1"/>
    <col min="9223" max="9223" width="19.5" customWidth="1"/>
    <col min="9224" max="9224" width="20.5" bestFit="1" customWidth="1"/>
    <col min="9470" max="9470" width="10.5" customWidth="1"/>
    <col min="9471" max="9472" width="15.5" bestFit="1" customWidth="1"/>
    <col min="9473" max="9473" width="41.33203125" bestFit="1" customWidth="1"/>
    <col min="9475" max="9475" width="5" customWidth="1"/>
    <col min="9476" max="9476" width="3.5" customWidth="1"/>
    <col min="9478" max="9478" width="18.6640625" customWidth="1"/>
    <col min="9479" max="9479" width="19.5" customWidth="1"/>
    <col min="9480" max="9480" width="20.5" bestFit="1" customWidth="1"/>
    <col min="9726" max="9726" width="10.5" customWidth="1"/>
    <col min="9727" max="9728" width="15.5" bestFit="1" customWidth="1"/>
    <col min="9729" max="9729" width="41.33203125" bestFit="1" customWidth="1"/>
    <col min="9731" max="9731" width="5" customWidth="1"/>
    <col min="9732" max="9732" width="3.5" customWidth="1"/>
    <col min="9734" max="9734" width="18.6640625" customWidth="1"/>
    <col min="9735" max="9735" width="19.5" customWidth="1"/>
    <col min="9736" max="9736" width="20.5" bestFit="1" customWidth="1"/>
    <col min="9982" max="9982" width="10.5" customWidth="1"/>
    <col min="9983" max="9984" width="15.5" bestFit="1" customWidth="1"/>
    <col min="9985" max="9985" width="41.33203125" bestFit="1" customWidth="1"/>
    <col min="9987" max="9987" width="5" customWidth="1"/>
    <col min="9988" max="9988" width="3.5" customWidth="1"/>
    <col min="9990" max="9990" width="18.6640625" customWidth="1"/>
    <col min="9991" max="9991" width="19.5" customWidth="1"/>
    <col min="9992" max="9992" width="20.5" bestFit="1" customWidth="1"/>
    <col min="10238" max="10238" width="10.5" customWidth="1"/>
    <col min="10239" max="10240" width="15.5" bestFit="1" customWidth="1"/>
    <col min="10241" max="10241" width="41.33203125" bestFit="1" customWidth="1"/>
    <col min="10243" max="10243" width="5" customWidth="1"/>
    <col min="10244" max="10244" width="3.5" customWidth="1"/>
    <col min="10246" max="10246" width="18.6640625" customWidth="1"/>
    <col min="10247" max="10247" width="19.5" customWidth="1"/>
    <col min="10248" max="10248" width="20.5" bestFit="1" customWidth="1"/>
    <col min="10494" max="10494" width="10.5" customWidth="1"/>
    <col min="10495" max="10496" width="15.5" bestFit="1" customWidth="1"/>
    <col min="10497" max="10497" width="41.33203125" bestFit="1" customWidth="1"/>
    <col min="10499" max="10499" width="5" customWidth="1"/>
    <col min="10500" max="10500" width="3.5" customWidth="1"/>
    <col min="10502" max="10502" width="18.6640625" customWidth="1"/>
    <col min="10503" max="10503" width="19.5" customWidth="1"/>
    <col min="10504" max="10504" width="20.5" bestFit="1" customWidth="1"/>
    <col min="10750" max="10750" width="10.5" customWidth="1"/>
    <col min="10751" max="10752" width="15.5" bestFit="1" customWidth="1"/>
    <col min="10753" max="10753" width="41.33203125" bestFit="1" customWidth="1"/>
    <col min="10755" max="10755" width="5" customWidth="1"/>
    <col min="10756" max="10756" width="3.5" customWidth="1"/>
    <col min="10758" max="10758" width="18.6640625" customWidth="1"/>
    <col min="10759" max="10759" width="19.5" customWidth="1"/>
    <col min="10760" max="10760" width="20.5" bestFit="1" customWidth="1"/>
    <col min="11006" max="11006" width="10.5" customWidth="1"/>
    <col min="11007" max="11008" width="15.5" bestFit="1" customWidth="1"/>
    <col min="11009" max="11009" width="41.33203125" bestFit="1" customWidth="1"/>
    <col min="11011" max="11011" width="5" customWidth="1"/>
    <col min="11012" max="11012" width="3.5" customWidth="1"/>
    <col min="11014" max="11014" width="18.6640625" customWidth="1"/>
    <col min="11015" max="11015" width="19.5" customWidth="1"/>
    <col min="11016" max="11016" width="20.5" bestFit="1" customWidth="1"/>
    <col min="11262" max="11262" width="10.5" customWidth="1"/>
    <col min="11263" max="11264" width="15.5" bestFit="1" customWidth="1"/>
    <col min="11265" max="11265" width="41.33203125" bestFit="1" customWidth="1"/>
    <col min="11267" max="11267" width="5" customWidth="1"/>
    <col min="11268" max="11268" width="3.5" customWidth="1"/>
    <col min="11270" max="11270" width="18.6640625" customWidth="1"/>
    <col min="11271" max="11271" width="19.5" customWidth="1"/>
    <col min="11272" max="11272" width="20.5" bestFit="1" customWidth="1"/>
    <col min="11518" max="11518" width="10.5" customWidth="1"/>
    <col min="11519" max="11520" width="15.5" bestFit="1" customWidth="1"/>
    <col min="11521" max="11521" width="41.33203125" bestFit="1" customWidth="1"/>
    <col min="11523" max="11523" width="5" customWidth="1"/>
    <col min="11524" max="11524" width="3.5" customWidth="1"/>
    <col min="11526" max="11526" width="18.6640625" customWidth="1"/>
    <col min="11527" max="11527" width="19.5" customWidth="1"/>
    <col min="11528" max="11528" width="20.5" bestFit="1" customWidth="1"/>
    <col min="11774" max="11774" width="10.5" customWidth="1"/>
    <col min="11775" max="11776" width="15.5" bestFit="1" customWidth="1"/>
    <col min="11777" max="11777" width="41.33203125" bestFit="1" customWidth="1"/>
    <col min="11779" max="11779" width="5" customWidth="1"/>
    <col min="11780" max="11780" width="3.5" customWidth="1"/>
    <col min="11782" max="11782" width="18.6640625" customWidth="1"/>
    <col min="11783" max="11783" width="19.5" customWidth="1"/>
    <col min="11784" max="11784" width="20.5" bestFit="1" customWidth="1"/>
    <col min="12030" max="12030" width="10.5" customWidth="1"/>
    <col min="12031" max="12032" width="15.5" bestFit="1" customWidth="1"/>
    <col min="12033" max="12033" width="41.33203125" bestFit="1" customWidth="1"/>
    <col min="12035" max="12035" width="5" customWidth="1"/>
    <col min="12036" max="12036" width="3.5" customWidth="1"/>
    <col min="12038" max="12038" width="18.6640625" customWidth="1"/>
    <col min="12039" max="12039" width="19.5" customWidth="1"/>
    <col min="12040" max="12040" width="20.5" bestFit="1" customWidth="1"/>
    <col min="12286" max="12286" width="10.5" customWidth="1"/>
    <col min="12287" max="12288" width="15.5" bestFit="1" customWidth="1"/>
    <col min="12289" max="12289" width="41.33203125" bestFit="1" customWidth="1"/>
    <col min="12291" max="12291" width="5" customWidth="1"/>
    <col min="12292" max="12292" width="3.5" customWidth="1"/>
    <col min="12294" max="12294" width="18.6640625" customWidth="1"/>
    <col min="12295" max="12295" width="19.5" customWidth="1"/>
    <col min="12296" max="12296" width="20.5" bestFit="1" customWidth="1"/>
    <col min="12542" max="12542" width="10.5" customWidth="1"/>
    <col min="12543" max="12544" width="15.5" bestFit="1" customWidth="1"/>
    <col min="12545" max="12545" width="41.33203125" bestFit="1" customWidth="1"/>
    <col min="12547" max="12547" width="5" customWidth="1"/>
    <col min="12548" max="12548" width="3.5" customWidth="1"/>
    <col min="12550" max="12550" width="18.6640625" customWidth="1"/>
    <col min="12551" max="12551" width="19.5" customWidth="1"/>
    <col min="12552" max="12552" width="20.5" bestFit="1" customWidth="1"/>
    <col min="12798" max="12798" width="10.5" customWidth="1"/>
    <col min="12799" max="12800" width="15.5" bestFit="1" customWidth="1"/>
    <col min="12801" max="12801" width="41.33203125" bestFit="1" customWidth="1"/>
    <col min="12803" max="12803" width="5" customWidth="1"/>
    <col min="12804" max="12804" width="3.5" customWidth="1"/>
    <col min="12806" max="12806" width="18.6640625" customWidth="1"/>
    <col min="12807" max="12807" width="19.5" customWidth="1"/>
    <col min="12808" max="12808" width="20.5" bestFit="1" customWidth="1"/>
    <col min="13054" max="13054" width="10.5" customWidth="1"/>
    <col min="13055" max="13056" width="15.5" bestFit="1" customWidth="1"/>
    <col min="13057" max="13057" width="41.33203125" bestFit="1" customWidth="1"/>
    <col min="13059" max="13059" width="5" customWidth="1"/>
    <col min="13060" max="13060" width="3.5" customWidth="1"/>
    <col min="13062" max="13062" width="18.6640625" customWidth="1"/>
    <col min="13063" max="13063" width="19.5" customWidth="1"/>
    <col min="13064" max="13064" width="20.5" bestFit="1" customWidth="1"/>
    <col min="13310" max="13310" width="10.5" customWidth="1"/>
    <col min="13311" max="13312" width="15.5" bestFit="1" customWidth="1"/>
    <col min="13313" max="13313" width="41.33203125" bestFit="1" customWidth="1"/>
    <col min="13315" max="13315" width="5" customWidth="1"/>
    <col min="13316" max="13316" width="3.5" customWidth="1"/>
    <col min="13318" max="13318" width="18.6640625" customWidth="1"/>
    <col min="13319" max="13319" width="19.5" customWidth="1"/>
    <col min="13320" max="13320" width="20.5" bestFit="1" customWidth="1"/>
    <col min="13566" max="13566" width="10.5" customWidth="1"/>
    <col min="13567" max="13568" width="15.5" bestFit="1" customWidth="1"/>
    <col min="13569" max="13569" width="41.33203125" bestFit="1" customWidth="1"/>
    <col min="13571" max="13571" width="5" customWidth="1"/>
    <col min="13572" max="13572" width="3.5" customWidth="1"/>
    <col min="13574" max="13574" width="18.6640625" customWidth="1"/>
    <col min="13575" max="13575" width="19.5" customWidth="1"/>
    <col min="13576" max="13576" width="20.5" bestFit="1" customWidth="1"/>
    <col min="13822" max="13822" width="10.5" customWidth="1"/>
    <col min="13823" max="13824" width="15.5" bestFit="1" customWidth="1"/>
    <col min="13825" max="13825" width="41.33203125" bestFit="1" customWidth="1"/>
    <col min="13827" max="13827" width="5" customWidth="1"/>
    <col min="13828" max="13828" width="3.5" customWidth="1"/>
    <col min="13830" max="13830" width="18.6640625" customWidth="1"/>
    <col min="13831" max="13831" width="19.5" customWidth="1"/>
    <col min="13832" max="13832" width="20.5" bestFit="1" customWidth="1"/>
    <col min="14078" max="14078" width="10.5" customWidth="1"/>
    <col min="14079" max="14080" width="15.5" bestFit="1" customWidth="1"/>
    <col min="14081" max="14081" width="41.33203125" bestFit="1" customWidth="1"/>
    <col min="14083" max="14083" width="5" customWidth="1"/>
    <col min="14084" max="14084" width="3.5" customWidth="1"/>
    <col min="14086" max="14086" width="18.6640625" customWidth="1"/>
    <col min="14087" max="14087" width="19.5" customWidth="1"/>
    <col min="14088" max="14088" width="20.5" bestFit="1" customWidth="1"/>
    <col min="14334" max="14334" width="10.5" customWidth="1"/>
    <col min="14335" max="14336" width="15.5" bestFit="1" customWidth="1"/>
    <col min="14337" max="14337" width="41.33203125" bestFit="1" customWidth="1"/>
    <col min="14339" max="14339" width="5" customWidth="1"/>
    <col min="14340" max="14340" width="3.5" customWidth="1"/>
    <col min="14342" max="14342" width="18.6640625" customWidth="1"/>
    <col min="14343" max="14343" width="19.5" customWidth="1"/>
    <col min="14344" max="14344" width="20.5" bestFit="1" customWidth="1"/>
    <col min="14590" max="14590" width="10.5" customWidth="1"/>
    <col min="14591" max="14592" width="15.5" bestFit="1" customWidth="1"/>
    <col min="14593" max="14593" width="41.33203125" bestFit="1" customWidth="1"/>
    <col min="14595" max="14595" width="5" customWidth="1"/>
    <col min="14596" max="14596" width="3.5" customWidth="1"/>
    <col min="14598" max="14598" width="18.6640625" customWidth="1"/>
    <col min="14599" max="14599" width="19.5" customWidth="1"/>
    <col min="14600" max="14600" width="20.5" bestFit="1" customWidth="1"/>
    <col min="14846" max="14846" width="10.5" customWidth="1"/>
    <col min="14847" max="14848" width="15.5" bestFit="1" customWidth="1"/>
    <col min="14849" max="14849" width="41.33203125" bestFit="1" customWidth="1"/>
    <col min="14851" max="14851" width="5" customWidth="1"/>
    <col min="14852" max="14852" width="3.5" customWidth="1"/>
    <col min="14854" max="14854" width="18.6640625" customWidth="1"/>
    <col min="14855" max="14855" width="19.5" customWidth="1"/>
    <col min="14856" max="14856" width="20.5" bestFit="1" customWidth="1"/>
    <col min="15102" max="15102" width="10.5" customWidth="1"/>
    <col min="15103" max="15104" width="15.5" bestFit="1" customWidth="1"/>
    <col min="15105" max="15105" width="41.33203125" bestFit="1" customWidth="1"/>
    <col min="15107" max="15107" width="5" customWidth="1"/>
    <col min="15108" max="15108" width="3.5" customWidth="1"/>
    <col min="15110" max="15110" width="18.6640625" customWidth="1"/>
    <col min="15111" max="15111" width="19.5" customWidth="1"/>
    <col min="15112" max="15112" width="20.5" bestFit="1" customWidth="1"/>
    <col min="15358" max="15358" width="10.5" customWidth="1"/>
    <col min="15359" max="15360" width="15.5" bestFit="1" customWidth="1"/>
    <col min="15361" max="15361" width="41.33203125" bestFit="1" customWidth="1"/>
    <col min="15363" max="15363" width="5" customWidth="1"/>
    <col min="15364" max="15364" width="3.5" customWidth="1"/>
    <col min="15366" max="15366" width="18.6640625" customWidth="1"/>
    <col min="15367" max="15367" width="19.5" customWidth="1"/>
    <col min="15368" max="15368" width="20.5" bestFit="1" customWidth="1"/>
    <col min="15614" max="15614" width="10.5" customWidth="1"/>
    <col min="15615" max="15616" width="15.5" bestFit="1" customWidth="1"/>
    <col min="15617" max="15617" width="41.33203125" bestFit="1" customWidth="1"/>
    <col min="15619" max="15619" width="5" customWidth="1"/>
    <col min="15620" max="15620" width="3.5" customWidth="1"/>
    <col min="15622" max="15622" width="18.6640625" customWidth="1"/>
    <col min="15623" max="15623" width="19.5" customWidth="1"/>
    <col min="15624" max="15624" width="20.5" bestFit="1" customWidth="1"/>
    <col min="15870" max="15870" width="10.5" customWidth="1"/>
    <col min="15871" max="15872" width="15.5" bestFit="1" customWidth="1"/>
    <col min="15873" max="15873" width="41.33203125" bestFit="1" customWidth="1"/>
    <col min="15875" max="15875" width="5" customWidth="1"/>
    <col min="15876" max="15876" width="3.5" customWidth="1"/>
    <col min="15878" max="15878" width="18.6640625" customWidth="1"/>
    <col min="15879" max="15879" width="19.5" customWidth="1"/>
    <col min="15880" max="15880" width="20.5" bestFit="1" customWidth="1"/>
    <col min="16126" max="16126" width="10.5" customWidth="1"/>
    <col min="16127" max="16128" width="15.5" bestFit="1" customWidth="1"/>
    <col min="16129" max="16129" width="41.33203125" bestFit="1" customWidth="1"/>
    <col min="16131" max="16131" width="5" customWidth="1"/>
    <col min="16132" max="16132" width="3.5" customWidth="1"/>
    <col min="16134" max="16134" width="18.6640625" customWidth="1"/>
    <col min="16135" max="16135" width="19.5" customWidth="1"/>
    <col min="16136" max="16136" width="20.5" bestFit="1" customWidth="1"/>
  </cols>
  <sheetData>
    <row r="1" spans="1:8" ht="19" x14ac:dyDescent="0.25">
      <c r="A1" s="1" t="s">
        <v>595</v>
      </c>
    </row>
    <row r="2" spans="1:8" x14ac:dyDescent="0.2">
      <c r="A2" s="3"/>
    </row>
    <row r="3" spans="1:8" s="7" customFormat="1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976</v>
      </c>
      <c r="H3" s="7" t="s">
        <v>54</v>
      </c>
    </row>
    <row r="4" spans="1:8" x14ac:dyDescent="0.2">
      <c r="A4">
        <v>123</v>
      </c>
      <c r="B4" s="10" t="str">
        <f>HYPERLINK("http://www.uniprot.org/uniprot/TCPE_HUMAN", "TCPE_HUMAN")</f>
        <v>TCPE_HUMAN</v>
      </c>
      <c r="C4" t="s">
        <v>977</v>
      </c>
      <c r="D4" t="b">
        <v>1</v>
      </c>
      <c r="E4" s="6">
        <v>1</v>
      </c>
      <c r="F4" s="6">
        <v>2</v>
      </c>
      <c r="G4" s="6">
        <v>5</v>
      </c>
      <c r="H4" t="s">
        <v>59</v>
      </c>
    </row>
    <row r="5" spans="1:8" x14ac:dyDescent="0.2">
      <c r="A5">
        <v>303</v>
      </c>
      <c r="B5" s="10" t="str">
        <f>HYPERLINK("http://www.uniprot.org/uniprot/MTCH2_HUMAN", "MTCH2_HUMAN")</f>
        <v>MTCH2_HUMAN</v>
      </c>
      <c r="C5" t="s">
        <v>978</v>
      </c>
      <c r="D5" t="b">
        <v>1</v>
      </c>
      <c r="E5" s="6">
        <v>1</v>
      </c>
      <c r="F5" s="6">
        <v>2</v>
      </c>
      <c r="G5" s="6">
        <v>4</v>
      </c>
      <c r="H5" t="s">
        <v>59</v>
      </c>
    </row>
    <row r="6" spans="1:8" x14ac:dyDescent="0.2">
      <c r="A6">
        <v>110</v>
      </c>
      <c r="B6" s="10" t="str">
        <f>HYPERLINK("http://www.uniprot.org/uniprot/UBIM_HUMAN", "UBIM_HUMAN")</f>
        <v>UBIM_HUMAN</v>
      </c>
      <c r="C6" t="s">
        <v>292</v>
      </c>
      <c r="D6" t="b">
        <v>1</v>
      </c>
      <c r="E6" s="6">
        <v>1</v>
      </c>
      <c r="F6" s="6">
        <v>2</v>
      </c>
      <c r="G6" s="6">
        <v>4</v>
      </c>
      <c r="H6" t="s">
        <v>59</v>
      </c>
    </row>
    <row r="7" spans="1:8" x14ac:dyDescent="0.2">
      <c r="A7">
        <v>82</v>
      </c>
      <c r="B7" s="10" t="str">
        <f>HYPERLINK("http://www.uniprot.org/uniprot/CAN1_HUMAN", "CAN1_HUMAN")</f>
        <v>CAN1_HUMAN</v>
      </c>
      <c r="C7" t="s">
        <v>979</v>
      </c>
      <c r="D7" t="b">
        <v>1</v>
      </c>
      <c r="E7" s="6">
        <v>1</v>
      </c>
      <c r="F7" s="6">
        <v>2</v>
      </c>
      <c r="G7" s="6">
        <v>3</v>
      </c>
      <c r="H7" t="s">
        <v>59</v>
      </c>
    </row>
    <row r="8" spans="1:8" x14ac:dyDescent="0.2">
      <c r="A8">
        <v>281</v>
      </c>
      <c r="B8" s="10" t="str">
        <f>HYPERLINK("http://www.uniprot.org/uniprot/CF072_HUMAN", "CF072_HUMAN")</f>
        <v>CF072_HUMAN</v>
      </c>
      <c r="C8" t="s">
        <v>980</v>
      </c>
      <c r="D8" t="b">
        <v>1</v>
      </c>
      <c r="E8" s="6">
        <v>1</v>
      </c>
      <c r="F8" s="6">
        <v>2</v>
      </c>
      <c r="G8" s="6">
        <v>3</v>
      </c>
      <c r="H8" t="s">
        <v>59</v>
      </c>
    </row>
    <row r="9" spans="1:8" x14ac:dyDescent="0.2">
      <c r="A9">
        <v>90</v>
      </c>
      <c r="B9" s="10" t="str">
        <f>HYPERLINK("http://www.uniprot.org/uniprot/EF2_HUMAN", "EF2_HUMAN")</f>
        <v>EF2_HUMAN</v>
      </c>
      <c r="C9" t="s">
        <v>981</v>
      </c>
      <c r="D9" t="b">
        <v>1</v>
      </c>
      <c r="E9" s="6">
        <v>1</v>
      </c>
      <c r="F9" s="6">
        <v>2</v>
      </c>
      <c r="G9" s="6">
        <v>3</v>
      </c>
      <c r="H9" t="s">
        <v>59</v>
      </c>
    </row>
    <row r="10" spans="1:8" x14ac:dyDescent="0.2">
      <c r="A10">
        <v>66</v>
      </c>
      <c r="B10" s="10" t="str">
        <f>HYPERLINK("http://www.uniprot.org/uniprot/NDUC2_HUMAN", "NDUC2_HUMAN")</f>
        <v>NDUC2_HUMAN</v>
      </c>
      <c r="C10" t="s">
        <v>982</v>
      </c>
      <c r="D10" t="b">
        <v>1</v>
      </c>
      <c r="E10" s="6">
        <v>1</v>
      </c>
      <c r="F10" s="6">
        <v>2</v>
      </c>
      <c r="G10" s="6">
        <v>3</v>
      </c>
      <c r="H10" t="s">
        <v>59</v>
      </c>
    </row>
    <row r="11" spans="1:8" x14ac:dyDescent="0.2">
      <c r="A11">
        <v>51</v>
      </c>
      <c r="B11" s="10" t="str">
        <f>HYPERLINK("http://www.uniprot.org/uniprot/PHF1_HUMAN", "PHF1_HUMAN")</f>
        <v>PHF1_HUMAN</v>
      </c>
      <c r="C11" t="s">
        <v>983</v>
      </c>
      <c r="D11" t="b">
        <v>1</v>
      </c>
      <c r="E11" s="6">
        <v>1</v>
      </c>
      <c r="F11" s="6">
        <v>2</v>
      </c>
      <c r="G11" s="6">
        <v>3</v>
      </c>
      <c r="H11" t="s">
        <v>59</v>
      </c>
    </row>
    <row r="12" spans="1:8" x14ac:dyDescent="0.2">
      <c r="A12">
        <v>112</v>
      </c>
      <c r="B12" s="10" t="str">
        <f>HYPERLINK("http://www.uniprot.org/uniprot/RL3_HUMAN", "RL3_HUMAN")</f>
        <v>RL3_HUMAN</v>
      </c>
      <c r="C12" t="s">
        <v>984</v>
      </c>
      <c r="D12" t="b">
        <v>1</v>
      </c>
      <c r="E12" s="6">
        <v>0</v>
      </c>
      <c r="F12" s="6">
        <v>2</v>
      </c>
      <c r="G12" s="6">
        <v>3</v>
      </c>
      <c r="H12" t="s">
        <v>59</v>
      </c>
    </row>
    <row r="13" spans="1:8" x14ac:dyDescent="0.2">
      <c r="A13">
        <v>147</v>
      </c>
      <c r="B13" s="10" t="str">
        <f>HYPERLINK("http://www.uniprot.org/uniprot/RL31_HUMAN", "RL31_HUMAN")</f>
        <v>RL31_HUMAN</v>
      </c>
      <c r="C13" t="s">
        <v>317</v>
      </c>
      <c r="D13" t="b">
        <v>1</v>
      </c>
      <c r="E13" s="6">
        <v>2</v>
      </c>
      <c r="F13" s="6">
        <v>2</v>
      </c>
      <c r="G13" s="6">
        <v>3</v>
      </c>
      <c r="H13" t="s">
        <v>59</v>
      </c>
    </row>
    <row r="14" spans="1:8" x14ac:dyDescent="0.2">
      <c r="A14">
        <v>95</v>
      </c>
      <c r="B14" s="10" t="str">
        <f>HYPERLINK("http://www.uniprot.org/uniprot/RL7_HUMAN", "RL7_HUMAN")</f>
        <v>RL7_HUMAN</v>
      </c>
      <c r="C14" t="s">
        <v>985</v>
      </c>
      <c r="D14" t="b">
        <v>1</v>
      </c>
      <c r="E14" s="6">
        <v>0</v>
      </c>
      <c r="F14" s="6">
        <v>2</v>
      </c>
      <c r="G14" s="6">
        <v>3</v>
      </c>
      <c r="H14" t="s">
        <v>59</v>
      </c>
    </row>
    <row r="15" spans="1:8" x14ac:dyDescent="0.2">
      <c r="A15">
        <v>150</v>
      </c>
      <c r="B15" s="10" t="str">
        <f>HYPERLINK("http://www.uniprot.org/uniprot/RS21_HUMAN", "RS21_HUMAN")</f>
        <v>RS21_HUMAN</v>
      </c>
      <c r="C15" t="s">
        <v>986</v>
      </c>
      <c r="D15" t="b">
        <v>1</v>
      </c>
      <c r="E15" s="6">
        <v>1</v>
      </c>
      <c r="F15" s="6">
        <v>2</v>
      </c>
      <c r="G15" s="6">
        <v>3</v>
      </c>
      <c r="H15" t="s">
        <v>59</v>
      </c>
    </row>
    <row r="16" spans="1:8" x14ac:dyDescent="0.2">
      <c r="A16">
        <v>295</v>
      </c>
      <c r="B16" s="10" t="str">
        <f>HYPERLINK("http://www.uniprot.org/uniprot/SNX12_HUMAN", "SNX12_HUMAN")</f>
        <v>SNX12_HUMAN</v>
      </c>
      <c r="C16" t="s">
        <v>813</v>
      </c>
      <c r="D16" t="b">
        <v>1</v>
      </c>
      <c r="E16" s="6">
        <v>1</v>
      </c>
      <c r="F16" s="6">
        <v>2</v>
      </c>
      <c r="G16" s="6">
        <v>3</v>
      </c>
      <c r="H16" t="s">
        <v>59</v>
      </c>
    </row>
    <row r="17" spans="1:8" x14ac:dyDescent="0.2">
      <c r="A17">
        <v>123</v>
      </c>
      <c r="B17" s="10" t="str">
        <f>HYPERLINK("http://www.uniprot.org/uniprot/TCPE_HUMAN", "TCPE_HUMAN")</f>
        <v>TCPE_HUMAN</v>
      </c>
      <c r="C17" t="s">
        <v>987</v>
      </c>
      <c r="D17" t="b">
        <v>1</v>
      </c>
      <c r="E17" s="6">
        <v>0</v>
      </c>
      <c r="F17" s="6">
        <v>2</v>
      </c>
      <c r="G17" s="6">
        <v>3</v>
      </c>
      <c r="H17" t="s">
        <v>59</v>
      </c>
    </row>
    <row r="18" spans="1:8" x14ac:dyDescent="0.2">
      <c r="A18">
        <v>257</v>
      </c>
      <c r="B18" s="10" t="str">
        <f>HYPERLINK("http://www.uniprot.org/uniprot/TS101_HUMAN", "TS101_HUMAN")</f>
        <v>TS101_HUMAN</v>
      </c>
      <c r="C18" t="s">
        <v>295</v>
      </c>
      <c r="D18" t="b">
        <v>1</v>
      </c>
      <c r="E18" s="6">
        <v>1</v>
      </c>
      <c r="F18" s="6">
        <v>2</v>
      </c>
      <c r="G18" s="6">
        <v>3</v>
      </c>
      <c r="H18" t="s">
        <v>59</v>
      </c>
    </row>
    <row r="19" spans="1:8" x14ac:dyDescent="0.2">
      <c r="A19">
        <v>39</v>
      </c>
      <c r="B19" s="10" t="str">
        <f>HYPERLINK("http://www.uniprot.org/uniprot/ADAS_HUMAN", "ADAS_HUMAN")</f>
        <v>ADAS_HUMAN</v>
      </c>
      <c r="C19" t="s">
        <v>380</v>
      </c>
      <c r="D19" t="b">
        <v>1</v>
      </c>
      <c r="E19" s="6">
        <v>1</v>
      </c>
      <c r="F19" s="6">
        <v>2</v>
      </c>
      <c r="G19" s="6">
        <v>2</v>
      </c>
      <c r="H19" t="s">
        <v>59</v>
      </c>
    </row>
    <row r="20" spans="1:8" x14ac:dyDescent="0.2">
      <c r="A20">
        <v>78</v>
      </c>
      <c r="B20" s="10" t="str">
        <f>HYPERLINK("http://www.uniprot.org/uniprot/ADT2_HUMAN", "ADT2_HUMAN")</f>
        <v>ADT2_HUMAN</v>
      </c>
      <c r="C20" t="s">
        <v>988</v>
      </c>
      <c r="D20" t="b">
        <v>1</v>
      </c>
      <c r="E20" s="6">
        <v>1</v>
      </c>
      <c r="F20" s="6">
        <v>2</v>
      </c>
      <c r="G20" s="6">
        <v>2</v>
      </c>
      <c r="H20" t="s">
        <v>59</v>
      </c>
    </row>
    <row r="21" spans="1:8" x14ac:dyDescent="0.2">
      <c r="A21">
        <v>132</v>
      </c>
      <c r="B21" s="10" t="str">
        <f>HYPERLINK("http://www.uniprot.org/uniprot/AT1B3_HUMAN", "AT1B3_HUMAN")</f>
        <v>AT1B3_HUMAN</v>
      </c>
      <c r="C21" t="s">
        <v>989</v>
      </c>
      <c r="D21" t="b">
        <v>1</v>
      </c>
      <c r="E21" s="6">
        <v>1</v>
      </c>
      <c r="F21" s="6">
        <v>2</v>
      </c>
      <c r="G21" s="6">
        <v>2</v>
      </c>
      <c r="H21" t="s">
        <v>59</v>
      </c>
    </row>
    <row r="22" spans="1:8" x14ac:dyDescent="0.2">
      <c r="A22">
        <v>133</v>
      </c>
      <c r="B22" s="10" t="str">
        <f>HYPERLINK("http://www.uniprot.org/uniprot/BI1_HUMAN", "BI1_HUMAN")</f>
        <v>BI1_HUMAN</v>
      </c>
      <c r="C22" t="s">
        <v>990</v>
      </c>
      <c r="D22" t="b">
        <v>1</v>
      </c>
      <c r="E22" s="6">
        <v>0</v>
      </c>
      <c r="F22" s="6">
        <v>2</v>
      </c>
      <c r="G22" s="6">
        <v>2</v>
      </c>
      <c r="H22" t="s">
        <v>59</v>
      </c>
    </row>
    <row r="23" spans="1:8" x14ac:dyDescent="0.2">
      <c r="A23">
        <v>177</v>
      </c>
      <c r="B23" s="10" t="str">
        <f>HYPERLINK("http://www.uniprot.org/uniprot/BIRC3_HUMAN", "BIRC3_HUMAN")</f>
        <v>BIRC3_HUMAN</v>
      </c>
      <c r="C23" t="s">
        <v>991</v>
      </c>
      <c r="D23" t="b">
        <v>1</v>
      </c>
      <c r="E23" s="6">
        <v>1</v>
      </c>
      <c r="F23" s="6">
        <v>2</v>
      </c>
      <c r="G23" s="6">
        <v>2</v>
      </c>
      <c r="H23" t="s">
        <v>59</v>
      </c>
    </row>
    <row r="24" spans="1:8" x14ac:dyDescent="0.2">
      <c r="A24">
        <v>184</v>
      </c>
      <c r="B24" s="10" t="str">
        <f>HYPERLINK("http://www.uniprot.org/uniprot/BMS1_HUMAN", "BMS1_HUMAN")</f>
        <v>BMS1_HUMAN</v>
      </c>
      <c r="C24" t="s">
        <v>992</v>
      </c>
      <c r="D24" t="b">
        <v>1</v>
      </c>
      <c r="E24" s="6">
        <v>0</v>
      </c>
      <c r="F24" s="6">
        <v>2</v>
      </c>
      <c r="G24" s="6">
        <v>2</v>
      </c>
      <c r="H24" t="s">
        <v>59</v>
      </c>
    </row>
    <row r="25" spans="1:8" x14ac:dyDescent="0.2">
      <c r="A25">
        <v>272</v>
      </c>
      <c r="B25" s="10" t="str">
        <f>HYPERLINK("http://www.uniprot.org/uniprot/CC001_HUMAN", "CC001_HUMAN")</f>
        <v>CC001_HUMAN</v>
      </c>
      <c r="C25" t="s">
        <v>301</v>
      </c>
      <c r="D25" t="b">
        <v>1</v>
      </c>
      <c r="E25" s="6">
        <v>1</v>
      </c>
      <c r="F25" s="6">
        <v>2</v>
      </c>
      <c r="G25" s="6">
        <v>2</v>
      </c>
      <c r="H25" t="s">
        <v>59</v>
      </c>
    </row>
    <row r="26" spans="1:8" x14ac:dyDescent="0.2">
      <c r="A26">
        <v>102</v>
      </c>
      <c r="B26" s="10" t="str">
        <f>HYPERLINK("http://www.uniprot.org/uniprot/CCND1_HUMAN", "CCND1_HUMAN")</f>
        <v>CCND1_HUMAN</v>
      </c>
      <c r="C26" t="s">
        <v>993</v>
      </c>
      <c r="D26" t="b">
        <v>1</v>
      </c>
      <c r="E26" s="6">
        <v>0</v>
      </c>
      <c r="F26" s="6">
        <v>2</v>
      </c>
      <c r="G26" s="6">
        <v>2</v>
      </c>
      <c r="H26" t="s">
        <v>59</v>
      </c>
    </row>
    <row r="27" spans="1:8" x14ac:dyDescent="0.2">
      <c r="A27">
        <v>183</v>
      </c>
      <c r="B27" s="10" t="str">
        <f>HYPERLINK("http://www.uniprot.org/uniprot/DCTN1_HUMAN", "DCTN1_HUMAN")</f>
        <v>DCTN1_HUMAN</v>
      </c>
      <c r="C27" t="s">
        <v>994</v>
      </c>
      <c r="D27" t="b">
        <v>1</v>
      </c>
      <c r="E27" s="6">
        <v>1</v>
      </c>
      <c r="F27" s="6">
        <v>2</v>
      </c>
      <c r="G27" s="6">
        <v>2</v>
      </c>
      <c r="H27" t="s">
        <v>59</v>
      </c>
    </row>
    <row r="28" spans="1:8" x14ac:dyDescent="0.2">
      <c r="A28">
        <v>236</v>
      </c>
      <c r="B28" s="10" t="str">
        <f>HYPERLINK("http://www.uniprot.org/uniprot/DDX54_HUMAN", "DDX54_HUMAN")</f>
        <v>DDX54_HUMAN</v>
      </c>
      <c r="C28" t="s">
        <v>995</v>
      </c>
      <c r="D28" t="b">
        <v>1</v>
      </c>
      <c r="E28" s="6">
        <v>1</v>
      </c>
      <c r="F28" s="6">
        <v>2</v>
      </c>
      <c r="G28" s="6">
        <v>2</v>
      </c>
      <c r="H28" t="s">
        <v>59</v>
      </c>
    </row>
    <row r="29" spans="1:8" x14ac:dyDescent="0.2">
      <c r="A29">
        <v>202</v>
      </c>
      <c r="B29" s="10" t="str">
        <f>HYPERLINK("http://www.uniprot.org/uniprot/DDX59_HUMAN", "DDX59_HUMAN")</f>
        <v>DDX59_HUMAN</v>
      </c>
      <c r="C29" t="s">
        <v>996</v>
      </c>
      <c r="D29" t="b">
        <v>1</v>
      </c>
      <c r="E29" s="6">
        <v>1</v>
      </c>
      <c r="F29" s="6">
        <v>2</v>
      </c>
      <c r="G29" s="6">
        <v>2</v>
      </c>
      <c r="H29" t="s">
        <v>59</v>
      </c>
    </row>
    <row r="30" spans="1:8" x14ac:dyDescent="0.2">
      <c r="A30">
        <v>57</v>
      </c>
      <c r="B30" s="10" t="str">
        <f>HYPERLINK("http://www.uniprot.org/uniprot/EIF1B_HUMAN", "EIF1B_HUMAN")</f>
        <v>EIF1B_HUMAN</v>
      </c>
      <c r="C30" t="s">
        <v>997</v>
      </c>
      <c r="D30" t="b">
        <v>1</v>
      </c>
      <c r="E30" s="6">
        <v>1</v>
      </c>
      <c r="F30" s="6">
        <v>2</v>
      </c>
      <c r="G30" s="6">
        <v>2</v>
      </c>
      <c r="H30" t="s">
        <v>59</v>
      </c>
    </row>
    <row r="31" spans="1:8" x14ac:dyDescent="0.2">
      <c r="A31">
        <v>49</v>
      </c>
      <c r="B31" s="10" t="str">
        <f>HYPERLINK("http://www.uniprot.org/uniprot/EIF3H_HUMAN", "EIF3H_HUMAN")</f>
        <v>EIF3H_HUMAN</v>
      </c>
      <c r="C31" t="s">
        <v>937</v>
      </c>
      <c r="D31" t="b">
        <v>1</v>
      </c>
      <c r="E31" s="6">
        <v>1</v>
      </c>
      <c r="F31" s="6">
        <v>2</v>
      </c>
      <c r="G31" s="6">
        <v>2</v>
      </c>
      <c r="H31" t="s">
        <v>59</v>
      </c>
    </row>
    <row r="32" spans="1:8" x14ac:dyDescent="0.2">
      <c r="A32">
        <v>153</v>
      </c>
      <c r="B32" s="10" t="str">
        <f>HYPERLINK("http://www.uniprot.org/uniprot/GTF2I_HUMAN", "GTF2I_HUMAN")</f>
        <v>GTF2I_HUMAN</v>
      </c>
      <c r="C32" t="s">
        <v>357</v>
      </c>
      <c r="D32" t="b">
        <v>1</v>
      </c>
      <c r="E32" s="6">
        <v>1</v>
      </c>
      <c r="F32" s="6">
        <v>2</v>
      </c>
      <c r="G32" s="6">
        <v>2</v>
      </c>
      <c r="H32" t="s">
        <v>59</v>
      </c>
    </row>
    <row r="33" spans="1:8" x14ac:dyDescent="0.2">
      <c r="A33">
        <v>242</v>
      </c>
      <c r="B33" s="10" t="str">
        <f>HYPERLINK("http://www.uniprot.org/uniprot/HS105_HUMAN", "HS105_HUMAN")</f>
        <v>HS105_HUMAN</v>
      </c>
      <c r="C33" t="s">
        <v>998</v>
      </c>
      <c r="D33" t="b">
        <v>1</v>
      </c>
      <c r="E33" s="6">
        <v>1</v>
      </c>
      <c r="F33" s="6">
        <v>2</v>
      </c>
      <c r="G33" s="6">
        <v>2</v>
      </c>
      <c r="H33" t="s">
        <v>59</v>
      </c>
    </row>
    <row r="34" spans="1:8" x14ac:dyDescent="0.2">
      <c r="A34">
        <v>275</v>
      </c>
      <c r="B34" s="10" t="str">
        <f>HYPERLINK("http://www.uniprot.org/uniprot/INCE_HUMAN", "INCE_HUMAN")</f>
        <v>INCE_HUMAN</v>
      </c>
      <c r="C34" t="s">
        <v>347</v>
      </c>
      <c r="D34" t="b">
        <v>1</v>
      </c>
      <c r="E34" s="6">
        <v>1</v>
      </c>
      <c r="F34" s="6">
        <v>2</v>
      </c>
      <c r="G34" s="6">
        <v>2</v>
      </c>
      <c r="H34" t="s">
        <v>59</v>
      </c>
    </row>
    <row r="35" spans="1:8" x14ac:dyDescent="0.2">
      <c r="A35">
        <v>55</v>
      </c>
      <c r="B35" s="10" t="str">
        <f>HYPERLINK("http://www.uniprot.org/uniprot/KDM1A_HUMAN", "KDM1A_HUMAN")</f>
        <v>KDM1A_HUMAN</v>
      </c>
      <c r="C35" t="s">
        <v>999</v>
      </c>
      <c r="D35" t="b">
        <v>1</v>
      </c>
      <c r="E35" s="6">
        <v>1</v>
      </c>
      <c r="F35" s="6">
        <v>2</v>
      </c>
      <c r="G35" s="6">
        <v>2</v>
      </c>
      <c r="H35" t="s">
        <v>59</v>
      </c>
    </row>
    <row r="36" spans="1:8" x14ac:dyDescent="0.2">
      <c r="A36">
        <v>165</v>
      </c>
      <c r="B36" s="10" t="str">
        <f>HYPERLINK("http://www.uniprot.org/uniprot/MAD1_HUMAN", "MAD1_HUMAN")</f>
        <v>MAD1_HUMAN</v>
      </c>
      <c r="C36" t="s">
        <v>1000</v>
      </c>
      <c r="D36" t="b">
        <v>1</v>
      </c>
      <c r="E36" s="6">
        <v>1</v>
      </c>
      <c r="F36" s="6">
        <v>2</v>
      </c>
      <c r="G36" s="6">
        <v>2</v>
      </c>
      <c r="H36" t="s">
        <v>59</v>
      </c>
    </row>
    <row r="37" spans="1:8" x14ac:dyDescent="0.2">
      <c r="A37">
        <v>185</v>
      </c>
      <c r="B37" s="10" t="str">
        <f>HYPERLINK("http://www.uniprot.org/uniprot/NC2A_HUMAN", "NC2A_HUMAN")</f>
        <v>NC2A_HUMAN</v>
      </c>
      <c r="C37" t="s">
        <v>1001</v>
      </c>
      <c r="D37" t="b">
        <v>1</v>
      </c>
      <c r="E37" s="6">
        <v>1</v>
      </c>
      <c r="F37" s="6">
        <v>2</v>
      </c>
      <c r="G37" s="6">
        <v>2</v>
      </c>
      <c r="H37" t="s">
        <v>59</v>
      </c>
    </row>
    <row r="38" spans="1:8" x14ac:dyDescent="0.2">
      <c r="A38">
        <v>80</v>
      </c>
      <c r="B38" s="10" t="str">
        <f>HYPERLINK("http://www.uniprot.org/uniprot/PYGL_HUMAN", "PYGL_HUMAN")</f>
        <v>PYGL_HUMAN</v>
      </c>
      <c r="C38" t="s">
        <v>1002</v>
      </c>
      <c r="D38" t="b">
        <v>1</v>
      </c>
      <c r="E38" s="6">
        <v>0</v>
      </c>
      <c r="F38" s="6">
        <v>2</v>
      </c>
      <c r="G38" s="6">
        <v>2</v>
      </c>
      <c r="H38" t="s">
        <v>59</v>
      </c>
    </row>
    <row r="39" spans="1:8" x14ac:dyDescent="0.2">
      <c r="A39">
        <v>54</v>
      </c>
      <c r="B39" s="10" t="str">
        <f>HYPERLINK("http://www.uniprot.org/uniprot/RAD21_HUMAN", "RAD21_HUMAN")</f>
        <v>RAD21_HUMAN</v>
      </c>
      <c r="C39" t="s">
        <v>1003</v>
      </c>
      <c r="D39" t="b">
        <v>1</v>
      </c>
      <c r="E39" s="6">
        <v>0</v>
      </c>
      <c r="F39" s="6">
        <v>2</v>
      </c>
      <c r="G39" s="6">
        <v>2</v>
      </c>
      <c r="H39" t="s">
        <v>59</v>
      </c>
    </row>
    <row r="40" spans="1:8" x14ac:dyDescent="0.2">
      <c r="A40">
        <v>126</v>
      </c>
      <c r="B40" s="10" t="str">
        <f>HYPERLINK("http://www.uniprot.org/uniprot/RL14_HUMAN", "RL14_HUMAN")</f>
        <v>RL14_HUMAN</v>
      </c>
      <c r="C40" t="s">
        <v>1004</v>
      </c>
      <c r="D40" t="b">
        <v>1</v>
      </c>
      <c r="E40" s="6">
        <v>1</v>
      </c>
      <c r="F40" s="6">
        <v>2</v>
      </c>
      <c r="G40" s="6">
        <v>2</v>
      </c>
      <c r="H40" t="s">
        <v>59</v>
      </c>
    </row>
    <row r="41" spans="1:8" x14ac:dyDescent="0.2">
      <c r="A41">
        <v>156</v>
      </c>
      <c r="B41" s="10" t="str">
        <f>HYPERLINK("http://www.uniprot.org/uniprot/RL24_HUMAN", "RL24_HUMAN")</f>
        <v>RL24_HUMAN</v>
      </c>
      <c r="C41" t="s">
        <v>1005</v>
      </c>
      <c r="D41" t="b">
        <v>1</v>
      </c>
      <c r="E41" s="6">
        <v>1</v>
      </c>
      <c r="F41" s="6">
        <v>2</v>
      </c>
      <c r="G41" s="6">
        <v>2</v>
      </c>
      <c r="H41" t="s">
        <v>59</v>
      </c>
    </row>
    <row r="42" spans="1:8" x14ac:dyDescent="0.2">
      <c r="A42">
        <v>95</v>
      </c>
      <c r="B42" s="10" t="str">
        <f>HYPERLINK("http://www.uniprot.org/uniprot/RL7_HUMAN", "RL7_HUMAN")</f>
        <v>RL7_HUMAN</v>
      </c>
      <c r="C42" t="s">
        <v>316</v>
      </c>
      <c r="D42" t="b">
        <v>1</v>
      </c>
      <c r="E42" s="6">
        <v>2</v>
      </c>
      <c r="F42" s="6">
        <v>2</v>
      </c>
      <c r="G42" s="6">
        <v>2</v>
      </c>
      <c r="H42" t="s">
        <v>59</v>
      </c>
    </row>
    <row r="43" spans="1:8" x14ac:dyDescent="0.2">
      <c r="A43">
        <v>149</v>
      </c>
      <c r="B43" s="10" t="str">
        <f>HYPERLINK("http://www.uniprot.org/uniprot/RL8_HUMAN", "RL8_HUMAN")</f>
        <v>RL8_HUMAN</v>
      </c>
      <c r="C43" t="s">
        <v>1006</v>
      </c>
      <c r="D43" t="b">
        <v>1</v>
      </c>
      <c r="E43" s="6">
        <v>2</v>
      </c>
      <c r="F43" s="6">
        <v>2</v>
      </c>
      <c r="G43" s="6">
        <v>2</v>
      </c>
      <c r="H43" t="s">
        <v>59</v>
      </c>
    </row>
    <row r="44" spans="1:8" x14ac:dyDescent="0.2">
      <c r="A44">
        <v>99</v>
      </c>
      <c r="B44" s="10" t="str">
        <f>HYPERLINK("http://www.uniprot.org/uniprot/ROA2_HUMAN", "ROA2_HUMAN")</f>
        <v>ROA2_HUMAN</v>
      </c>
      <c r="C44" t="s">
        <v>281</v>
      </c>
      <c r="D44" t="b">
        <v>1</v>
      </c>
      <c r="E44" s="6">
        <v>1</v>
      </c>
      <c r="F44" s="6">
        <v>2</v>
      </c>
      <c r="G44" s="6">
        <v>2</v>
      </c>
      <c r="H44" t="s">
        <v>59</v>
      </c>
    </row>
    <row r="45" spans="1:8" x14ac:dyDescent="0.2">
      <c r="A45">
        <v>96</v>
      </c>
      <c r="B45" s="10" t="str">
        <f>HYPERLINK("http://www.uniprot.org/uniprot/RPB3_HUMAN", "RPB3_HUMAN")</f>
        <v>RPB3_HUMAN</v>
      </c>
      <c r="C45" t="s">
        <v>1007</v>
      </c>
      <c r="D45" t="b">
        <v>1</v>
      </c>
      <c r="E45" s="6">
        <v>0</v>
      </c>
      <c r="F45" s="6">
        <v>2</v>
      </c>
      <c r="G45" s="6">
        <v>2</v>
      </c>
      <c r="H45" t="s">
        <v>59</v>
      </c>
    </row>
    <row r="46" spans="1:8" x14ac:dyDescent="0.2">
      <c r="A46">
        <v>143</v>
      </c>
      <c r="B46" s="10" t="str">
        <f>HYPERLINK("http://www.uniprot.org/uniprot/RS11_HUMAN", "RS11_HUMAN")</f>
        <v>RS11_HUMAN</v>
      </c>
      <c r="C46" t="s">
        <v>1008</v>
      </c>
      <c r="D46" t="b">
        <v>1</v>
      </c>
      <c r="E46" s="6">
        <v>2</v>
      </c>
      <c r="F46" s="6">
        <v>2</v>
      </c>
      <c r="G46" s="6">
        <v>2</v>
      </c>
      <c r="H46" t="s">
        <v>59</v>
      </c>
    </row>
    <row r="47" spans="1:8" x14ac:dyDescent="0.2">
      <c r="A47">
        <v>142</v>
      </c>
      <c r="B47" s="10" t="str">
        <f>HYPERLINK("http://www.uniprot.org/uniprot/RS18_HUMAN", "RS18_HUMAN")</f>
        <v>RS18_HUMAN</v>
      </c>
      <c r="C47" t="s">
        <v>1009</v>
      </c>
      <c r="D47" t="b">
        <v>1</v>
      </c>
      <c r="E47" s="6">
        <v>1</v>
      </c>
      <c r="F47" s="6">
        <v>2</v>
      </c>
      <c r="G47" s="6">
        <v>2</v>
      </c>
      <c r="H47" t="s">
        <v>59</v>
      </c>
    </row>
    <row r="48" spans="1:8" x14ac:dyDescent="0.2">
      <c r="A48">
        <v>142</v>
      </c>
      <c r="B48" s="10" t="str">
        <f>HYPERLINK("http://www.uniprot.org/uniprot/RS18_HUMAN", "RS18_HUMAN")</f>
        <v>RS18_HUMAN</v>
      </c>
      <c r="C48" t="s">
        <v>1010</v>
      </c>
      <c r="D48" t="b">
        <v>1</v>
      </c>
      <c r="E48" s="6">
        <v>1</v>
      </c>
      <c r="F48" s="6">
        <v>2</v>
      </c>
      <c r="G48" s="6">
        <v>2</v>
      </c>
      <c r="H48" t="s">
        <v>59</v>
      </c>
    </row>
    <row r="49" spans="1:8" x14ac:dyDescent="0.2">
      <c r="A49">
        <v>150</v>
      </c>
      <c r="B49" s="10" t="str">
        <f>HYPERLINK("http://www.uniprot.org/uniprot/RS21_HUMAN", "RS21_HUMAN")</f>
        <v>RS21_HUMAN</v>
      </c>
      <c r="C49" t="s">
        <v>1011</v>
      </c>
      <c r="D49" t="b">
        <v>1</v>
      </c>
      <c r="E49" s="6">
        <v>1</v>
      </c>
      <c r="F49" s="6">
        <v>2</v>
      </c>
      <c r="G49" s="6">
        <v>2</v>
      </c>
      <c r="H49" t="s">
        <v>59</v>
      </c>
    </row>
    <row r="50" spans="1:8" x14ac:dyDescent="0.2">
      <c r="A50">
        <v>141</v>
      </c>
      <c r="B50" s="10" t="str">
        <f>HYPERLINK("http://www.uniprot.org/uniprot/RS23_HUMAN", "RS23_HUMAN")</f>
        <v>RS23_HUMAN</v>
      </c>
      <c r="C50" t="s">
        <v>1012</v>
      </c>
      <c r="D50" t="b">
        <v>1</v>
      </c>
      <c r="E50" s="6">
        <v>1</v>
      </c>
      <c r="F50" s="6">
        <v>2</v>
      </c>
      <c r="G50" s="6">
        <v>2</v>
      </c>
      <c r="H50" t="s">
        <v>59</v>
      </c>
    </row>
    <row r="51" spans="1:8" x14ac:dyDescent="0.2">
      <c r="A51">
        <v>290</v>
      </c>
      <c r="B51" s="10" t="str">
        <f>HYPERLINK("http://www.uniprot.org/uniprot/SHPK_HUMAN", "SHPK_HUMAN")</f>
        <v>SHPK_HUMAN</v>
      </c>
      <c r="C51" t="s">
        <v>1013</v>
      </c>
      <c r="D51" t="b">
        <v>1</v>
      </c>
      <c r="E51" s="6">
        <v>1</v>
      </c>
      <c r="F51" s="6">
        <v>2</v>
      </c>
      <c r="G51" s="6">
        <v>2</v>
      </c>
      <c r="H51" t="s">
        <v>59</v>
      </c>
    </row>
    <row r="52" spans="1:8" x14ac:dyDescent="0.2">
      <c r="A52">
        <v>56</v>
      </c>
      <c r="B52" s="10" t="str">
        <f>HYPERLINK("http://www.uniprot.org/uniprot/SNX3_HUMAN", "SNX3_HUMAN")</f>
        <v>SNX3_HUMAN</v>
      </c>
      <c r="C52" t="s">
        <v>306</v>
      </c>
      <c r="D52" t="b">
        <v>1</v>
      </c>
      <c r="E52" s="6">
        <v>1</v>
      </c>
      <c r="F52" s="6">
        <v>2</v>
      </c>
      <c r="G52" s="6">
        <v>2</v>
      </c>
      <c r="H52" t="s">
        <v>59</v>
      </c>
    </row>
    <row r="53" spans="1:8" x14ac:dyDescent="0.2">
      <c r="A53">
        <v>129</v>
      </c>
      <c r="B53" s="10" t="str">
        <f>HYPERLINK("http://www.uniprot.org/uniprot/STAT2_HUMAN", "STAT2_HUMAN")</f>
        <v>STAT2_HUMAN</v>
      </c>
      <c r="C53" t="s">
        <v>283</v>
      </c>
      <c r="D53" t="b">
        <v>1</v>
      </c>
      <c r="E53" s="6">
        <v>1</v>
      </c>
      <c r="F53" s="6">
        <v>2</v>
      </c>
      <c r="G53" s="6">
        <v>2</v>
      </c>
      <c r="H53" t="s">
        <v>59</v>
      </c>
    </row>
    <row r="54" spans="1:8" x14ac:dyDescent="0.2">
      <c r="A54">
        <v>53</v>
      </c>
      <c r="B54" s="10" t="str">
        <f>HYPERLINK("http://www.uniprot.org/uniprot/STRN_HUMAN", "STRN_HUMAN")</f>
        <v>STRN_HUMAN</v>
      </c>
      <c r="C54" t="s">
        <v>1014</v>
      </c>
      <c r="D54" t="b">
        <v>1</v>
      </c>
      <c r="E54" s="6">
        <v>2</v>
      </c>
      <c r="F54" s="6">
        <v>2</v>
      </c>
      <c r="G54" s="6">
        <v>2</v>
      </c>
      <c r="H54" t="s">
        <v>59</v>
      </c>
    </row>
    <row r="55" spans="1:8" x14ac:dyDescent="0.2">
      <c r="A55">
        <v>239</v>
      </c>
      <c r="B55" s="10" t="str">
        <f>HYPERLINK("http://www.uniprot.org/uniprot/STYX_HUMAN", "STYX_HUMAN")</f>
        <v>STYX_HUMAN</v>
      </c>
      <c r="C55" t="s">
        <v>303</v>
      </c>
      <c r="D55" t="b">
        <v>1</v>
      </c>
      <c r="E55" s="6">
        <v>2</v>
      </c>
      <c r="F55" s="6">
        <v>2</v>
      </c>
      <c r="G55" s="6">
        <v>2</v>
      </c>
      <c r="H55" t="s">
        <v>59</v>
      </c>
    </row>
    <row r="56" spans="1:8" x14ac:dyDescent="0.2">
      <c r="A56">
        <v>158</v>
      </c>
      <c r="B56" s="10" t="str">
        <f>HYPERLINK("http://www.uniprot.org/uniprot/TFAP4_HUMAN", "TFAP4_HUMAN")</f>
        <v>TFAP4_HUMAN</v>
      </c>
      <c r="C56" t="s">
        <v>1015</v>
      </c>
      <c r="D56" t="b">
        <v>1</v>
      </c>
      <c r="E56" s="6">
        <v>1</v>
      </c>
      <c r="F56" s="6">
        <v>2</v>
      </c>
      <c r="G56" s="6">
        <v>2</v>
      </c>
      <c r="H56" t="s">
        <v>59</v>
      </c>
    </row>
    <row r="57" spans="1:8" x14ac:dyDescent="0.2">
      <c r="A57">
        <v>229</v>
      </c>
      <c r="B57" s="10" t="str">
        <f>HYPERLINK("http://www.uniprot.org/uniprot/UB2J2_HUMAN", "UB2J2_HUMAN")</f>
        <v>UB2J2_HUMAN</v>
      </c>
      <c r="C57" t="s">
        <v>1016</v>
      </c>
      <c r="D57" t="b">
        <v>1</v>
      </c>
      <c r="E57" s="6">
        <v>0</v>
      </c>
      <c r="F57" s="6">
        <v>2</v>
      </c>
      <c r="G57" s="6">
        <v>2</v>
      </c>
      <c r="H57" t="s">
        <v>59</v>
      </c>
    </row>
    <row r="58" spans="1:8" x14ac:dyDescent="0.2">
      <c r="A58">
        <v>60</v>
      </c>
      <c r="B58" s="10" t="str">
        <f>HYPERLINK("http://www.uniprot.org/uniprot/ZPR1_HUMAN", "ZPR1_HUMAN")</f>
        <v>ZPR1_HUMAN</v>
      </c>
      <c r="C58" t="s">
        <v>1017</v>
      </c>
      <c r="D58" t="b">
        <v>1</v>
      </c>
      <c r="E58" s="6">
        <v>1</v>
      </c>
      <c r="F58" s="6">
        <v>2</v>
      </c>
      <c r="G58" s="6">
        <v>2</v>
      </c>
      <c r="H58" t="s">
        <v>59</v>
      </c>
    </row>
    <row r="59" spans="1:8" x14ac:dyDescent="0.2">
      <c r="A59">
        <v>105</v>
      </c>
      <c r="B59" s="10" t="str">
        <f>HYPERLINK("http://www.uniprot.org/uniprot/2AAA_HUMAN", "2AAA_HUMAN")</f>
        <v>2AAA_HUMAN</v>
      </c>
      <c r="C59" t="s">
        <v>1018</v>
      </c>
      <c r="D59" t="b">
        <v>1</v>
      </c>
      <c r="E59" s="6">
        <v>1</v>
      </c>
      <c r="F59" s="6">
        <v>2</v>
      </c>
      <c r="G59" s="6">
        <v>1</v>
      </c>
      <c r="H59" t="s">
        <v>59</v>
      </c>
    </row>
    <row r="60" spans="1:8" x14ac:dyDescent="0.2">
      <c r="A60">
        <v>234</v>
      </c>
      <c r="B60" s="10" t="str">
        <f>HYPERLINK("http://www.uniprot.org/uniprot/AATC2_HUMAN", "AATC2_HUMAN")</f>
        <v>AATC2_HUMAN</v>
      </c>
      <c r="C60" t="s">
        <v>1019</v>
      </c>
      <c r="D60" t="b">
        <v>1</v>
      </c>
      <c r="E60" s="6">
        <v>1</v>
      </c>
      <c r="F60" s="6">
        <v>2</v>
      </c>
      <c r="G60" s="6">
        <v>1</v>
      </c>
      <c r="H60" t="s">
        <v>59</v>
      </c>
    </row>
    <row r="61" spans="1:8" x14ac:dyDescent="0.2">
      <c r="A61">
        <v>269</v>
      </c>
      <c r="B61" s="10" t="str">
        <f>HYPERLINK("http://www.uniprot.org/uniprot/ACAD9_HUMAN", "ACAD9_HUMAN")</f>
        <v>ACAD9_HUMAN</v>
      </c>
      <c r="C61" t="s">
        <v>1020</v>
      </c>
      <c r="D61" t="b">
        <v>1</v>
      </c>
      <c r="E61" s="6">
        <v>1</v>
      </c>
      <c r="F61" s="6">
        <v>2</v>
      </c>
      <c r="G61" s="6">
        <v>1</v>
      </c>
      <c r="H61" t="s">
        <v>59</v>
      </c>
    </row>
    <row r="62" spans="1:8" x14ac:dyDescent="0.2">
      <c r="A62">
        <v>189</v>
      </c>
      <c r="B62" s="10" t="str">
        <f>HYPERLINK("http://www.uniprot.org/uniprot/ACAP2_HUMAN", "ACAP2_HUMAN")</f>
        <v>ACAP2_HUMAN</v>
      </c>
      <c r="C62" t="s">
        <v>1021</v>
      </c>
      <c r="D62" t="b">
        <v>1</v>
      </c>
      <c r="E62" s="6">
        <v>1</v>
      </c>
      <c r="F62" s="6">
        <v>2</v>
      </c>
      <c r="G62" s="6">
        <v>1</v>
      </c>
      <c r="H62" t="s">
        <v>59</v>
      </c>
    </row>
    <row r="63" spans="1:8" x14ac:dyDescent="0.2">
      <c r="A63">
        <v>44</v>
      </c>
      <c r="B63" s="10" t="str">
        <f>HYPERLINK("http://www.uniprot.org/uniprot/ADA10_HUMAN", "ADA10_HUMAN")</f>
        <v>ADA10_HUMAN</v>
      </c>
      <c r="C63" t="s">
        <v>650</v>
      </c>
      <c r="D63" t="b">
        <v>1</v>
      </c>
      <c r="E63" s="6">
        <v>0</v>
      </c>
      <c r="F63" s="6">
        <v>2</v>
      </c>
      <c r="G63" s="6">
        <v>1</v>
      </c>
      <c r="H63" t="s">
        <v>59</v>
      </c>
    </row>
    <row r="64" spans="1:8" x14ac:dyDescent="0.2">
      <c r="A64">
        <v>70</v>
      </c>
      <c r="B64" s="10" t="str">
        <f>HYPERLINK("http://www.uniprot.org/uniprot/AGR2_HUMAN", "AGR2_HUMAN")</f>
        <v>AGR2_HUMAN</v>
      </c>
      <c r="C64" t="s">
        <v>1022</v>
      </c>
      <c r="D64" t="b">
        <v>1</v>
      </c>
      <c r="E64" s="6">
        <v>0</v>
      </c>
      <c r="F64" s="6">
        <v>2</v>
      </c>
      <c r="G64" s="6">
        <v>1</v>
      </c>
      <c r="H64" t="s">
        <v>59</v>
      </c>
    </row>
    <row r="65" spans="1:8" x14ac:dyDescent="0.2">
      <c r="A65">
        <v>69</v>
      </c>
      <c r="B65" s="10" t="str">
        <f>HYPERLINK("http://www.uniprot.org/uniprot/AIFM1_HUMAN", "AIFM1_HUMAN")</f>
        <v>AIFM1_HUMAN</v>
      </c>
      <c r="C65" t="s">
        <v>1023</v>
      </c>
      <c r="D65" t="b">
        <v>1</v>
      </c>
      <c r="E65" s="6">
        <v>1</v>
      </c>
      <c r="F65" s="6">
        <v>2</v>
      </c>
      <c r="G65" s="6">
        <v>1</v>
      </c>
      <c r="H65" t="s">
        <v>59</v>
      </c>
    </row>
    <row r="66" spans="1:8" x14ac:dyDescent="0.2">
      <c r="A66">
        <v>261</v>
      </c>
      <c r="B66" s="10" t="str">
        <f>HYPERLINK("http://www.uniprot.org/uniprot/AIFM2_HUMAN", "AIFM2_HUMAN")</f>
        <v>AIFM2_HUMAN</v>
      </c>
      <c r="C66" t="s">
        <v>1024</v>
      </c>
      <c r="D66" t="b">
        <v>1</v>
      </c>
      <c r="E66" s="6">
        <v>1</v>
      </c>
      <c r="F66" s="6">
        <v>2</v>
      </c>
      <c r="G66" s="6">
        <v>1</v>
      </c>
      <c r="H66" t="s">
        <v>59</v>
      </c>
    </row>
    <row r="67" spans="1:8" x14ac:dyDescent="0.2">
      <c r="A67">
        <v>77</v>
      </c>
      <c r="B67" s="10" t="str">
        <f>HYPERLINK("http://www.uniprot.org/uniprot/ALDOA_HUMAN", "ALDOA_HUMAN")</f>
        <v>ALDOA_HUMAN</v>
      </c>
      <c r="C67" t="s">
        <v>1025</v>
      </c>
      <c r="D67" t="b">
        <v>1</v>
      </c>
      <c r="E67" s="6">
        <v>1</v>
      </c>
      <c r="F67" s="6">
        <v>2</v>
      </c>
      <c r="G67" s="6">
        <v>1</v>
      </c>
      <c r="H67" t="s">
        <v>59</v>
      </c>
    </row>
    <row r="68" spans="1:8" x14ac:dyDescent="0.2">
      <c r="A68">
        <v>131</v>
      </c>
      <c r="B68" s="10" t="str">
        <f>HYPERLINK("http://www.uniprot.org/uniprot/AP2S1_HUMAN", "AP2S1_HUMAN")</f>
        <v>AP2S1_HUMAN</v>
      </c>
      <c r="C68" t="s">
        <v>1026</v>
      </c>
      <c r="D68" t="b">
        <v>1</v>
      </c>
      <c r="E68" s="6">
        <v>0</v>
      </c>
      <c r="F68" s="6">
        <v>2</v>
      </c>
      <c r="G68" s="6">
        <v>1</v>
      </c>
      <c r="H68" t="s">
        <v>59</v>
      </c>
    </row>
    <row r="69" spans="1:8" x14ac:dyDescent="0.2">
      <c r="A69">
        <v>219</v>
      </c>
      <c r="B69" s="10" t="str">
        <f>HYPERLINK("http://www.uniprot.org/uniprot/APRG1_HUMAN", "APRG1_HUMAN")</f>
        <v>APRG1_HUMAN</v>
      </c>
      <c r="C69" t="s">
        <v>1027</v>
      </c>
      <c r="D69" t="b">
        <v>1</v>
      </c>
      <c r="E69" s="6">
        <v>1</v>
      </c>
      <c r="F69" s="6">
        <v>2</v>
      </c>
      <c r="G69" s="6">
        <v>1</v>
      </c>
      <c r="H69" t="s">
        <v>59</v>
      </c>
    </row>
    <row r="70" spans="1:8" x14ac:dyDescent="0.2">
      <c r="A70">
        <v>241</v>
      </c>
      <c r="B70" s="10" t="str">
        <f>HYPERLINK("http://www.uniprot.org/uniprot/AQP3_HUMAN", "AQP3_HUMAN")</f>
        <v>AQP3_HUMAN</v>
      </c>
      <c r="C70" t="s">
        <v>1028</v>
      </c>
      <c r="D70" t="b">
        <v>1</v>
      </c>
      <c r="E70" s="6">
        <v>1</v>
      </c>
      <c r="F70" s="6">
        <v>2</v>
      </c>
      <c r="G70" s="6">
        <v>1</v>
      </c>
      <c r="H70" t="s">
        <v>59</v>
      </c>
    </row>
    <row r="71" spans="1:8" x14ac:dyDescent="0.2">
      <c r="A71">
        <v>217</v>
      </c>
      <c r="B71" s="10" t="str">
        <f>HYPERLINK("http://www.uniprot.org/uniprot/AROS_HUMAN", "AROS_HUMAN")</f>
        <v>AROS_HUMAN</v>
      </c>
      <c r="C71" t="s">
        <v>1029</v>
      </c>
      <c r="D71" t="b">
        <v>1</v>
      </c>
      <c r="E71" s="6">
        <v>1</v>
      </c>
      <c r="F71" s="6">
        <v>2</v>
      </c>
      <c r="G71" s="6">
        <v>1</v>
      </c>
      <c r="H71" t="s">
        <v>59</v>
      </c>
    </row>
    <row r="72" spans="1:8" x14ac:dyDescent="0.2">
      <c r="A72">
        <v>224</v>
      </c>
      <c r="B72" s="10" t="str">
        <f>HYPERLINK("http://www.uniprot.org/uniprot/ASPM_HUMAN", "ASPM_HUMAN")</f>
        <v>ASPM_HUMAN</v>
      </c>
      <c r="C72" t="s">
        <v>1030</v>
      </c>
      <c r="D72" t="b">
        <v>1</v>
      </c>
      <c r="E72" s="6">
        <v>0</v>
      </c>
      <c r="F72" s="6">
        <v>2</v>
      </c>
      <c r="G72" s="6">
        <v>1</v>
      </c>
      <c r="H72" t="s">
        <v>59</v>
      </c>
    </row>
    <row r="73" spans="1:8" x14ac:dyDescent="0.2">
      <c r="A73">
        <v>209</v>
      </c>
      <c r="B73" s="10" t="str">
        <f>HYPERLINK("http://www.uniprot.org/uniprot/ATAD2_HUMAN", "ATAD2_HUMAN")</f>
        <v>ATAD2_HUMAN</v>
      </c>
      <c r="C73" t="s">
        <v>1031</v>
      </c>
      <c r="D73" t="b">
        <v>1</v>
      </c>
      <c r="E73" s="6">
        <v>1</v>
      </c>
      <c r="F73" s="6">
        <v>2</v>
      </c>
      <c r="G73" s="6">
        <v>1</v>
      </c>
      <c r="H73" t="s">
        <v>59</v>
      </c>
    </row>
    <row r="74" spans="1:8" x14ac:dyDescent="0.2">
      <c r="A74">
        <v>34</v>
      </c>
      <c r="B74" s="10" t="str">
        <f>HYPERLINK("http://www.uniprot.org/uniprot/AXA2L_HUMAN", "AXA2L_HUMAN")</f>
        <v>AXA2L_HUMAN</v>
      </c>
      <c r="C74" t="s">
        <v>1032</v>
      </c>
      <c r="D74" t="b">
        <v>1</v>
      </c>
      <c r="E74" s="6">
        <v>0</v>
      </c>
      <c r="F74" s="6">
        <v>2</v>
      </c>
      <c r="G74" s="6">
        <v>1</v>
      </c>
      <c r="H74" t="s">
        <v>59</v>
      </c>
    </row>
    <row r="75" spans="1:8" x14ac:dyDescent="0.2">
      <c r="A75">
        <v>302</v>
      </c>
      <c r="B75" s="10" t="str">
        <f>HYPERLINK("http://www.uniprot.org/uniprot/BACE2_HUMAN", "BACE2_HUMAN")</f>
        <v>BACE2_HUMAN</v>
      </c>
      <c r="C75" t="s">
        <v>376</v>
      </c>
      <c r="D75" t="b">
        <v>1</v>
      </c>
      <c r="E75" s="6">
        <v>1</v>
      </c>
      <c r="F75" s="6">
        <v>2</v>
      </c>
      <c r="G75" s="6">
        <v>1</v>
      </c>
      <c r="H75" t="s">
        <v>59</v>
      </c>
    </row>
    <row r="76" spans="1:8" x14ac:dyDescent="0.2">
      <c r="A76">
        <v>256</v>
      </c>
      <c r="B76" s="10" t="str">
        <f>HYPERLINK("http://www.uniprot.org/uniprot/BARD1_HUMAN", "BARD1_HUMAN")</f>
        <v>BARD1_HUMAN</v>
      </c>
      <c r="C76" t="s">
        <v>1033</v>
      </c>
      <c r="D76" t="b">
        <v>1</v>
      </c>
      <c r="E76" s="6">
        <v>1</v>
      </c>
      <c r="F76" s="6">
        <v>2</v>
      </c>
      <c r="G76" s="6">
        <v>1</v>
      </c>
      <c r="H76" t="s">
        <v>59</v>
      </c>
    </row>
    <row r="77" spans="1:8" x14ac:dyDescent="0.2">
      <c r="A77">
        <v>300</v>
      </c>
      <c r="B77" s="10" t="str">
        <f>HYPERLINK("http://www.uniprot.org/uniprot/BR44L_HUMAN", "BR44L_HUMAN")</f>
        <v>BR44L_HUMAN</v>
      </c>
      <c r="C77" t="s">
        <v>375</v>
      </c>
      <c r="D77" t="b">
        <v>1</v>
      </c>
      <c r="E77" s="6">
        <v>1</v>
      </c>
      <c r="F77" s="6">
        <v>2</v>
      </c>
      <c r="G77" s="6">
        <v>1</v>
      </c>
      <c r="H77" t="s">
        <v>59</v>
      </c>
    </row>
    <row r="78" spans="1:8" x14ac:dyDescent="0.2">
      <c r="A78">
        <v>204</v>
      </c>
      <c r="B78" s="10" t="str">
        <f>HYPERLINK("http://www.uniprot.org/uniprot/BRE1A_HUMAN", "BRE1A_HUMAN")</f>
        <v>BRE1A_HUMAN</v>
      </c>
      <c r="C78" t="s">
        <v>1034</v>
      </c>
      <c r="D78" t="b">
        <v>1</v>
      </c>
      <c r="E78" s="6">
        <v>1</v>
      </c>
      <c r="F78" s="6">
        <v>2</v>
      </c>
      <c r="G78" s="6">
        <v>1</v>
      </c>
      <c r="H78" t="s">
        <v>59</v>
      </c>
    </row>
    <row r="79" spans="1:8" x14ac:dyDescent="0.2">
      <c r="A79">
        <v>180</v>
      </c>
      <c r="B79" s="10" t="str">
        <f>HYPERLINK("http://www.uniprot.org/uniprot/C1D_HUMAN", "C1D_HUMAN")</f>
        <v>C1D_HUMAN</v>
      </c>
      <c r="C79" t="s">
        <v>1035</v>
      </c>
      <c r="D79" t="b">
        <v>1</v>
      </c>
      <c r="E79" s="6">
        <v>0</v>
      </c>
      <c r="F79" s="6">
        <v>2</v>
      </c>
      <c r="G79" s="6">
        <v>1</v>
      </c>
      <c r="H79" t="s">
        <v>59</v>
      </c>
    </row>
    <row r="80" spans="1:8" x14ac:dyDescent="0.2">
      <c r="A80">
        <v>247</v>
      </c>
      <c r="B80" s="10" t="str">
        <f>HYPERLINK("http://www.uniprot.org/uniprot/CC120_HUMAN", "CC120_HUMAN")</f>
        <v>CC120_HUMAN</v>
      </c>
      <c r="C80" t="s">
        <v>1036</v>
      </c>
      <c r="D80" t="b">
        <v>1</v>
      </c>
      <c r="E80" s="6">
        <v>1</v>
      </c>
      <c r="F80" s="6">
        <v>2</v>
      </c>
      <c r="G80" s="6">
        <v>1</v>
      </c>
      <c r="H80" t="s">
        <v>59</v>
      </c>
    </row>
    <row r="81" spans="1:8" x14ac:dyDescent="0.2">
      <c r="A81">
        <v>92</v>
      </c>
      <c r="B81" s="10" t="str">
        <f>HYPERLINK("http://www.uniprot.org/uniprot/CCNB1_HUMAN", "CCNB1_HUMAN")</f>
        <v>CCNB1_HUMAN</v>
      </c>
      <c r="C81" t="s">
        <v>1037</v>
      </c>
      <c r="D81" t="b">
        <v>1</v>
      </c>
      <c r="E81" s="6">
        <v>0</v>
      </c>
      <c r="F81" s="6">
        <v>2</v>
      </c>
      <c r="G81" s="6">
        <v>1</v>
      </c>
      <c r="H81" t="s">
        <v>59</v>
      </c>
    </row>
    <row r="82" spans="1:8" x14ac:dyDescent="0.2">
      <c r="A82">
        <v>102</v>
      </c>
      <c r="B82" s="10" t="str">
        <f>HYPERLINK("http://www.uniprot.org/uniprot/CCND1_HUMAN", "CCND1_HUMAN")</f>
        <v>CCND1_HUMAN</v>
      </c>
      <c r="C82" t="s">
        <v>1038</v>
      </c>
      <c r="D82" t="b">
        <v>1</v>
      </c>
      <c r="E82" s="6">
        <v>1</v>
      </c>
      <c r="F82" s="6">
        <v>2</v>
      </c>
      <c r="G82" s="6">
        <v>1</v>
      </c>
      <c r="H82" t="s">
        <v>59</v>
      </c>
    </row>
    <row r="83" spans="1:8" x14ac:dyDescent="0.2">
      <c r="A83">
        <v>253</v>
      </c>
      <c r="B83" s="10" t="str">
        <f>HYPERLINK("http://www.uniprot.org/uniprot/CDC5L_HUMAN", "CDC5L_HUMAN")</f>
        <v>CDC5L_HUMAN</v>
      </c>
      <c r="C83" t="s">
        <v>1039</v>
      </c>
      <c r="D83" t="b">
        <v>1</v>
      </c>
      <c r="E83" s="6">
        <v>1</v>
      </c>
      <c r="F83" s="6">
        <v>2</v>
      </c>
      <c r="G83" s="6">
        <v>1</v>
      </c>
      <c r="H83" t="s">
        <v>59</v>
      </c>
    </row>
    <row r="84" spans="1:8" x14ac:dyDescent="0.2">
      <c r="A84">
        <v>201</v>
      </c>
      <c r="B84" s="10" t="str">
        <f>HYPERLINK("http://www.uniprot.org/uniprot/CE170_HUMAN", "CE170_HUMAN")</f>
        <v>CE170_HUMAN</v>
      </c>
      <c r="C84" t="s">
        <v>1040</v>
      </c>
      <c r="D84" t="b">
        <v>1</v>
      </c>
      <c r="E84" s="6">
        <v>1</v>
      </c>
      <c r="F84" s="6">
        <v>2</v>
      </c>
      <c r="G84" s="6">
        <v>1</v>
      </c>
      <c r="H84" t="s">
        <v>59</v>
      </c>
    </row>
    <row r="85" spans="1:8" x14ac:dyDescent="0.2">
      <c r="A85">
        <v>173</v>
      </c>
      <c r="B85" s="10" t="str">
        <f>HYPERLINK("http://www.uniprot.org/uniprot/CENPR_HUMAN", "CENPR_HUMAN")</f>
        <v>CENPR_HUMAN</v>
      </c>
      <c r="C85" t="s">
        <v>1041</v>
      </c>
      <c r="D85" t="b">
        <v>1</v>
      </c>
      <c r="E85" s="6">
        <v>1</v>
      </c>
      <c r="F85" s="6">
        <v>2</v>
      </c>
      <c r="G85" s="6">
        <v>1</v>
      </c>
      <c r="H85" t="s">
        <v>59</v>
      </c>
    </row>
    <row r="86" spans="1:8" x14ac:dyDescent="0.2">
      <c r="A86">
        <v>211</v>
      </c>
      <c r="B86" s="10" t="str">
        <f>HYPERLINK("http://www.uniprot.org/uniprot/CHSS3_HUMAN", "CHSS3_HUMAN")</f>
        <v>CHSS3_HUMAN</v>
      </c>
      <c r="C86" t="s">
        <v>1042</v>
      </c>
      <c r="D86" t="b">
        <v>1</v>
      </c>
      <c r="E86" s="6">
        <v>1</v>
      </c>
      <c r="F86" s="6">
        <v>2</v>
      </c>
      <c r="G86" s="6">
        <v>1</v>
      </c>
      <c r="H86" t="s">
        <v>59</v>
      </c>
    </row>
    <row r="87" spans="1:8" x14ac:dyDescent="0.2">
      <c r="A87">
        <v>240</v>
      </c>
      <c r="B87" s="10" t="str">
        <f>HYPERLINK("http://www.uniprot.org/uniprot/CI130_HUMAN", "CI130_HUMAN")</f>
        <v>CI130_HUMAN</v>
      </c>
      <c r="C87" t="s">
        <v>1043</v>
      </c>
      <c r="D87" t="b">
        <v>1</v>
      </c>
      <c r="E87" s="6">
        <v>1</v>
      </c>
      <c r="F87" s="6">
        <v>2</v>
      </c>
      <c r="G87" s="6">
        <v>1</v>
      </c>
      <c r="H87" t="s">
        <v>59</v>
      </c>
    </row>
    <row r="88" spans="1:8" x14ac:dyDescent="0.2">
      <c r="A88">
        <v>181</v>
      </c>
      <c r="B88" s="10" t="str">
        <f>HYPERLINK("http://www.uniprot.org/uniprot/CIRBP_HUMAN", "CIRBP_HUMAN")</f>
        <v>CIRBP_HUMAN</v>
      </c>
      <c r="C88" t="s">
        <v>1044</v>
      </c>
      <c r="D88" t="b">
        <v>1</v>
      </c>
      <c r="E88" s="6">
        <v>1</v>
      </c>
      <c r="F88" s="6">
        <v>2</v>
      </c>
      <c r="G88" s="6">
        <v>1</v>
      </c>
      <c r="H88" t="s">
        <v>59</v>
      </c>
    </row>
    <row r="89" spans="1:8" x14ac:dyDescent="0.2">
      <c r="A89">
        <v>35</v>
      </c>
      <c r="B89" s="10" t="str">
        <f>HYPERLINK("http://www.uniprot.org/uniprot/CLCA1_HUMAN", "CLCA1_HUMAN")</f>
        <v>CLCA1_HUMAN</v>
      </c>
      <c r="C89" t="s">
        <v>1045</v>
      </c>
      <c r="D89" t="b">
        <v>1</v>
      </c>
      <c r="E89" s="6">
        <v>2</v>
      </c>
      <c r="F89" s="6">
        <v>2</v>
      </c>
      <c r="G89" s="6">
        <v>1</v>
      </c>
      <c r="H89" t="s">
        <v>59</v>
      </c>
    </row>
    <row r="90" spans="1:8" x14ac:dyDescent="0.2">
      <c r="A90">
        <v>127</v>
      </c>
      <c r="B90" s="10" t="str">
        <f>HYPERLINK("http://www.uniprot.org/uniprot/CLCN7_HUMAN", "CLCN7_HUMAN")</f>
        <v>CLCN7_HUMAN</v>
      </c>
      <c r="C90" t="s">
        <v>1046</v>
      </c>
      <c r="D90" t="b">
        <v>1</v>
      </c>
      <c r="E90" s="6">
        <v>1</v>
      </c>
      <c r="F90" s="6">
        <v>2</v>
      </c>
      <c r="G90" s="6">
        <v>1</v>
      </c>
      <c r="H90" t="s">
        <v>59</v>
      </c>
    </row>
    <row r="91" spans="1:8" x14ac:dyDescent="0.2">
      <c r="A91">
        <v>221</v>
      </c>
      <c r="B91" s="10" t="str">
        <f>HYPERLINK("http://www.uniprot.org/uniprot/CMIP_HUMAN", "CMIP_HUMAN")</f>
        <v>CMIP_HUMAN</v>
      </c>
      <c r="C91" t="s">
        <v>1047</v>
      </c>
      <c r="D91" t="b">
        <v>1</v>
      </c>
      <c r="E91" s="6">
        <v>1</v>
      </c>
      <c r="F91" s="6">
        <v>2</v>
      </c>
      <c r="G91" s="6">
        <v>1</v>
      </c>
      <c r="H91" t="s">
        <v>59</v>
      </c>
    </row>
    <row r="92" spans="1:8" x14ac:dyDescent="0.2">
      <c r="A92">
        <v>160</v>
      </c>
      <c r="B92" s="10" t="str">
        <f>HYPERLINK("http://www.uniprot.org/uniprot/CO7A1_HUMAN", "CO7A1_HUMAN")</f>
        <v>CO7A1_HUMAN</v>
      </c>
      <c r="C92" t="s">
        <v>1048</v>
      </c>
      <c r="D92" t="b">
        <v>1</v>
      </c>
      <c r="E92" s="6">
        <v>1</v>
      </c>
      <c r="F92" s="6">
        <v>2</v>
      </c>
      <c r="G92" s="6">
        <v>1</v>
      </c>
      <c r="H92" t="s">
        <v>59</v>
      </c>
    </row>
    <row r="93" spans="1:8" x14ac:dyDescent="0.2">
      <c r="A93">
        <v>212</v>
      </c>
      <c r="B93" s="10" t="str">
        <f>HYPERLINK("http://www.uniprot.org/uniprot/COX15_HUMAN", "COX15_HUMAN")</f>
        <v>COX15_HUMAN</v>
      </c>
      <c r="C93" t="s">
        <v>1049</v>
      </c>
      <c r="D93" t="b">
        <v>1</v>
      </c>
      <c r="E93" s="6">
        <v>1</v>
      </c>
      <c r="F93" s="6">
        <v>2</v>
      </c>
      <c r="G93" s="6">
        <v>1</v>
      </c>
      <c r="H93" t="s">
        <v>59</v>
      </c>
    </row>
    <row r="94" spans="1:8" x14ac:dyDescent="0.2">
      <c r="A94">
        <v>72</v>
      </c>
      <c r="B94" s="10" t="str">
        <f>HYPERLINK("http://www.uniprot.org/uniprot/COX2_HUMAN", "COX2_HUMAN")</f>
        <v>COX2_HUMAN</v>
      </c>
      <c r="C94" t="s">
        <v>1050</v>
      </c>
      <c r="D94" t="b">
        <v>1</v>
      </c>
      <c r="E94" s="6">
        <v>1</v>
      </c>
      <c r="F94" s="6">
        <v>2</v>
      </c>
      <c r="G94" s="6">
        <v>1</v>
      </c>
      <c r="H94" t="s">
        <v>59</v>
      </c>
    </row>
    <row r="95" spans="1:8" x14ac:dyDescent="0.2">
      <c r="A95">
        <v>94</v>
      </c>
      <c r="B95" s="10" t="str">
        <f>HYPERLINK("http://www.uniprot.org/uniprot/COX7C_HUMAN", "COX7C_HUMAN")</f>
        <v>COX7C_HUMAN</v>
      </c>
      <c r="C95" t="s">
        <v>1051</v>
      </c>
      <c r="D95" t="b">
        <v>1</v>
      </c>
      <c r="E95" s="6">
        <v>1</v>
      </c>
      <c r="F95" s="6">
        <v>2</v>
      </c>
      <c r="G95" s="6">
        <v>1</v>
      </c>
      <c r="H95" t="s">
        <v>59</v>
      </c>
    </row>
    <row r="96" spans="1:8" x14ac:dyDescent="0.2">
      <c r="A96">
        <v>118</v>
      </c>
      <c r="B96" s="10" t="str">
        <f>HYPERLINK("http://www.uniprot.org/uniprot/CRKL_HUMAN", "CRKL_HUMAN")</f>
        <v>CRKL_HUMAN</v>
      </c>
      <c r="C96" t="s">
        <v>371</v>
      </c>
      <c r="D96" t="b">
        <v>1</v>
      </c>
      <c r="E96" s="6">
        <v>1</v>
      </c>
      <c r="F96" s="6">
        <v>2</v>
      </c>
      <c r="G96" s="6">
        <v>1</v>
      </c>
      <c r="H96" t="s">
        <v>59</v>
      </c>
    </row>
    <row r="97" spans="1:8" x14ac:dyDescent="0.2">
      <c r="A97">
        <v>164</v>
      </c>
      <c r="B97" s="10" t="str">
        <f>HYPERLINK("http://www.uniprot.org/uniprot/CSTF1_HUMAN", "CSTF1_HUMAN")</f>
        <v>CSTF1_HUMAN</v>
      </c>
      <c r="C97" t="s">
        <v>1052</v>
      </c>
      <c r="D97" t="b">
        <v>1</v>
      </c>
      <c r="E97" s="6">
        <v>1</v>
      </c>
      <c r="F97" s="6">
        <v>2</v>
      </c>
      <c r="G97" s="6">
        <v>1</v>
      </c>
      <c r="H97" t="s">
        <v>59</v>
      </c>
    </row>
    <row r="98" spans="1:8" x14ac:dyDescent="0.2">
      <c r="A98">
        <v>164</v>
      </c>
      <c r="B98" s="10" t="str">
        <f>HYPERLINK("http://www.uniprot.org/uniprot/CSTF1_HUMAN", "CSTF1_HUMAN")</f>
        <v>CSTF1_HUMAN</v>
      </c>
      <c r="C98" t="s">
        <v>369</v>
      </c>
      <c r="D98" t="b">
        <v>1</v>
      </c>
      <c r="E98" s="6">
        <v>1</v>
      </c>
      <c r="F98" s="6">
        <v>2</v>
      </c>
      <c r="G98" s="6">
        <v>1</v>
      </c>
      <c r="H98" t="s">
        <v>59</v>
      </c>
    </row>
    <row r="99" spans="1:8" x14ac:dyDescent="0.2">
      <c r="A99">
        <v>88</v>
      </c>
      <c r="B99" s="10" t="str">
        <f>HYPERLINK("http://www.uniprot.org/uniprot/CX6A1_HUMAN", "CX6A1_HUMAN")</f>
        <v>CX6A1_HUMAN</v>
      </c>
      <c r="C99" t="s">
        <v>1053</v>
      </c>
      <c r="D99" t="b">
        <v>1</v>
      </c>
      <c r="E99" s="6">
        <v>1</v>
      </c>
      <c r="F99" s="6">
        <v>2</v>
      </c>
      <c r="G99" s="6">
        <v>1</v>
      </c>
      <c r="H99" t="s">
        <v>59</v>
      </c>
    </row>
    <row r="100" spans="1:8" x14ac:dyDescent="0.2">
      <c r="A100">
        <v>274</v>
      </c>
      <c r="B100" s="10" t="str">
        <f>HYPERLINK("http://www.uniprot.org/uniprot/CYLD_HUMAN", "CYLD_HUMAN")</f>
        <v>CYLD_HUMAN</v>
      </c>
      <c r="C100" t="s">
        <v>1054</v>
      </c>
      <c r="D100" t="b">
        <v>1</v>
      </c>
      <c r="E100" s="6">
        <v>1</v>
      </c>
      <c r="F100" s="6">
        <v>2</v>
      </c>
      <c r="G100" s="6">
        <v>1</v>
      </c>
      <c r="H100" t="s">
        <v>59</v>
      </c>
    </row>
    <row r="101" spans="1:8" x14ac:dyDescent="0.2">
      <c r="A101">
        <v>188</v>
      </c>
      <c r="B101" s="10" t="str">
        <f>HYPERLINK("http://www.uniprot.org/uniprot/DAZP2_HUMAN", "DAZP2_HUMAN")</f>
        <v>DAZP2_HUMAN</v>
      </c>
      <c r="C101" t="s">
        <v>668</v>
      </c>
      <c r="D101" t="b">
        <v>1</v>
      </c>
      <c r="E101" s="6">
        <v>1</v>
      </c>
      <c r="F101" s="6">
        <v>2</v>
      </c>
      <c r="G101" s="6">
        <v>1</v>
      </c>
      <c r="H101" t="s">
        <v>59</v>
      </c>
    </row>
    <row r="102" spans="1:8" x14ac:dyDescent="0.2">
      <c r="A102">
        <v>188</v>
      </c>
      <c r="B102" s="10" t="str">
        <f>HYPERLINK("http://www.uniprot.org/uniprot/DAZP2_HUMAN", "DAZP2_HUMAN")</f>
        <v>DAZP2_HUMAN</v>
      </c>
      <c r="C102" t="s">
        <v>1055</v>
      </c>
      <c r="D102" t="b">
        <v>1</v>
      </c>
      <c r="E102" s="6">
        <v>0</v>
      </c>
      <c r="F102" s="6">
        <v>2</v>
      </c>
      <c r="G102" s="6">
        <v>1</v>
      </c>
      <c r="H102" t="s">
        <v>59</v>
      </c>
    </row>
    <row r="103" spans="1:8" x14ac:dyDescent="0.2">
      <c r="A103">
        <v>41</v>
      </c>
      <c r="B103" s="10" t="str">
        <f>HYPERLINK("http://www.uniprot.org/uniprot/DCTN6_HUMAN", "DCTN6_HUMAN")</f>
        <v>DCTN6_HUMAN</v>
      </c>
      <c r="C103" t="s">
        <v>1056</v>
      </c>
      <c r="D103" t="b">
        <v>1</v>
      </c>
      <c r="E103" s="6">
        <v>1</v>
      </c>
      <c r="F103" s="6">
        <v>2</v>
      </c>
      <c r="G103" s="6">
        <v>1</v>
      </c>
      <c r="H103" t="s">
        <v>59</v>
      </c>
    </row>
    <row r="104" spans="1:8" x14ac:dyDescent="0.2">
      <c r="A104">
        <v>264</v>
      </c>
      <c r="B104" s="10" t="str">
        <f>HYPERLINK("http://www.uniprot.org/uniprot/DDX47_HUMAN", "DDX47_HUMAN")</f>
        <v>DDX47_HUMAN</v>
      </c>
      <c r="C104" t="s">
        <v>1057</v>
      </c>
      <c r="D104" t="b">
        <v>1</v>
      </c>
      <c r="E104" s="6">
        <v>0</v>
      </c>
      <c r="F104" s="6">
        <v>2</v>
      </c>
      <c r="G104" s="6">
        <v>1</v>
      </c>
      <c r="H104" t="s">
        <v>59</v>
      </c>
    </row>
    <row r="105" spans="1:8" x14ac:dyDescent="0.2">
      <c r="A105">
        <v>222</v>
      </c>
      <c r="B105" s="10" t="str">
        <f>HYPERLINK("http://www.uniprot.org/uniprot/DHX37_HUMAN", "DHX37_HUMAN")</f>
        <v>DHX37_HUMAN</v>
      </c>
      <c r="C105" t="s">
        <v>1058</v>
      </c>
      <c r="D105" t="b">
        <v>1</v>
      </c>
      <c r="E105" s="6">
        <v>1</v>
      </c>
      <c r="F105" s="6">
        <v>2</v>
      </c>
      <c r="G105" s="6">
        <v>1</v>
      </c>
      <c r="H105" t="s">
        <v>59</v>
      </c>
    </row>
    <row r="106" spans="1:8" x14ac:dyDescent="0.2">
      <c r="A106">
        <v>170</v>
      </c>
      <c r="B106" s="10" t="str">
        <f>HYPERLINK("http://www.uniprot.org/uniprot/DHX9_HUMAN", "DHX9_HUMAN")</f>
        <v>DHX9_HUMAN</v>
      </c>
      <c r="C106" t="s">
        <v>1059</v>
      </c>
      <c r="D106" t="b">
        <v>1</v>
      </c>
      <c r="E106" s="6">
        <v>0</v>
      </c>
      <c r="F106" s="6">
        <v>2</v>
      </c>
      <c r="G106" s="6">
        <v>1</v>
      </c>
      <c r="H106" t="s">
        <v>59</v>
      </c>
    </row>
    <row r="107" spans="1:8" x14ac:dyDescent="0.2">
      <c r="A107">
        <v>182</v>
      </c>
      <c r="B107" s="10" t="str">
        <f>HYPERLINK("http://www.uniprot.org/uniprot/DSG2_HUMAN", "DSG2_HUMAN")</f>
        <v>DSG2_HUMAN</v>
      </c>
      <c r="C107" t="s">
        <v>1060</v>
      </c>
      <c r="D107" t="b">
        <v>1</v>
      </c>
      <c r="E107" s="6">
        <v>0</v>
      </c>
      <c r="F107" s="6">
        <v>2</v>
      </c>
      <c r="G107" s="6">
        <v>1</v>
      </c>
      <c r="H107" t="s">
        <v>59</v>
      </c>
    </row>
    <row r="108" spans="1:8" x14ac:dyDescent="0.2">
      <c r="A108">
        <v>237</v>
      </c>
      <c r="B108" s="10" t="str">
        <f>HYPERLINK("http://www.uniprot.org/uniprot/DTD1_HUMAN", "DTD1_HUMAN")</f>
        <v>DTD1_HUMAN</v>
      </c>
      <c r="C108" t="s">
        <v>1061</v>
      </c>
      <c r="D108" t="b">
        <v>1</v>
      </c>
      <c r="E108" s="6">
        <v>1</v>
      </c>
      <c r="F108" s="6">
        <v>2</v>
      </c>
      <c r="G108" s="6">
        <v>1</v>
      </c>
      <c r="H108" t="s">
        <v>59</v>
      </c>
    </row>
    <row r="109" spans="1:8" x14ac:dyDescent="0.2">
      <c r="A109">
        <v>237</v>
      </c>
      <c r="B109" s="10" t="str">
        <f>HYPERLINK("http://www.uniprot.org/uniprot/DTD1_HUMAN", "DTD1_HUMAN")</f>
        <v>DTD1_HUMAN</v>
      </c>
      <c r="C109" t="s">
        <v>1062</v>
      </c>
      <c r="D109" t="b">
        <v>1</v>
      </c>
      <c r="E109" s="6">
        <v>1</v>
      </c>
      <c r="F109" s="6">
        <v>2</v>
      </c>
      <c r="G109" s="6">
        <v>1</v>
      </c>
      <c r="H109" t="s">
        <v>59</v>
      </c>
    </row>
    <row r="110" spans="1:8" x14ac:dyDescent="0.2">
      <c r="A110">
        <v>195</v>
      </c>
      <c r="B110" s="10" t="str">
        <f>HYPERLINK("http://www.uniprot.org/uniprot/DUS6_HUMAN", "DUS6_HUMAN")</f>
        <v>DUS6_HUMAN</v>
      </c>
      <c r="C110" t="s">
        <v>1063</v>
      </c>
      <c r="D110" t="b">
        <v>1</v>
      </c>
      <c r="E110" s="6">
        <v>0</v>
      </c>
      <c r="F110" s="6">
        <v>2</v>
      </c>
      <c r="G110" s="6">
        <v>1</v>
      </c>
      <c r="H110" t="s">
        <v>59</v>
      </c>
    </row>
    <row r="111" spans="1:8" x14ac:dyDescent="0.2">
      <c r="A111">
        <v>280</v>
      </c>
      <c r="B111" s="10" t="str">
        <f>HYPERLINK("http://www.uniprot.org/uniprot/ECHD1_HUMAN", "ECHD1_HUMAN")</f>
        <v>ECHD1_HUMAN</v>
      </c>
      <c r="C111" t="s">
        <v>1064</v>
      </c>
      <c r="D111" t="b">
        <v>1</v>
      </c>
      <c r="E111" s="6">
        <v>2</v>
      </c>
      <c r="F111" s="6">
        <v>2</v>
      </c>
      <c r="G111" s="6">
        <v>1</v>
      </c>
      <c r="H111" t="s">
        <v>59</v>
      </c>
    </row>
    <row r="112" spans="1:8" x14ac:dyDescent="0.2">
      <c r="A112">
        <v>62</v>
      </c>
      <c r="B112" s="10" t="str">
        <f>HYPERLINK("http://www.uniprot.org/uniprot/ECI2_HUMAN", "ECI2_HUMAN")</f>
        <v>ECI2_HUMAN</v>
      </c>
      <c r="C112" t="s">
        <v>1065</v>
      </c>
      <c r="D112" t="b">
        <v>1</v>
      </c>
      <c r="E112" s="6">
        <v>1</v>
      </c>
      <c r="F112" s="6">
        <v>2</v>
      </c>
      <c r="G112" s="6">
        <v>1</v>
      </c>
      <c r="H112" t="s">
        <v>59</v>
      </c>
    </row>
    <row r="113" spans="1:8" x14ac:dyDescent="0.2">
      <c r="A113">
        <v>90</v>
      </c>
      <c r="B113" s="10" t="str">
        <f>HYPERLINK("http://www.uniprot.org/uniprot/EF2_HUMAN", "EF2_HUMAN")</f>
        <v>EF2_HUMAN</v>
      </c>
      <c r="C113" t="s">
        <v>1066</v>
      </c>
      <c r="D113" t="b">
        <v>1</v>
      </c>
      <c r="E113" s="6">
        <v>1</v>
      </c>
      <c r="F113" s="6">
        <v>2</v>
      </c>
      <c r="G113" s="6">
        <v>1</v>
      </c>
      <c r="H113" t="s">
        <v>59</v>
      </c>
    </row>
    <row r="114" spans="1:8" x14ac:dyDescent="0.2">
      <c r="A114">
        <v>266</v>
      </c>
      <c r="B114" s="10" t="str">
        <f>HYPERLINK("http://www.uniprot.org/uniprot/EHD4_HUMAN", "EHD4_HUMAN")</f>
        <v>EHD4_HUMAN</v>
      </c>
      <c r="C114" t="s">
        <v>1067</v>
      </c>
      <c r="D114" t="b">
        <v>1</v>
      </c>
      <c r="E114" s="6">
        <v>1</v>
      </c>
      <c r="F114" s="6">
        <v>2</v>
      </c>
      <c r="G114" s="6">
        <v>1</v>
      </c>
      <c r="H114" t="s">
        <v>59</v>
      </c>
    </row>
    <row r="115" spans="1:8" x14ac:dyDescent="0.2">
      <c r="A115">
        <v>270</v>
      </c>
      <c r="B115" s="10" t="str">
        <f>HYPERLINK("http://www.uniprot.org/uniprot/EHMT1_HUMAN", "EHMT1_HUMAN")</f>
        <v>EHMT1_HUMAN</v>
      </c>
      <c r="C115" t="s">
        <v>1068</v>
      </c>
      <c r="D115" t="b">
        <v>1</v>
      </c>
      <c r="E115" s="6">
        <v>1</v>
      </c>
      <c r="F115" s="6">
        <v>2</v>
      </c>
      <c r="G115" s="6">
        <v>1</v>
      </c>
      <c r="H115" t="s">
        <v>59</v>
      </c>
    </row>
    <row r="116" spans="1:8" x14ac:dyDescent="0.2">
      <c r="A116">
        <v>171</v>
      </c>
      <c r="B116" s="10" t="str">
        <f>HYPERLINK("http://www.uniprot.org/uniprot/EI2BE_HUMAN", "EI2BE_HUMAN")</f>
        <v>EI2BE_HUMAN</v>
      </c>
      <c r="C116" t="s">
        <v>1069</v>
      </c>
      <c r="D116" t="b">
        <v>1</v>
      </c>
      <c r="E116" s="6">
        <v>1</v>
      </c>
      <c r="F116" s="6">
        <v>2</v>
      </c>
      <c r="G116" s="6">
        <v>1</v>
      </c>
      <c r="H116" t="s">
        <v>59</v>
      </c>
    </row>
    <row r="117" spans="1:8" x14ac:dyDescent="0.2">
      <c r="A117">
        <v>171</v>
      </c>
      <c r="B117" s="10" t="str">
        <f>HYPERLINK("http://www.uniprot.org/uniprot/EI2BE_HUMAN", "EI2BE_HUMAN")</f>
        <v>EI2BE_HUMAN</v>
      </c>
      <c r="C117" t="s">
        <v>1070</v>
      </c>
      <c r="D117" t="b">
        <v>1</v>
      </c>
      <c r="E117" s="6">
        <v>1</v>
      </c>
      <c r="F117" s="6">
        <v>2</v>
      </c>
      <c r="G117" s="6">
        <v>1</v>
      </c>
      <c r="H117" t="s">
        <v>59</v>
      </c>
    </row>
    <row r="118" spans="1:8" x14ac:dyDescent="0.2">
      <c r="A118">
        <v>134</v>
      </c>
      <c r="B118" s="10" t="str">
        <f>HYPERLINK("http://www.uniprot.org/uniprot/EIF3E_HUMAN", "EIF3E_HUMAN")</f>
        <v>EIF3E_HUMAN</v>
      </c>
      <c r="C118" t="s">
        <v>1071</v>
      </c>
      <c r="D118" t="b">
        <v>1</v>
      </c>
      <c r="E118" s="6">
        <v>0</v>
      </c>
      <c r="F118" s="6">
        <v>2</v>
      </c>
      <c r="G118" s="6">
        <v>1</v>
      </c>
      <c r="H118" t="s">
        <v>59</v>
      </c>
    </row>
    <row r="119" spans="1:8" x14ac:dyDescent="0.2">
      <c r="A119">
        <v>283</v>
      </c>
      <c r="B119" s="10" t="str">
        <f>HYPERLINK("http://www.uniprot.org/uniprot/ELOV5_HUMAN", "ELOV5_HUMAN")</f>
        <v>ELOV5_HUMAN</v>
      </c>
      <c r="C119" t="s">
        <v>1072</v>
      </c>
      <c r="D119" t="b">
        <v>1</v>
      </c>
      <c r="E119" s="6">
        <v>1</v>
      </c>
      <c r="F119" s="6">
        <v>2</v>
      </c>
      <c r="G119" s="6">
        <v>1</v>
      </c>
      <c r="H119" t="s">
        <v>59</v>
      </c>
    </row>
    <row r="120" spans="1:8" x14ac:dyDescent="0.2">
      <c r="A120">
        <v>206</v>
      </c>
      <c r="B120" s="10" t="str">
        <f>HYPERLINK("http://www.uniprot.org/uniprot/ESRP1_HUMAN", "ESRP1_HUMAN")</f>
        <v>ESRP1_HUMAN</v>
      </c>
      <c r="C120" t="s">
        <v>1073</v>
      </c>
      <c r="D120" t="b">
        <v>1</v>
      </c>
      <c r="E120" s="6">
        <v>1</v>
      </c>
      <c r="F120" s="6">
        <v>2</v>
      </c>
      <c r="G120" s="6">
        <v>1</v>
      </c>
      <c r="H120" t="s">
        <v>59</v>
      </c>
    </row>
    <row r="121" spans="1:8" x14ac:dyDescent="0.2">
      <c r="A121">
        <v>111</v>
      </c>
      <c r="B121" s="10" t="str">
        <f>HYPERLINK("http://www.uniprot.org/uniprot/ETFB_HUMAN", "ETFB_HUMAN")</f>
        <v>ETFB_HUMAN</v>
      </c>
      <c r="C121" t="s">
        <v>1074</v>
      </c>
      <c r="D121" t="b">
        <v>1</v>
      </c>
      <c r="E121" s="6">
        <v>1</v>
      </c>
      <c r="F121" s="6">
        <v>2</v>
      </c>
      <c r="G121" s="6">
        <v>1</v>
      </c>
      <c r="H121" t="s">
        <v>59</v>
      </c>
    </row>
    <row r="122" spans="1:8" x14ac:dyDescent="0.2">
      <c r="A122">
        <v>215</v>
      </c>
      <c r="B122" s="10" t="str">
        <f>HYPERLINK("http://www.uniprot.org/uniprot/FA83A_HUMAN", "FA83A_HUMAN")</f>
        <v>FA83A_HUMAN</v>
      </c>
      <c r="C122" t="s">
        <v>1075</v>
      </c>
      <c r="D122" t="b">
        <v>1</v>
      </c>
      <c r="E122" s="6">
        <v>2</v>
      </c>
      <c r="F122" s="6">
        <v>2</v>
      </c>
      <c r="G122" s="6">
        <v>1</v>
      </c>
      <c r="H122" t="s">
        <v>59</v>
      </c>
    </row>
    <row r="123" spans="1:8" x14ac:dyDescent="0.2">
      <c r="A123">
        <v>210</v>
      </c>
      <c r="B123" s="10" t="str">
        <f>HYPERLINK("http://www.uniprot.org/uniprot/FA83H_HUMAN", "FA83H_HUMAN")</f>
        <v>FA83H_HUMAN</v>
      </c>
      <c r="C123" t="s">
        <v>359</v>
      </c>
      <c r="D123" t="b">
        <v>1</v>
      </c>
      <c r="E123" s="6">
        <v>1</v>
      </c>
      <c r="F123" s="6">
        <v>2</v>
      </c>
      <c r="G123" s="6">
        <v>1</v>
      </c>
      <c r="H123" t="s">
        <v>59</v>
      </c>
    </row>
    <row r="124" spans="1:8" x14ac:dyDescent="0.2">
      <c r="A124">
        <v>245</v>
      </c>
      <c r="B124" s="10" t="str">
        <f>HYPERLINK("http://www.uniprot.org/uniprot/FAF2_HUMAN", "FAF2_HUMAN")</f>
        <v>FAF2_HUMAN</v>
      </c>
      <c r="C124" t="s">
        <v>1076</v>
      </c>
      <c r="D124" t="b">
        <v>1</v>
      </c>
      <c r="E124" s="6">
        <v>1</v>
      </c>
      <c r="F124" s="6">
        <v>2</v>
      </c>
      <c r="G124" s="6">
        <v>1</v>
      </c>
      <c r="H124" t="s">
        <v>59</v>
      </c>
    </row>
    <row r="125" spans="1:8" x14ac:dyDescent="0.2">
      <c r="A125">
        <v>48</v>
      </c>
      <c r="B125" s="10" t="str">
        <f>HYPERLINK("http://www.uniprot.org/uniprot/FANCA_HUMAN", "FANCA_HUMAN")</f>
        <v>FANCA_HUMAN</v>
      </c>
      <c r="C125" t="s">
        <v>1077</v>
      </c>
      <c r="D125" t="b">
        <v>1</v>
      </c>
      <c r="E125" s="6">
        <v>1</v>
      </c>
      <c r="F125" s="6">
        <v>2</v>
      </c>
      <c r="G125" s="6">
        <v>1</v>
      </c>
      <c r="H125" t="s">
        <v>59</v>
      </c>
    </row>
    <row r="126" spans="1:8" x14ac:dyDescent="0.2">
      <c r="A126">
        <v>124</v>
      </c>
      <c r="B126" s="10" t="str">
        <f>HYPERLINK("http://www.uniprot.org/uniprot/FAS_HUMAN", "FAS_HUMAN")</f>
        <v>FAS_HUMAN</v>
      </c>
      <c r="C126" t="s">
        <v>762</v>
      </c>
      <c r="D126" t="b">
        <v>1</v>
      </c>
      <c r="E126" s="6">
        <v>1</v>
      </c>
      <c r="F126" s="6">
        <v>2</v>
      </c>
      <c r="G126" s="6">
        <v>1</v>
      </c>
      <c r="H126" t="s">
        <v>59</v>
      </c>
    </row>
    <row r="127" spans="1:8" x14ac:dyDescent="0.2">
      <c r="A127">
        <v>124</v>
      </c>
      <c r="B127" s="10" t="str">
        <f>HYPERLINK("http://www.uniprot.org/uniprot/FAS_HUMAN", "FAS_HUMAN")</f>
        <v>FAS_HUMAN</v>
      </c>
      <c r="C127" t="s">
        <v>1078</v>
      </c>
      <c r="D127" t="b">
        <v>1</v>
      </c>
      <c r="E127" s="6">
        <v>0</v>
      </c>
      <c r="F127" s="6">
        <v>2</v>
      </c>
      <c r="G127" s="6">
        <v>1</v>
      </c>
      <c r="H127" t="s">
        <v>59</v>
      </c>
    </row>
    <row r="128" spans="1:8" x14ac:dyDescent="0.2">
      <c r="A128">
        <v>292</v>
      </c>
      <c r="B128" s="10" t="str">
        <f>HYPERLINK("http://www.uniprot.org/uniprot/FBW1B_HUMAN", "FBW1B_HUMAN")</f>
        <v>FBW1B_HUMAN</v>
      </c>
      <c r="C128" t="s">
        <v>1079</v>
      </c>
      <c r="D128" t="b">
        <v>1</v>
      </c>
      <c r="E128" s="6">
        <v>1</v>
      </c>
      <c r="F128" s="6">
        <v>2</v>
      </c>
      <c r="G128" s="6">
        <v>1</v>
      </c>
      <c r="H128" t="s">
        <v>59</v>
      </c>
    </row>
    <row r="129" spans="1:8" x14ac:dyDescent="0.2">
      <c r="A129">
        <v>218</v>
      </c>
      <c r="B129" s="10" t="str">
        <f>HYPERLINK("http://www.uniprot.org/uniprot/FBX11_HUMAN", "FBX11_HUMAN")</f>
        <v>FBX11_HUMAN</v>
      </c>
      <c r="C129" t="s">
        <v>1080</v>
      </c>
      <c r="D129" t="b">
        <v>1</v>
      </c>
      <c r="E129" s="6">
        <v>0</v>
      </c>
      <c r="F129" s="6">
        <v>2</v>
      </c>
      <c r="G129" s="6">
        <v>1</v>
      </c>
      <c r="H129" t="s">
        <v>59</v>
      </c>
    </row>
    <row r="130" spans="1:8" x14ac:dyDescent="0.2">
      <c r="A130">
        <v>291</v>
      </c>
      <c r="B130" s="10" t="str">
        <f>HYPERLINK("http://www.uniprot.org/uniprot/FFR_HUMAN", "FFR_HUMAN")</f>
        <v>FFR_HUMAN</v>
      </c>
      <c r="C130" t="s">
        <v>681</v>
      </c>
      <c r="D130" t="b">
        <v>1</v>
      </c>
      <c r="E130" s="6">
        <v>0</v>
      </c>
      <c r="F130" s="6">
        <v>2</v>
      </c>
      <c r="G130" s="6">
        <v>1</v>
      </c>
      <c r="H130" t="s">
        <v>59</v>
      </c>
    </row>
    <row r="131" spans="1:8" x14ac:dyDescent="0.2">
      <c r="A131">
        <v>200</v>
      </c>
      <c r="B131" s="10" t="str">
        <f>HYPERLINK("http://www.uniprot.org/uniprot/FIGN_HUMAN", "FIGN_HUMAN")</f>
        <v>FIGN_HUMAN</v>
      </c>
      <c r="C131" t="s">
        <v>1081</v>
      </c>
      <c r="D131" t="b">
        <v>1</v>
      </c>
      <c r="E131" s="6">
        <v>0</v>
      </c>
      <c r="F131" s="6">
        <v>2</v>
      </c>
      <c r="G131" s="6">
        <v>1</v>
      </c>
      <c r="H131" t="s">
        <v>59</v>
      </c>
    </row>
    <row r="132" spans="1:8" x14ac:dyDescent="0.2">
      <c r="A132">
        <v>151</v>
      </c>
      <c r="B132" s="10" t="str">
        <f>HYPERLINK("http://www.uniprot.org/uniprot/GBLP_HUMAN", "GBLP_HUMAN")</f>
        <v>GBLP_HUMAN</v>
      </c>
      <c r="C132" t="s">
        <v>781</v>
      </c>
      <c r="D132" t="b">
        <v>1</v>
      </c>
      <c r="E132" s="6">
        <v>1</v>
      </c>
      <c r="F132" s="6">
        <v>2</v>
      </c>
      <c r="G132" s="6">
        <v>1</v>
      </c>
      <c r="H132" t="s">
        <v>59</v>
      </c>
    </row>
    <row r="133" spans="1:8" x14ac:dyDescent="0.2">
      <c r="A133">
        <v>159</v>
      </c>
      <c r="B133" s="10" t="str">
        <f>HYPERLINK("http://www.uniprot.org/uniprot/GCYB1_HUMAN", "GCYB1_HUMAN")</f>
        <v>GCYB1_HUMAN</v>
      </c>
      <c r="C133" t="s">
        <v>1082</v>
      </c>
      <c r="D133" t="b">
        <v>1</v>
      </c>
      <c r="E133" s="6">
        <v>1</v>
      </c>
      <c r="F133" s="6">
        <v>2</v>
      </c>
      <c r="G133" s="6">
        <v>1</v>
      </c>
      <c r="H133" t="s">
        <v>59</v>
      </c>
    </row>
    <row r="134" spans="1:8" x14ac:dyDescent="0.2">
      <c r="A134">
        <v>268</v>
      </c>
      <c r="B134" s="10" t="str">
        <f>HYPERLINK("http://www.uniprot.org/uniprot/GHITM_HUMAN", "GHITM_HUMAN")</f>
        <v>GHITM_HUMAN</v>
      </c>
      <c r="C134" t="s">
        <v>1083</v>
      </c>
      <c r="D134" t="b">
        <v>1</v>
      </c>
      <c r="E134" s="6">
        <v>1</v>
      </c>
      <c r="F134" s="6">
        <v>2</v>
      </c>
      <c r="G134" s="6">
        <v>1</v>
      </c>
      <c r="H134" t="s">
        <v>59</v>
      </c>
    </row>
    <row r="135" spans="1:8" x14ac:dyDescent="0.2">
      <c r="A135">
        <v>198</v>
      </c>
      <c r="B135" s="10" t="str">
        <f>HYPERLINK("http://www.uniprot.org/uniprot/GLYR1_HUMAN", "GLYR1_HUMAN")</f>
        <v>GLYR1_HUMAN</v>
      </c>
      <c r="C135" t="s">
        <v>1084</v>
      </c>
      <c r="D135" t="b">
        <v>1</v>
      </c>
      <c r="E135" s="6">
        <v>1</v>
      </c>
      <c r="F135" s="6">
        <v>2</v>
      </c>
      <c r="G135" s="6">
        <v>1</v>
      </c>
      <c r="H135" t="s">
        <v>59</v>
      </c>
    </row>
    <row r="136" spans="1:8" x14ac:dyDescent="0.2">
      <c r="A136">
        <v>84</v>
      </c>
      <c r="B136" s="10" t="str">
        <f>HYPERLINK("http://www.uniprot.org/uniprot/GNAI3_HUMAN", "GNAI3_HUMAN")</f>
        <v>GNAI3_HUMAN</v>
      </c>
      <c r="C136" t="s">
        <v>1085</v>
      </c>
      <c r="D136" t="b">
        <v>1</v>
      </c>
      <c r="E136" s="6">
        <v>1</v>
      </c>
      <c r="F136" s="6">
        <v>2</v>
      </c>
      <c r="G136" s="6">
        <v>1</v>
      </c>
      <c r="H136" t="s">
        <v>59</v>
      </c>
    </row>
    <row r="137" spans="1:8" x14ac:dyDescent="0.2">
      <c r="A137">
        <v>282</v>
      </c>
      <c r="B137" s="10" t="str">
        <f>HYPERLINK("http://www.uniprot.org/uniprot/GNL3L_HUMAN", "GNL3L_HUMAN")</f>
        <v>GNL3L_HUMAN</v>
      </c>
      <c r="C137" t="s">
        <v>1086</v>
      </c>
      <c r="D137" t="b">
        <v>1</v>
      </c>
      <c r="E137" s="6">
        <v>0</v>
      </c>
      <c r="F137" s="6">
        <v>2</v>
      </c>
      <c r="G137" s="6">
        <v>1</v>
      </c>
      <c r="H137" t="s">
        <v>59</v>
      </c>
    </row>
    <row r="138" spans="1:8" x14ac:dyDescent="0.2">
      <c r="A138">
        <v>199</v>
      </c>
      <c r="B138" s="10" t="str">
        <f>HYPERLINK("http://www.uniprot.org/uniprot/GPAT3_HUMAN", "GPAT3_HUMAN")</f>
        <v>GPAT3_HUMAN</v>
      </c>
      <c r="C138" t="s">
        <v>1087</v>
      </c>
      <c r="D138" t="b">
        <v>1</v>
      </c>
      <c r="E138" s="6">
        <v>2</v>
      </c>
      <c r="F138" s="6">
        <v>2</v>
      </c>
      <c r="G138" s="6">
        <v>1</v>
      </c>
      <c r="H138" t="s">
        <v>59</v>
      </c>
    </row>
    <row r="139" spans="1:8" x14ac:dyDescent="0.2">
      <c r="A139">
        <v>197</v>
      </c>
      <c r="B139" s="10" t="str">
        <f>HYPERLINK("http://www.uniprot.org/uniprot/GRDN_HUMAN", "GRDN_HUMAN")</f>
        <v>GRDN_HUMAN</v>
      </c>
      <c r="C139" t="s">
        <v>1088</v>
      </c>
      <c r="D139" t="b">
        <v>1</v>
      </c>
      <c r="E139" s="6">
        <v>1</v>
      </c>
      <c r="F139" s="6">
        <v>2</v>
      </c>
      <c r="G139" s="6">
        <v>1</v>
      </c>
      <c r="H139" t="s">
        <v>59</v>
      </c>
    </row>
    <row r="140" spans="1:8" x14ac:dyDescent="0.2">
      <c r="A140">
        <v>153</v>
      </c>
      <c r="B140" s="10" t="str">
        <f>HYPERLINK("http://www.uniprot.org/uniprot/GTF2I_HUMAN", "GTF2I_HUMAN")</f>
        <v>GTF2I_HUMAN</v>
      </c>
      <c r="C140" t="s">
        <v>356</v>
      </c>
      <c r="D140" t="b">
        <v>1</v>
      </c>
      <c r="E140" s="6">
        <v>1</v>
      </c>
      <c r="F140" s="6">
        <v>2</v>
      </c>
      <c r="G140" s="6">
        <v>1</v>
      </c>
      <c r="H140" t="s">
        <v>59</v>
      </c>
    </row>
    <row r="141" spans="1:8" x14ac:dyDescent="0.2">
      <c r="A141">
        <v>153</v>
      </c>
      <c r="B141" s="10" t="str">
        <f>HYPERLINK("http://www.uniprot.org/uniprot/GTF2I_HUMAN", "GTF2I_HUMAN")</f>
        <v>GTF2I_HUMAN</v>
      </c>
      <c r="C141" t="s">
        <v>784</v>
      </c>
      <c r="D141" t="b">
        <v>1</v>
      </c>
      <c r="E141" s="6">
        <v>1</v>
      </c>
      <c r="F141" s="6">
        <v>2</v>
      </c>
      <c r="G141" s="6">
        <v>1</v>
      </c>
      <c r="H141" t="s">
        <v>59</v>
      </c>
    </row>
    <row r="142" spans="1:8" x14ac:dyDescent="0.2">
      <c r="A142">
        <v>58</v>
      </c>
      <c r="B142" s="10" t="str">
        <f>HYPERLINK("http://www.uniprot.org/uniprot/H2B1K_HUMAN", "H2B1K_HUMAN")</f>
        <v>H2B1K_HUMAN</v>
      </c>
      <c r="C142" t="s">
        <v>1089</v>
      </c>
      <c r="D142" t="b">
        <v>1</v>
      </c>
      <c r="E142" s="6">
        <v>2</v>
      </c>
      <c r="F142" s="6">
        <v>2</v>
      </c>
      <c r="G142" s="6">
        <v>1</v>
      </c>
      <c r="H142" t="s">
        <v>59</v>
      </c>
    </row>
    <row r="143" spans="1:8" x14ac:dyDescent="0.2">
      <c r="A143">
        <v>228</v>
      </c>
      <c r="B143" s="10" t="str">
        <f>HYPERLINK("http://www.uniprot.org/uniprot/H2B3B_HUMAN", "H2B3B_HUMAN")</f>
        <v>H2B3B_HUMAN</v>
      </c>
      <c r="C143" t="s">
        <v>1090</v>
      </c>
      <c r="D143" t="b">
        <v>1</v>
      </c>
      <c r="E143" s="6">
        <v>2</v>
      </c>
      <c r="F143" s="6">
        <v>3</v>
      </c>
      <c r="G143" s="6">
        <v>1</v>
      </c>
      <c r="H143" t="s">
        <v>59</v>
      </c>
    </row>
    <row r="144" spans="1:8" x14ac:dyDescent="0.2">
      <c r="A144">
        <v>145</v>
      </c>
      <c r="B144" s="10" t="str">
        <f>HYPERLINK("http://www.uniprot.org/uniprot/H4_HUMAN", "H4_HUMAN")</f>
        <v>H4_HUMAN</v>
      </c>
      <c r="C144" t="s">
        <v>1091</v>
      </c>
      <c r="D144" t="b">
        <v>1</v>
      </c>
      <c r="E144" s="6">
        <v>1</v>
      </c>
      <c r="F144" s="6">
        <v>2</v>
      </c>
      <c r="G144" s="6">
        <v>1</v>
      </c>
      <c r="H144" t="s">
        <v>59</v>
      </c>
    </row>
    <row r="145" spans="1:8" x14ac:dyDescent="0.2">
      <c r="A145">
        <v>38</v>
      </c>
      <c r="B145" s="10" t="str">
        <f>HYPERLINK("http://www.uniprot.org/uniprot/HACD1_HUMAN", "HACD1_HUMAN")</f>
        <v>HACD1_HUMAN</v>
      </c>
      <c r="C145" t="s">
        <v>1092</v>
      </c>
      <c r="D145" t="b">
        <v>1</v>
      </c>
      <c r="E145" s="6">
        <v>0</v>
      </c>
      <c r="F145" s="6">
        <v>2</v>
      </c>
      <c r="G145" s="6">
        <v>1</v>
      </c>
      <c r="H145" t="s">
        <v>59</v>
      </c>
    </row>
    <row r="146" spans="1:8" x14ac:dyDescent="0.2">
      <c r="A146">
        <v>208</v>
      </c>
      <c r="B146" s="10" t="str">
        <f>HYPERLINK("http://www.uniprot.org/uniprot/HAGHL_HUMAN", "HAGHL_HUMAN")</f>
        <v>HAGHL_HUMAN</v>
      </c>
      <c r="C146" t="s">
        <v>1093</v>
      </c>
      <c r="D146" t="b">
        <v>1</v>
      </c>
      <c r="E146" s="6">
        <v>1</v>
      </c>
      <c r="F146" s="6">
        <v>2</v>
      </c>
      <c r="G146" s="6">
        <v>1</v>
      </c>
      <c r="H146" t="s">
        <v>59</v>
      </c>
    </row>
    <row r="147" spans="1:8" x14ac:dyDescent="0.2">
      <c r="A147">
        <v>196</v>
      </c>
      <c r="B147" s="10" t="str">
        <f>HYPERLINK("http://www.uniprot.org/uniprot/HCDH_HUMAN", "HCDH_HUMAN")</f>
        <v>HCDH_HUMAN</v>
      </c>
      <c r="C147" t="s">
        <v>1094</v>
      </c>
      <c r="D147" t="b">
        <v>1</v>
      </c>
      <c r="E147" s="6">
        <v>2</v>
      </c>
      <c r="F147" s="6">
        <v>2</v>
      </c>
      <c r="G147" s="6">
        <v>1</v>
      </c>
      <c r="H147" t="s">
        <v>59</v>
      </c>
    </row>
    <row r="148" spans="1:8" x14ac:dyDescent="0.2">
      <c r="A148">
        <v>277</v>
      </c>
      <c r="B148" s="10" t="str">
        <f>HYPERLINK("http://www.uniprot.org/uniprot/HELLS_HUMAN", "HELLS_HUMAN")</f>
        <v>HELLS_HUMAN</v>
      </c>
      <c r="C148" t="s">
        <v>1095</v>
      </c>
      <c r="D148" t="b">
        <v>1</v>
      </c>
      <c r="E148" s="6">
        <v>1</v>
      </c>
      <c r="F148" s="6">
        <v>2</v>
      </c>
      <c r="G148" s="6">
        <v>1</v>
      </c>
      <c r="H148" t="s">
        <v>59</v>
      </c>
    </row>
    <row r="149" spans="1:8" x14ac:dyDescent="0.2">
      <c r="A149">
        <v>277</v>
      </c>
      <c r="B149" s="10" t="str">
        <f>HYPERLINK("http://www.uniprot.org/uniprot/HELLS_HUMAN", "HELLS_HUMAN")</f>
        <v>HELLS_HUMAN</v>
      </c>
      <c r="C149" t="s">
        <v>1096</v>
      </c>
      <c r="D149" t="b">
        <v>1</v>
      </c>
      <c r="E149" s="6">
        <v>1</v>
      </c>
      <c r="F149" s="6">
        <v>2</v>
      </c>
      <c r="G149" s="6">
        <v>1</v>
      </c>
      <c r="H149" t="s">
        <v>59</v>
      </c>
    </row>
    <row r="150" spans="1:8" x14ac:dyDescent="0.2">
      <c r="A150">
        <v>294</v>
      </c>
      <c r="B150" s="10" t="str">
        <f>HYPERLINK("http://www.uniprot.org/uniprot/HHLA2_HUMAN", "HHLA2_HUMAN")</f>
        <v>HHLA2_HUMAN</v>
      </c>
      <c r="C150" t="s">
        <v>1097</v>
      </c>
      <c r="D150" t="b">
        <v>1</v>
      </c>
      <c r="E150" s="6">
        <v>2</v>
      </c>
      <c r="F150" s="6">
        <v>2</v>
      </c>
      <c r="G150" s="6">
        <v>1</v>
      </c>
      <c r="H150" t="s">
        <v>59</v>
      </c>
    </row>
    <row r="151" spans="1:8" x14ac:dyDescent="0.2">
      <c r="A151">
        <v>87</v>
      </c>
      <c r="B151" s="10" t="str">
        <f>HYPERLINK("http://www.uniprot.org/uniprot/HSP7C_HUMAN", "HSP7C_HUMAN")</f>
        <v>HSP7C_HUMAN</v>
      </c>
      <c r="C151" t="s">
        <v>1098</v>
      </c>
      <c r="D151" t="b">
        <v>1</v>
      </c>
      <c r="E151" s="6">
        <v>1</v>
      </c>
      <c r="F151" s="6">
        <v>2</v>
      </c>
      <c r="G151" s="6">
        <v>1</v>
      </c>
      <c r="H151" t="s">
        <v>59</v>
      </c>
    </row>
    <row r="152" spans="1:8" x14ac:dyDescent="0.2">
      <c r="A152">
        <v>135</v>
      </c>
      <c r="B152" s="10" t="str">
        <f>HYPERLINK("http://www.uniprot.org/uniprot/IF4A1_HUMAN", "IF4A1_HUMAN")</f>
        <v>IF4A1_HUMAN</v>
      </c>
      <c r="C152" t="s">
        <v>1099</v>
      </c>
      <c r="D152" t="b">
        <v>1</v>
      </c>
      <c r="E152" s="6">
        <v>1</v>
      </c>
      <c r="F152" s="6">
        <v>2</v>
      </c>
      <c r="G152" s="6">
        <v>1</v>
      </c>
      <c r="H152" t="s">
        <v>59</v>
      </c>
    </row>
    <row r="153" spans="1:8" x14ac:dyDescent="0.2">
      <c r="A153">
        <v>113</v>
      </c>
      <c r="B153" s="10" t="str">
        <f>HYPERLINK("http://www.uniprot.org/uniprot/IFI27_HUMAN", "IFI27_HUMAN")</f>
        <v>IFI27_HUMAN</v>
      </c>
      <c r="C153" t="s">
        <v>350</v>
      </c>
      <c r="D153" t="b">
        <v>1</v>
      </c>
      <c r="E153" s="6">
        <v>1</v>
      </c>
      <c r="F153" s="6">
        <v>2</v>
      </c>
      <c r="G153" s="6">
        <v>1</v>
      </c>
      <c r="H153" t="s">
        <v>59</v>
      </c>
    </row>
    <row r="154" spans="1:8" x14ac:dyDescent="0.2">
      <c r="A154">
        <v>157</v>
      </c>
      <c r="B154" s="10" t="str">
        <f>HYPERLINK("http://www.uniprot.org/uniprot/IFM2_HUMAN", "IFM2_HUMAN")</f>
        <v>IFM2_HUMAN</v>
      </c>
      <c r="C154" t="s">
        <v>1100</v>
      </c>
      <c r="D154" t="b">
        <v>1</v>
      </c>
      <c r="E154" s="6">
        <v>1</v>
      </c>
      <c r="F154" s="6">
        <v>2</v>
      </c>
      <c r="G154" s="6">
        <v>1</v>
      </c>
      <c r="H154" t="s">
        <v>59</v>
      </c>
    </row>
    <row r="155" spans="1:8" x14ac:dyDescent="0.2">
      <c r="A155">
        <v>128</v>
      </c>
      <c r="B155" s="10" t="str">
        <f>HYPERLINK("http://www.uniprot.org/uniprot/IMA1_HUMAN", "IMA1_HUMAN")</f>
        <v>IMA1_HUMAN</v>
      </c>
      <c r="C155" t="s">
        <v>1101</v>
      </c>
      <c r="D155" t="b">
        <v>1</v>
      </c>
      <c r="E155" s="6">
        <v>1</v>
      </c>
      <c r="F155" s="6">
        <v>2</v>
      </c>
      <c r="G155" s="6">
        <v>1</v>
      </c>
      <c r="H155" t="s">
        <v>59</v>
      </c>
    </row>
    <row r="156" spans="1:8" x14ac:dyDescent="0.2">
      <c r="A156">
        <v>37</v>
      </c>
      <c r="B156" s="10" t="str">
        <f>HYPERLINK("http://www.uniprot.org/uniprot/IMA2L_HUMAN", "IMA2L_HUMAN")</f>
        <v>IMA2L_HUMAN</v>
      </c>
      <c r="C156" t="s">
        <v>1102</v>
      </c>
      <c r="D156" t="b">
        <v>1</v>
      </c>
      <c r="E156" s="6">
        <v>1</v>
      </c>
      <c r="F156" s="6">
        <v>2</v>
      </c>
      <c r="G156" s="6">
        <v>1</v>
      </c>
      <c r="H156" t="s">
        <v>59</v>
      </c>
    </row>
    <row r="157" spans="1:8" x14ac:dyDescent="0.2">
      <c r="A157">
        <v>86</v>
      </c>
      <c r="B157" s="10" t="str">
        <f>HYPERLINK("http://www.uniprot.org/uniprot/IRF1_HUMAN", "IRF1_HUMAN")</f>
        <v>IRF1_HUMAN</v>
      </c>
      <c r="C157" t="s">
        <v>1103</v>
      </c>
      <c r="D157" t="b">
        <v>1</v>
      </c>
      <c r="E157" s="6">
        <v>0</v>
      </c>
      <c r="F157" s="6">
        <v>2</v>
      </c>
      <c r="G157" s="6">
        <v>1</v>
      </c>
      <c r="H157" t="s">
        <v>59</v>
      </c>
    </row>
    <row r="158" spans="1:8" x14ac:dyDescent="0.2">
      <c r="A158">
        <v>100</v>
      </c>
      <c r="B158" s="10" t="str">
        <f>HYPERLINK("http://www.uniprot.org/uniprot/ITA6_HUMAN", "ITA6_HUMAN")</f>
        <v>ITA6_HUMAN</v>
      </c>
      <c r="C158" t="s">
        <v>1104</v>
      </c>
      <c r="D158" t="b">
        <v>1</v>
      </c>
      <c r="E158" s="6">
        <v>1</v>
      </c>
      <c r="F158" s="6">
        <v>2</v>
      </c>
      <c r="G158" s="6">
        <v>1</v>
      </c>
      <c r="H158" t="s">
        <v>59</v>
      </c>
    </row>
    <row r="159" spans="1:8" x14ac:dyDescent="0.2">
      <c r="A159">
        <v>100</v>
      </c>
      <c r="B159" s="10" t="str">
        <f>HYPERLINK("http://www.uniprot.org/uniprot/ITA6_HUMAN", "ITA6_HUMAN")</f>
        <v>ITA6_HUMAN</v>
      </c>
      <c r="C159" t="s">
        <v>1105</v>
      </c>
      <c r="D159" t="b">
        <v>1</v>
      </c>
      <c r="E159" s="6">
        <v>1</v>
      </c>
      <c r="F159" s="6">
        <v>2</v>
      </c>
      <c r="G159" s="6">
        <v>1</v>
      </c>
      <c r="H159" t="s">
        <v>59</v>
      </c>
    </row>
    <row r="160" spans="1:8" x14ac:dyDescent="0.2">
      <c r="A160">
        <v>230</v>
      </c>
      <c r="B160" s="10" t="str">
        <f>HYPERLINK("http://www.uniprot.org/uniprot/K0090_HUMAN", "K0090_HUMAN")</f>
        <v>K0090_HUMAN</v>
      </c>
      <c r="C160" t="s">
        <v>1106</v>
      </c>
      <c r="D160" t="b">
        <v>1</v>
      </c>
      <c r="E160" s="6">
        <v>2</v>
      </c>
      <c r="F160" s="6">
        <v>2</v>
      </c>
      <c r="G160" s="6">
        <v>1</v>
      </c>
      <c r="H160" t="s">
        <v>59</v>
      </c>
    </row>
    <row r="161" spans="1:8" x14ac:dyDescent="0.2">
      <c r="A161">
        <v>74</v>
      </c>
      <c r="B161" s="10" t="str">
        <f>HYPERLINK("http://www.uniprot.org/uniprot/K1C14_HUMAN", "K1C14_HUMAN")</f>
        <v>K1C14_HUMAN</v>
      </c>
      <c r="C161" t="s">
        <v>921</v>
      </c>
      <c r="D161" t="b">
        <v>1</v>
      </c>
      <c r="E161" s="6">
        <v>1</v>
      </c>
      <c r="F161" s="6">
        <v>2</v>
      </c>
      <c r="G161" s="6">
        <v>1</v>
      </c>
      <c r="H161" t="s">
        <v>59</v>
      </c>
    </row>
    <row r="162" spans="1:8" x14ac:dyDescent="0.2">
      <c r="A162">
        <v>205</v>
      </c>
      <c r="B162" s="10" t="str">
        <f>HYPERLINK("http://www.uniprot.org/uniprot/K2018_HUMAN", "K2018_HUMAN")</f>
        <v>K2018_HUMAN</v>
      </c>
      <c r="C162" t="s">
        <v>1107</v>
      </c>
      <c r="D162" t="b">
        <v>1</v>
      </c>
      <c r="E162" s="6">
        <v>0</v>
      </c>
      <c r="F162" s="6">
        <v>2</v>
      </c>
      <c r="G162" s="6">
        <v>1</v>
      </c>
      <c r="H162" t="s">
        <v>59</v>
      </c>
    </row>
    <row r="163" spans="1:8" x14ac:dyDescent="0.2">
      <c r="A163">
        <v>246</v>
      </c>
      <c r="B163" s="10" t="str">
        <f>HYPERLINK("http://www.uniprot.org/uniprot/KBP_HUMAN", "KBP_HUMAN")</f>
        <v>KBP_HUMAN</v>
      </c>
      <c r="C163" t="s">
        <v>1108</v>
      </c>
      <c r="D163" t="b">
        <v>1</v>
      </c>
      <c r="E163" s="6">
        <v>1</v>
      </c>
      <c r="F163" s="6">
        <v>2</v>
      </c>
      <c r="G163" s="6">
        <v>1</v>
      </c>
      <c r="H163" t="s">
        <v>59</v>
      </c>
    </row>
    <row r="164" spans="1:8" x14ac:dyDescent="0.2">
      <c r="A164">
        <v>55</v>
      </c>
      <c r="B164" s="10" t="str">
        <f>HYPERLINK("http://www.uniprot.org/uniprot/KDM1A_HUMAN", "KDM1A_HUMAN")</f>
        <v>KDM1A_HUMAN</v>
      </c>
      <c r="C164" t="s">
        <v>1109</v>
      </c>
      <c r="D164" t="b">
        <v>1</v>
      </c>
      <c r="E164" s="6">
        <v>0</v>
      </c>
      <c r="F164" s="6">
        <v>2</v>
      </c>
      <c r="G164" s="6">
        <v>1</v>
      </c>
      <c r="H164" t="s">
        <v>59</v>
      </c>
    </row>
    <row r="165" spans="1:8" x14ac:dyDescent="0.2">
      <c r="A165">
        <v>250</v>
      </c>
      <c r="B165" s="10" t="str">
        <f>HYPERLINK("http://www.uniprot.org/uniprot/KI20B_HUMAN", "KI20B_HUMAN")</f>
        <v>KI20B_HUMAN</v>
      </c>
      <c r="C165" t="s">
        <v>1110</v>
      </c>
      <c r="D165" t="b">
        <v>1</v>
      </c>
      <c r="E165" s="6">
        <v>0</v>
      </c>
      <c r="F165" s="6">
        <v>2</v>
      </c>
      <c r="G165" s="6">
        <v>1</v>
      </c>
      <c r="H165" t="s">
        <v>59</v>
      </c>
    </row>
    <row r="166" spans="1:8" x14ac:dyDescent="0.2">
      <c r="A166">
        <v>116</v>
      </c>
      <c r="B166" s="10" t="str">
        <f>HYPERLINK("http://www.uniprot.org/uniprot/KI67_HUMAN", "KI67_HUMAN")</f>
        <v>KI67_HUMAN</v>
      </c>
      <c r="C166" t="s">
        <v>1111</v>
      </c>
      <c r="D166" t="b">
        <v>1</v>
      </c>
      <c r="E166" s="6">
        <v>1</v>
      </c>
      <c r="F166" s="6">
        <v>2</v>
      </c>
      <c r="G166" s="6">
        <v>1</v>
      </c>
      <c r="H166" t="s">
        <v>59</v>
      </c>
    </row>
    <row r="167" spans="1:8" x14ac:dyDescent="0.2">
      <c r="A167">
        <v>178</v>
      </c>
      <c r="B167" s="10" t="str">
        <f>HYPERLINK("http://www.uniprot.org/uniprot/LAMB3_HUMAN", "LAMB3_HUMAN")</f>
        <v>LAMB3_HUMAN</v>
      </c>
      <c r="C167" t="s">
        <v>1112</v>
      </c>
      <c r="D167" t="b">
        <v>1</v>
      </c>
      <c r="E167" s="6">
        <v>1</v>
      </c>
      <c r="F167" s="6">
        <v>2</v>
      </c>
      <c r="G167" s="6">
        <v>1</v>
      </c>
      <c r="H167" t="s">
        <v>59</v>
      </c>
    </row>
    <row r="168" spans="1:8" x14ac:dyDescent="0.2">
      <c r="A168">
        <v>75</v>
      </c>
      <c r="B168" s="10" t="str">
        <f>HYPERLINK("http://www.uniprot.org/uniprot/LMNA_HUMAN", "LMNA_HUMAN")</f>
        <v>LMNA_HUMAN</v>
      </c>
      <c r="C168" t="s">
        <v>342</v>
      </c>
      <c r="D168" t="b">
        <v>1</v>
      </c>
      <c r="E168" s="6">
        <v>1</v>
      </c>
      <c r="F168" s="6">
        <v>2</v>
      </c>
      <c r="G168" s="6">
        <v>1</v>
      </c>
      <c r="H168" t="s">
        <v>59</v>
      </c>
    </row>
    <row r="169" spans="1:8" x14ac:dyDescent="0.2">
      <c r="A169">
        <v>167</v>
      </c>
      <c r="B169" s="10" t="str">
        <f>HYPERLINK("http://www.uniprot.org/uniprot/LRC63_HUMAN", "LRC63_HUMAN")</f>
        <v>LRC63_HUMAN</v>
      </c>
      <c r="C169" t="s">
        <v>1113</v>
      </c>
      <c r="D169" t="b">
        <v>1</v>
      </c>
      <c r="E169" s="6">
        <v>1</v>
      </c>
      <c r="F169" s="6">
        <v>2</v>
      </c>
      <c r="G169" s="6">
        <v>1</v>
      </c>
      <c r="H169" t="s">
        <v>59</v>
      </c>
    </row>
    <row r="170" spans="1:8" x14ac:dyDescent="0.2">
      <c r="A170">
        <v>260</v>
      </c>
      <c r="B170" s="10" t="str">
        <f>HYPERLINK("http://www.uniprot.org/uniprot/LSMD1_HUMAN", "LSMD1_HUMAN")</f>
        <v>LSMD1_HUMAN</v>
      </c>
      <c r="C170" t="s">
        <v>1114</v>
      </c>
      <c r="D170" t="b">
        <v>1</v>
      </c>
      <c r="E170" s="6">
        <v>1</v>
      </c>
      <c r="F170" s="6">
        <v>2</v>
      </c>
      <c r="G170" s="6">
        <v>1</v>
      </c>
      <c r="H170" t="s">
        <v>59</v>
      </c>
    </row>
    <row r="171" spans="1:8" x14ac:dyDescent="0.2">
      <c r="A171">
        <v>68</v>
      </c>
      <c r="B171" s="10" t="str">
        <f>HYPERLINK("http://www.uniprot.org/uniprot/M4K4_HUMAN", "M4K4_HUMAN")</f>
        <v>M4K4_HUMAN</v>
      </c>
      <c r="C171" t="s">
        <v>1115</v>
      </c>
      <c r="D171" t="b">
        <v>1</v>
      </c>
      <c r="E171" s="6">
        <v>1</v>
      </c>
      <c r="F171" s="6">
        <v>2</v>
      </c>
      <c r="G171" s="6">
        <v>1</v>
      </c>
      <c r="H171" t="s">
        <v>59</v>
      </c>
    </row>
    <row r="172" spans="1:8" x14ac:dyDescent="0.2">
      <c r="A172">
        <v>248</v>
      </c>
      <c r="B172" s="10" t="str">
        <f>HYPERLINK("http://www.uniprot.org/uniprot/MED30_HUMAN", "MED30_HUMAN")</f>
        <v>MED30_HUMAN</v>
      </c>
      <c r="C172" t="s">
        <v>1116</v>
      </c>
      <c r="D172" t="b">
        <v>1</v>
      </c>
      <c r="E172" s="6">
        <v>1</v>
      </c>
      <c r="F172" s="6">
        <v>2</v>
      </c>
      <c r="G172" s="6">
        <v>1</v>
      </c>
      <c r="H172" t="s">
        <v>59</v>
      </c>
    </row>
    <row r="173" spans="1:8" x14ac:dyDescent="0.2">
      <c r="A173">
        <v>63</v>
      </c>
      <c r="B173" s="10" t="str">
        <f>HYPERLINK("http://www.uniprot.org/uniprot/MED6_HUMAN", "MED6_HUMAN")</f>
        <v>MED6_HUMAN</v>
      </c>
      <c r="C173" t="s">
        <v>1117</v>
      </c>
      <c r="D173" t="b">
        <v>1</v>
      </c>
      <c r="E173" s="6">
        <v>1</v>
      </c>
      <c r="F173" s="6">
        <v>2</v>
      </c>
      <c r="G173" s="6">
        <v>1</v>
      </c>
      <c r="H173" t="s">
        <v>59</v>
      </c>
    </row>
    <row r="174" spans="1:8" x14ac:dyDescent="0.2">
      <c r="A174">
        <v>107</v>
      </c>
      <c r="B174" s="10" t="str">
        <f>HYPERLINK("http://www.uniprot.org/uniprot/METK2_HUMAN", "METK2_HUMAN")</f>
        <v>METK2_HUMAN</v>
      </c>
      <c r="C174" t="s">
        <v>1118</v>
      </c>
      <c r="D174" t="b">
        <v>1</v>
      </c>
      <c r="E174" s="6">
        <v>0</v>
      </c>
      <c r="F174" s="6">
        <v>2</v>
      </c>
      <c r="G174" s="6">
        <v>1</v>
      </c>
      <c r="H174" t="s">
        <v>59</v>
      </c>
    </row>
    <row r="175" spans="1:8" x14ac:dyDescent="0.2">
      <c r="A175">
        <v>107</v>
      </c>
      <c r="B175" s="10" t="str">
        <f>HYPERLINK("http://www.uniprot.org/uniprot/METK2_HUMAN", "METK2_HUMAN")</f>
        <v>METK2_HUMAN</v>
      </c>
      <c r="C175" t="s">
        <v>946</v>
      </c>
      <c r="D175" t="b">
        <v>1</v>
      </c>
      <c r="E175" s="6">
        <v>2</v>
      </c>
      <c r="F175" s="6">
        <v>2</v>
      </c>
      <c r="G175" s="6">
        <v>1</v>
      </c>
      <c r="H175" t="s">
        <v>59</v>
      </c>
    </row>
    <row r="176" spans="1:8" x14ac:dyDescent="0.2">
      <c r="A176">
        <v>265</v>
      </c>
      <c r="B176" s="10" t="str">
        <f>HYPERLINK("http://www.uniprot.org/uniprot/METL9_HUMAN", "METL9_HUMAN")</f>
        <v>METL9_HUMAN</v>
      </c>
      <c r="C176" t="s">
        <v>1119</v>
      </c>
      <c r="D176" t="b">
        <v>1</v>
      </c>
      <c r="E176" s="6">
        <v>2</v>
      </c>
      <c r="F176" s="6">
        <v>2</v>
      </c>
      <c r="G176" s="6">
        <v>1</v>
      </c>
      <c r="H176" t="s">
        <v>59</v>
      </c>
    </row>
    <row r="177" spans="1:8" x14ac:dyDescent="0.2">
      <c r="A177">
        <v>114</v>
      </c>
      <c r="B177" s="10" t="str">
        <f>HYPERLINK("http://www.uniprot.org/uniprot/MLH1_HUMAN", "MLH1_HUMAN")</f>
        <v>MLH1_HUMAN</v>
      </c>
      <c r="C177" t="s">
        <v>1120</v>
      </c>
      <c r="D177" t="b">
        <v>1</v>
      </c>
      <c r="E177" s="6">
        <v>2</v>
      </c>
      <c r="F177" s="6">
        <v>2</v>
      </c>
      <c r="G177" s="6">
        <v>1</v>
      </c>
      <c r="H177" t="s">
        <v>59</v>
      </c>
    </row>
    <row r="178" spans="1:8" x14ac:dyDescent="0.2">
      <c r="A178">
        <v>76</v>
      </c>
      <c r="B178" s="10" t="str">
        <f>HYPERLINK("http://www.uniprot.org/uniprot/MMP1_HUMAN", "MMP1_HUMAN")</f>
        <v>MMP1_HUMAN</v>
      </c>
      <c r="C178" t="s">
        <v>1121</v>
      </c>
      <c r="D178" t="b">
        <v>1</v>
      </c>
      <c r="E178" s="6">
        <v>0</v>
      </c>
      <c r="F178" s="6">
        <v>2</v>
      </c>
      <c r="G178" s="6">
        <v>1</v>
      </c>
      <c r="H178" t="s">
        <v>59</v>
      </c>
    </row>
    <row r="179" spans="1:8" x14ac:dyDescent="0.2">
      <c r="A179">
        <v>85</v>
      </c>
      <c r="B179" s="10" t="str">
        <f>HYPERLINK("http://www.uniprot.org/uniprot/MMP10_HUMAN", "MMP10_HUMAN")</f>
        <v>MMP10_HUMAN</v>
      </c>
      <c r="C179" t="s">
        <v>1122</v>
      </c>
      <c r="D179" t="b">
        <v>1</v>
      </c>
      <c r="E179" s="6">
        <v>0</v>
      </c>
      <c r="F179" s="6">
        <v>2</v>
      </c>
      <c r="G179" s="6">
        <v>1</v>
      </c>
      <c r="H179" t="s">
        <v>59</v>
      </c>
    </row>
    <row r="180" spans="1:8" x14ac:dyDescent="0.2">
      <c r="A180">
        <v>288</v>
      </c>
      <c r="B180" s="10" t="str">
        <f>HYPERLINK("http://www.uniprot.org/uniprot/MO4L1_HUMAN", "MO4L1_HUMAN")</f>
        <v>MO4L1_HUMAN</v>
      </c>
      <c r="C180" t="s">
        <v>1123</v>
      </c>
      <c r="D180" t="b">
        <v>1</v>
      </c>
      <c r="E180" s="6">
        <v>1</v>
      </c>
      <c r="F180" s="6">
        <v>2</v>
      </c>
      <c r="G180" s="6">
        <v>1</v>
      </c>
      <c r="H180" t="s">
        <v>59</v>
      </c>
    </row>
    <row r="181" spans="1:8" x14ac:dyDescent="0.2">
      <c r="A181">
        <v>203</v>
      </c>
      <c r="B181" s="10" t="str">
        <f>HYPERLINK("http://www.uniprot.org/uniprot/MOSC1_HUMAN", "MOSC1_HUMAN")</f>
        <v>MOSC1_HUMAN</v>
      </c>
      <c r="C181" t="s">
        <v>1124</v>
      </c>
      <c r="D181" t="b">
        <v>1</v>
      </c>
      <c r="E181" s="6">
        <v>1</v>
      </c>
      <c r="F181" s="6">
        <v>2</v>
      </c>
      <c r="G181" s="6">
        <v>1</v>
      </c>
      <c r="H181" t="s">
        <v>59</v>
      </c>
    </row>
    <row r="182" spans="1:8" x14ac:dyDescent="0.2">
      <c r="A182">
        <v>61</v>
      </c>
      <c r="B182" s="10" t="str">
        <f>HYPERLINK("http://www.uniprot.org/uniprot/MPU1_HUMAN", "MPU1_HUMAN")</f>
        <v>MPU1_HUMAN</v>
      </c>
      <c r="C182" t="s">
        <v>1125</v>
      </c>
      <c r="D182" t="b">
        <v>1</v>
      </c>
      <c r="E182" s="6">
        <v>1</v>
      </c>
      <c r="F182" s="6">
        <v>2</v>
      </c>
      <c r="G182" s="6">
        <v>1</v>
      </c>
      <c r="H182" t="s">
        <v>59</v>
      </c>
    </row>
    <row r="183" spans="1:8" x14ac:dyDescent="0.2">
      <c r="A183">
        <v>50</v>
      </c>
      <c r="B183" s="10" t="str">
        <f>HYPERLINK("http://www.uniprot.org/uniprot/MRP3_HUMAN", "MRP3_HUMAN")</f>
        <v>MRP3_HUMAN</v>
      </c>
      <c r="C183" t="s">
        <v>1126</v>
      </c>
      <c r="D183" t="b">
        <v>1</v>
      </c>
      <c r="E183" s="6">
        <v>0</v>
      </c>
      <c r="F183" s="6">
        <v>2</v>
      </c>
      <c r="G183" s="6">
        <v>1</v>
      </c>
      <c r="H183" t="s">
        <v>59</v>
      </c>
    </row>
    <row r="184" spans="1:8" x14ac:dyDescent="0.2">
      <c r="A184">
        <v>115</v>
      </c>
      <c r="B184" s="10" t="str">
        <f>HYPERLINK("http://www.uniprot.org/uniprot/MSH2_HUMAN", "MSH2_HUMAN")</f>
        <v>MSH2_HUMAN</v>
      </c>
      <c r="C184" t="s">
        <v>1127</v>
      </c>
      <c r="D184" t="b">
        <v>1</v>
      </c>
      <c r="E184" s="6">
        <v>1</v>
      </c>
      <c r="F184" s="6">
        <v>2</v>
      </c>
      <c r="G184" s="6">
        <v>1</v>
      </c>
      <c r="H184" t="s">
        <v>59</v>
      </c>
    </row>
    <row r="185" spans="1:8" x14ac:dyDescent="0.2">
      <c r="A185">
        <v>91</v>
      </c>
      <c r="B185" s="10" t="str">
        <f>HYPERLINK("http://www.uniprot.org/uniprot/MTDC_HUMAN", "MTDC_HUMAN")</f>
        <v>MTDC_HUMAN</v>
      </c>
      <c r="C185" t="s">
        <v>1128</v>
      </c>
      <c r="D185" t="b">
        <v>1</v>
      </c>
      <c r="E185" s="6">
        <v>1</v>
      </c>
      <c r="F185" s="6">
        <v>2</v>
      </c>
      <c r="G185" s="6">
        <v>1</v>
      </c>
      <c r="H185" t="s">
        <v>59</v>
      </c>
    </row>
    <row r="186" spans="1:8" x14ac:dyDescent="0.2">
      <c r="A186">
        <v>97</v>
      </c>
      <c r="B186" s="10" t="str">
        <f>HYPERLINK("http://www.uniprot.org/uniprot/MX1_HUMAN", "MX1_HUMAN")</f>
        <v>MX1_HUMAN</v>
      </c>
      <c r="C186" t="s">
        <v>1129</v>
      </c>
      <c r="D186" t="b">
        <v>1</v>
      </c>
      <c r="E186" s="6">
        <v>1</v>
      </c>
      <c r="F186" s="6">
        <v>2</v>
      </c>
      <c r="G186" s="6">
        <v>1</v>
      </c>
      <c r="H186" t="s">
        <v>59</v>
      </c>
    </row>
    <row r="187" spans="1:8" x14ac:dyDescent="0.2">
      <c r="A187">
        <v>46</v>
      </c>
      <c r="B187" s="10" t="str">
        <f>HYPERLINK("http://www.uniprot.org/uniprot/MYPT1_HUMAN", "MYPT1_HUMAN")</f>
        <v>MYPT1_HUMAN</v>
      </c>
      <c r="C187" t="s">
        <v>1130</v>
      </c>
      <c r="D187" t="b">
        <v>1</v>
      </c>
      <c r="E187" s="6">
        <v>1</v>
      </c>
      <c r="F187" s="6">
        <v>2</v>
      </c>
      <c r="G187" s="6">
        <v>1</v>
      </c>
      <c r="H187" t="s">
        <v>59</v>
      </c>
    </row>
    <row r="188" spans="1:8" x14ac:dyDescent="0.2">
      <c r="A188">
        <v>251</v>
      </c>
      <c r="B188" s="10" t="str">
        <f>HYPERLINK("http://www.uniprot.org/uniprot/NACC1_HUMAN", "NACC1_HUMAN")</f>
        <v>NACC1_HUMAN</v>
      </c>
      <c r="C188" t="s">
        <v>1131</v>
      </c>
      <c r="D188" t="b">
        <v>1</v>
      </c>
      <c r="E188" s="6">
        <v>1</v>
      </c>
      <c r="F188" s="6">
        <v>2</v>
      </c>
      <c r="G188" s="6">
        <v>1</v>
      </c>
      <c r="H188" t="s">
        <v>59</v>
      </c>
    </row>
    <row r="189" spans="1:8" x14ac:dyDescent="0.2">
      <c r="A189">
        <v>179</v>
      </c>
      <c r="B189" s="10" t="str">
        <f>HYPERLINK("http://www.uniprot.org/uniprot/NCOA4_HUMAN", "NCOA4_HUMAN")</f>
        <v>NCOA4_HUMAN</v>
      </c>
      <c r="C189" t="s">
        <v>1132</v>
      </c>
      <c r="D189" t="b">
        <v>1</v>
      </c>
      <c r="E189" s="6">
        <v>1</v>
      </c>
      <c r="F189" s="6">
        <v>2</v>
      </c>
      <c r="G189" s="6">
        <v>1</v>
      </c>
      <c r="H189" t="s">
        <v>59</v>
      </c>
    </row>
    <row r="190" spans="1:8" x14ac:dyDescent="0.2">
      <c r="A190">
        <v>71</v>
      </c>
      <c r="B190" s="10" t="str">
        <f>HYPERLINK("http://www.uniprot.org/uniprot/NDUBA_HUMAN", "NDUBA_HUMAN")</f>
        <v>NDUBA_HUMAN</v>
      </c>
      <c r="C190" t="s">
        <v>336</v>
      </c>
      <c r="D190" t="b">
        <v>1</v>
      </c>
      <c r="E190" s="6">
        <v>2</v>
      </c>
      <c r="F190" s="6">
        <v>2</v>
      </c>
      <c r="G190" s="6">
        <v>1</v>
      </c>
      <c r="H190" t="s">
        <v>59</v>
      </c>
    </row>
    <row r="191" spans="1:8" x14ac:dyDescent="0.2">
      <c r="A191">
        <v>232</v>
      </c>
      <c r="B191" s="10" t="str">
        <f>HYPERLINK("http://www.uniprot.org/uniprot/NHLC2_HUMAN", "NHLC2_HUMAN")</f>
        <v>NHLC2_HUMAN</v>
      </c>
      <c r="C191" t="s">
        <v>335</v>
      </c>
      <c r="D191" t="b">
        <v>1</v>
      </c>
      <c r="E191" s="6">
        <v>1</v>
      </c>
      <c r="F191" s="6">
        <v>2</v>
      </c>
      <c r="G191" s="6">
        <v>1</v>
      </c>
      <c r="H191" t="s">
        <v>59</v>
      </c>
    </row>
    <row r="192" spans="1:8" x14ac:dyDescent="0.2">
      <c r="A192">
        <v>271</v>
      </c>
      <c r="B192" s="10" t="str">
        <f>HYPERLINK("http://www.uniprot.org/uniprot/NJMU_HUMAN", "NJMU_HUMAN")</f>
        <v>NJMU_HUMAN</v>
      </c>
      <c r="C192" t="s">
        <v>1133</v>
      </c>
      <c r="D192" t="b">
        <v>1</v>
      </c>
      <c r="E192" s="6">
        <v>1</v>
      </c>
      <c r="F192" s="6">
        <v>2</v>
      </c>
      <c r="G192" s="6">
        <v>1</v>
      </c>
      <c r="H192" t="s">
        <v>59</v>
      </c>
    </row>
    <row r="193" spans="1:8" x14ac:dyDescent="0.2">
      <c r="A193">
        <v>43</v>
      </c>
      <c r="B193" s="10" t="str">
        <f>HYPERLINK("http://www.uniprot.org/uniprot/NOP56_HUMAN", "NOP56_HUMAN")</f>
        <v>NOP56_HUMAN</v>
      </c>
      <c r="C193" t="s">
        <v>1134</v>
      </c>
      <c r="D193" t="b">
        <v>1</v>
      </c>
      <c r="E193" s="6">
        <v>1</v>
      </c>
      <c r="F193" s="6">
        <v>2</v>
      </c>
      <c r="G193" s="6">
        <v>1</v>
      </c>
      <c r="H193" t="s">
        <v>59</v>
      </c>
    </row>
    <row r="194" spans="1:8" x14ac:dyDescent="0.2">
      <c r="A194">
        <v>81</v>
      </c>
      <c r="B194" s="10" t="str">
        <f>HYPERLINK("http://www.uniprot.org/uniprot/NPM_HUMAN", "NPM_HUMAN")</f>
        <v>NPM_HUMAN</v>
      </c>
      <c r="C194" t="s">
        <v>1135</v>
      </c>
      <c r="D194" t="b">
        <v>1</v>
      </c>
      <c r="E194" s="6">
        <v>1</v>
      </c>
      <c r="F194" s="6">
        <v>2</v>
      </c>
      <c r="G194" s="6">
        <v>1</v>
      </c>
      <c r="H194" t="s">
        <v>59</v>
      </c>
    </row>
    <row r="195" spans="1:8" x14ac:dyDescent="0.2">
      <c r="A195">
        <v>214</v>
      </c>
      <c r="B195" s="10" t="str">
        <f>HYPERLINK("http://www.uniprot.org/uniprot/NUP54_HUMAN", "NUP54_HUMAN")</f>
        <v>NUP54_HUMAN</v>
      </c>
      <c r="C195" t="s">
        <v>1136</v>
      </c>
      <c r="D195" t="b">
        <v>1</v>
      </c>
      <c r="E195" s="6">
        <v>1</v>
      </c>
      <c r="F195" s="6">
        <v>2</v>
      </c>
      <c r="G195" s="6">
        <v>1</v>
      </c>
      <c r="H195" t="s">
        <v>59</v>
      </c>
    </row>
    <row r="196" spans="1:8" x14ac:dyDescent="0.2">
      <c r="A196">
        <v>175</v>
      </c>
      <c r="B196" s="10" t="str">
        <f>HYPERLINK("http://www.uniprot.org/uniprot/ORC1_HUMAN", "ORC1_HUMAN")</f>
        <v>ORC1_HUMAN</v>
      </c>
      <c r="C196" t="s">
        <v>1137</v>
      </c>
      <c r="D196" t="b">
        <v>1</v>
      </c>
      <c r="E196" s="6">
        <v>2</v>
      </c>
      <c r="F196" s="6">
        <v>2</v>
      </c>
      <c r="G196" s="6">
        <v>1</v>
      </c>
      <c r="H196" t="s">
        <v>59</v>
      </c>
    </row>
    <row r="197" spans="1:8" x14ac:dyDescent="0.2">
      <c r="A197">
        <v>213</v>
      </c>
      <c r="B197" s="10" t="str">
        <f>HYPERLINK("http://www.uniprot.org/uniprot/PCAT2_HUMAN", "PCAT2_HUMAN")</f>
        <v>PCAT2_HUMAN</v>
      </c>
      <c r="C197" t="s">
        <v>1138</v>
      </c>
      <c r="D197" t="b">
        <v>1</v>
      </c>
      <c r="E197" s="6">
        <v>2</v>
      </c>
      <c r="F197" s="6">
        <v>2</v>
      </c>
      <c r="G197" s="6">
        <v>1</v>
      </c>
      <c r="H197" t="s">
        <v>59</v>
      </c>
    </row>
    <row r="198" spans="1:8" x14ac:dyDescent="0.2">
      <c r="A198">
        <v>190</v>
      </c>
      <c r="B198" s="10" t="str">
        <f>HYPERLINK("http://www.uniprot.org/uniprot/PDIA6_HUMAN", "PDIA6_HUMAN")</f>
        <v>PDIA6_HUMAN</v>
      </c>
      <c r="C198" t="s">
        <v>1139</v>
      </c>
      <c r="D198" t="b">
        <v>1</v>
      </c>
      <c r="E198" s="6">
        <v>1</v>
      </c>
      <c r="F198" s="6">
        <v>2</v>
      </c>
      <c r="G198" s="6">
        <v>1</v>
      </c>
      <c r="H198" t="s">
        <v>59</v>
      </c>
    </row>
    <row r="199" spans="1:8" x14ac:dyDescent="0.2">
      <c r="A199">
        <v>191</v>
      </c>
      <c r="B199" s="10" t="str">
        <f>HYPERLINK("http://www.uniprot.org/uniprot/PEA15_HUMAN", "PEA15_HUMAN")</f>
        <v>PEA15_HUMAN</v>
      </c>
      <c r="C199" t="s">
        <v>1140</v>
      </c>
      <c r="D199" t="b">
        <v>1</v>
      </c>
      <c r="E199" s="6">
        <v>0</v>
      </c>
      <c r="F199" s="6">
        <v>2</v>
      </c>
      <c r="G199" s="6">
        <v>1</v>
      </c>
      <c r="H199" t="s">
        <v>59</v>
      </c>
    </row>
    <row r="200" spans="1:8" x14ac:dyDescent="0.2">
      <c r="A200">
        <v>130</v>
      </c>
      <c r="B200" s="10" t="str">
        <f>HYPERLINK("http://www.uniprot.org/uniprot/PGTB2_HUMAN", "PGTB2_HUMAN")</f>
        <v>PGTB2_HUMAN</v>
      </c>
      <c r="C200" t="s">
        <v>1141</v>
      </c>
      <c r="D200" t="b">
        <v>1</v>
      </c>
      <c r="E200" s="6">
        <v>1</v>
      </c>
      <c r="F200" s="6">
        <v>2</v>
      </c>
      <c r="G200" s="6">
        <v>1</v>
      </c>
      <c r="H200" t="s">
        <v>59</v>
      </c>
    </row>
    <row r="201" spans="1:8" x14ac:dyDescent="0.2">
      <c r="A201">
        <v>174</v>
      </c>
      <c r="B201" s="10" t="str">
        <f>HYPERLINK("http://www.uniprot.org/uniprot/PHLP_HUMAN", "PHLP_HUMAN")</f>
        <v>PHLP_HUMAN</v>
      </c>
      <c r="C201" t="s">
        <v>1142</v>
      </c>
      <c r="D201" t="b">
        <v>1</v>
      </c>
      <c r="E201" s="6">
        <v>1</v>
      </c>
      <c r="F201" s="6">
        <v>2</v>
      </c>
      <c r="G201" s="6">
        <v>1</v>
      </c>
      <c r="H201" t="s">
        <v>59</v>
      </c>
    </row>
    <row r="202" spans="1:8" x14ac:dyDescent="0.2">
      <c r="A202">
        <v>254</v>
      </c>
      <c r="B202" s="10" t="str">
        <f>HYPERLINK("http://www.uniprot.org/uniprot/PLIN2_HUMAN", "PLIN2_HUMAN")</f>
        <v>PLIN2_HUMAN</v>
      </c>
      <c r="C202" t="s">
        <v>1143</v>
      </c>
      <c r="D202" t="b">
        <v>1</v>
      </c>
      <c r="E202" s="6">
        <v>1</v>
      </c>
      <c r="F202" s="6">
        <v>2</v>
      </c>
      <c r="G202" s="6">
        <v>1</v>
      </c>
      <c r="H202" t="s">
        <v>59</v>
      </c>
    </row>
    <row r="203" spans="1:8" x14ac:dyDescent="0.2">
      <c r="A203">
        <v>161</v>
      </c>
      <c r="B203" s="10" t="str">
        <f>HYPERLINK("http://www.uniprot.org/uniprot/PLOD1_HUMAN", "PLOD1_HUMAN")</f>
        <v>PLOD1_HUMAN</v>
      </c>
      <c r="C203" t="s">
        <v>1144</v>
      </c>
      <c r="D203" t="b">
        <v>1</v>
      </c>
      <c r="E203" s="6">
        <v>0</v>
      </c>
      <c r="F203" s="6">
        <v>2</v>
      </c>
      <c r="G203" s="6">
        <v>1</v>
      </c>
      <c r="H203" t="s">
        <v>59</v>
      </c>
    </row>
    <row r="204" spans="1:8" x14ac:dyDescent="0.2">
      <c r="A204">
        <v>163</v>
      </c>
      <c r="B204" s="10" t="str">
        <f>HYPERLINK("http://www.uniprot.org/uniprot/PLP2_HUMAN", "PLP2_HUMAN")</f>
        <v>PLP2_HUMAN</v>
      </c>
      <c r="C204" t="s">
        <v>1145</v>
      </c>
      <c r="D204" t="b">
        <v>1</v>
      </c>
      <c r="E204" s="6">
        <v>1</v>
      </c>
      <c r="F204" s="6">
        <v>2</v>
      </c>
      <c r="G204" s="6">
        <v>1</v>
      </c>
      <c r="H204" t="s">
        <v>59</v>
      </c>
    </row>
    <row r="205" spans="1:8" x14ac:dyDescent="0.2">
      <c r="A205">
        <v>244</v>
      </c>
      <c r="B205" s="10" t="str">
        <f>HYPERLINK("http://www.uniprot.org/uniprot/PMM1_HUMAN", "PMM1_HUMAN")</f>
        <v>PMM1_HUMAN</v>
      </c>
      <c r="C205" t="s">
        <v>1146</v>
      </c>
      <c r="D205" t="b">
        <v>1</v>
      </c>
      <c r="E205" s="6">
        <v>1</v>
      </c>
      <c r="F205" s="6">
        <v>2</v>
      </c>
      <c r="G205" s="6">
        <v>1</v>
      </c>
      <c r="H205" t="s">
        <v>59</v>
      </c>
    </row>
    <row r="206" spans="1:8" x14ac:dyDescent="0.2">
      <c r="A206">
        <v>32</v>
      </c>
      <c r="B206" s="10" t="str">
        <f>HYPERLINK("http://www.uniprot.org/uniprot/POTEF_HUMAN", "POTEF_HUMAN")</f>
        <v>POTEF_HUMAN</v>
      </c>
      <c r="C206" t="s">
        <v>1147</v>
      </c>
      <c r="D206" t="b">
        <v>1</v>
      </c>
      <c r="E206" s="6">
        <v>2</v>
      </c>
      <c r="F206" s="6">
        <v>2</v>
      </c>
      <c r="G206" s="6">
        <v>1</v>
      </c>
      <c r="H206" t="s">
        <v>59</v>
      </c>
    </row>
    <row r="207" spans="1:8" x14ac:dyDescent="0.2">
      <c r="A207">
        <v>139</v>
      </c>
      <c r="B207" s="10" t="str">
        <f>HYPERLINK("http://www.uniprot.org/uniprot/PP1B_HUMAN", "PP1B_HUMAN")</f>
        <v>PP1B_HUMAN</v>
      </c>
      <c r="C207" t="s">
        <v>1148</v>
      </c>
      <c r="D207" t="b">
        <v>1</v>
      </c>
      <c r="E207" s="6">
        <v>0</v>
      </c>
      <c r="F207" s="6">
        <v>2</v>
      </c>
      <c r="G207" s="6">
        <v>1</v>
      </c>
      <c r="H207" t="s">
        <v>59</v>
      </c>
    </row>
    <row r="208" spans="1:8" x14ac:dyDescent="0.2">
      <c r="A208">
        <v>139</v>
      </c>
      <c r="B208" s="10" t="str">
        <f>HYPERLINK("http://www.uniprot.org/uniprot/PP1B_HUMAN", "PP1B_HUMAN")</f>
        <v>PP1B_HUMAN</v>
      </c>
      <c r="C208" t="s">
        <v>1149</v>
      </c>
      <c r="D208" t="b">
        <v>1</v>
      </c>
      <c r="E208" s="6">
        <v>1</v>
      </c>
      <c r="F208" s="6">
        <v>2</v>
      </c>
      <c r="G208" s="6">
        <v>1</v>
      </c>
      <c r="H208" t="s">
        <v>59</v>
      </c>
    </row>
    <row r="209" spans="1:8" x14ac:dyDescent="0.2">
      <c r="A209">
        <v>233</v>
      </c>
      <c r="B209" s="10" t="str">
        <f>HYPERLINK("http://www.uniprot.org/uniprot/PPHLN_HUMAN", "PPHLN_HUMAN")</f>
        <v>PPHLN_HUMAN</v>
      </c>
      <c r="C209" t="s">
        <v>1150</v>
      </c>
      <c r="D209" t="b">
        <v>1</v>
      </c>
      <c r="E209" s="6">
        <v>1</v>
      </c>
      <c r="F209" s="6">
        <v>2</v>
      </c>
      <c r="G209" s="6">
        <v>1</v>
      </c>
      <c r="H209" t="s">
        <v>59</v>
      </c>
    </row>
    <row r="210" spans="1:8" x14ac:dyDescent="0.2">
      <c r="A210">
        <v>52</v>
      </c>
      <c r="B210" s="10" t="str">
        <f>HYPERLINK("http://www.uniprot.org/uniprot/PPIH_HUMAN", "PPIH_HUMAN")</f>
        <v>PPIH_HUMAN</v>
      </c>
      <c r="C210" t="s">
        <v>1151</v>
      </c>
      <c r="D210" t="b">
        <v>1</v>
      </c>
      <c r="E210" s="6">
        <v>2</v>
      </c>
      <c r="F210" s="6">
        <v>2</v>
      </c>
      <c r="G210" s="6">
        <v>1</v>
      </c>
      <c r="H210" t="s">
        <v>59</v>
      </c>
    </row>
    <row r="211" spans="1:8" x14ac:dyDescent="0.2">
      <c r="A211">
        <v>59</v>
      </c>
      <c r="B211" s="10" t="str">
        <f>HYPERLINK("http://www.uniprot.org/uniprot/PQBP1_HUMAN", "PQBP1_HUMAN")</f>
        <v>PQBP1_HUMAN</v>
      </c>
      <c r="C211" t="s">
        <v>1152</v>
      </c>
      <c r="D211" t="b">
        <v>1</v>
      </c>
      <c r="E211" s="6">
        <v>1</v>
      </c>
      <c r="F211" s="6">
        <v>2</v>
      </c>
      <c r="G211" s="6">
        <v>1</v>
      </c>
      <c r="H211" t="s">
        <v>59</v>
      </c>
    </row>
    <row r="212" spans="1:8" x14ac:dyDescent="0.2">
      <c r="A212">
        <v>59</v>
      </c>
      <c r="B212" s="10" t="str">
        <f>HYPERLINK("http://www.uniprot.org/uniprot/PQBP1_HUMAN", "PQBP1_HUMAN")</f>
        <v>PQBP1_HUMAN</v>
      </c>
      <c r="C212" t="s">
        <v>1153</v>
      </c>
      <c r="D212" t="b">
        <v>1</v>
      </c>
      <c r="E212" s="6">
        <v>1</v>
      </c>
      <c r="F212" s="6">
        <v>2</v>
      </c>
      <c r="G212" s="6">
        <v>1</v>
      </c>
      <c r="H212" t="s">
        <v>59</v>
      </c>
    </row>
    <row r="213" spans="1:8" x14ac:dyDescent="0.2">
      <c r="A213">
        <v>122</v>
      </c>
      <c r="B213" s="10" t="str">
        <f>HYPERLINK("http://www.uniprot.org/uniprot/PRC2A_HUMAN", "PRC2A_HUMAN")</f>
        <v>PRC2A_HUMAN</v>
      </c>
      <c r="C213" t="s">
        <v>1154</v>
      </c>
      <c r="D213" t="b">
        <v>1</v>
      </c>
      <c r="E213" s="6">
        <v>1</v>
      </c>
      <c r="F213" s="6">
        <v>2</v>
      </c>
      <c r="G213" s="6">
        <v>1</v>
      </c>
      <c r="H213" t="s">
        <v>59</v>
      </c>
    </row>
    <row r="214" spans="1:8" x14ac:dyDescent="0.2">
      <c r="A214">
        <v>122</v>
      </c>
      <c r="B214" s="10" t="str">
        <f>HYPERLINK("http://www.uniprot.org/uniprot/PRC2A_HUMAN", "PRC2A_HUMAN")</f>
        <v>PRC2A_HUMAN</v>
      </c>
      <c r="C214" t="s">
        <v>1155</v>
      </c>
      <c r="D214" t="b">
        <v>1</v>
      </c>
      <c r="E214" s="6">
        <v>0</v>
      </c>
      <c r="F214" s="6">
        <v>2</v>
      </c>
      <c r="G214" s="6">
        <v>1</v>
      </c>
      <c r="H214" t="s">
        <v>59</v>
      </c>
    </row>
    <row r="215" spans="1:8" x14ac:dyDescent="0.2">
      <c r="A215">
        <v>154</v>
      </c>
      <c r="B215" s="10" t="str">
        <f>HYPERLINK("http://www.uniprot.org/uniprot/PRKDC_HUMAN", "PRKDC_HUMAN")</f>
        <v>PRKDC_HUMAN</v>
      </c>
      <c r="C215" t="s">
        <v>1156</v>
      </c>
      <c r="D215" t="b">
        <v>1</v>
      </c>
      <c r="E215" s="6">
        <v>2</v>
      </c>
      <c r="F215" s="6">
        <v>2</v>
      </c>
      <c r="G215" s="6">
        <v>1</v>
      </c>
      <c r="H215" t="s">
        <v>59</v>
      </c>
    </row>
    <row r="216" spans="1:8" x14ac:dyDescent="0.2">
      <c r="A216">
        <v>103</v>
      </c>
      <c r="B216" s="10" t="str">
        <f>HYPERLINK("http://www.uniprot.org/uniprot/PSA1_HUMAN", "PSA1_HUMAN")</f>
        <v>PSA1_HUMAN</v>
      </c>
      <c r="C216" t="s">
        <v>1157</v>
      </c>
      <c r="D216" t="b">
        <v>1</v>
      </c>
      <c r="E216" s="6">
        <v>2</v>
      </c>
      <c r="F216" s="6">
        <v>2</v>
      </c>
      <c r="G216" s="6">
        <v>1</v>
      </c>
      <c r="H216" t="s">
        <v>59</v>
      </c>
    </row>
    <row r="217" spans="1:8" x14ac:dyDescent="0.2">
      <c r="A217">
        <v>125</v>
      </c>
      <c r="B217" s="10" t="str">
        <f>HYPERLINK("http://www.uniprot.org/uniprot/PSB3_HUMAN", "PSB3_HUMAN")</f>
        <v>PSB3_HUMAN</v>
      </c>
      <c r="C217" t="s">
        <v>1158</v>
      </c>
      <c r="D217" t="b">
        <v>1</v>
      </c>
      <c r="E217" s="6">
        <v>1</v>
      </c>
      <c r="F217" s="6">
        <v>2</v>
      </c>
      <c r="G217" s="6">
        <v>1</v>
      </c>
      <c r="H217" t="s">
        <v>59</v>
      </c>
    </row>
    <row r="218" spans="1:8" x14ac:dyDescent="0.2">
      <c r="A218">
        <v>40</v>
      </c>
      <c r="B218" s="10" t="str">
        <f>HYPERLINK("http://www.uniprot.org/uniprot/PSD12_HUMAN", "PSD12_HUMAN")</f>
        <v>PSD12_HUMAN</v>
      </c>
      <c r="C218" t="s">
        <v>1159</v>
      </c>
      <c r="D218" t="b">
        <v>1</v>
      </c>
      <c r="E218" s="6">
        <v>1</v>
      </c>
      <c r="F218" s="6">
        <v>2</v>
      </c>
      <c r="G218" s="6">
        <v>1</v>
      </c>
      <c r="H218" t="s">
        <v>59</v>
      </c>
    </row>
    <row r="219" spans="1:8" x14ac:dyDescent="0.2">
      <c r="A219">
        <v>121</v>
      </c>
      <c r="B219" s="10" t="str">
        <f>HYPERLINK("http://www.uniprot.org/uniprot/PSMD8_HUMAN", "PSMD8_HUMAN")</f>
        <v>PSMD8_HUMAN</v>
      </c>
      <c r="C219" t="s">
        <v>1160</v>
      </c>
      <c r="D219" t="b">
        <v>1</v>
      </c>
      <c r="E219" s="6">
        <v>0</v>
      </c>
      <c r="F219" s="6">
        <v>2</v>
      </c>
      <c r="G219" s="6">
        <v>1</v>
      </c>
      <c r="H219" t="s">
        <v>59</v>
      </c>
    </row>
    <row r="220" spans="1:8" x14ac:dyDescent="0.2">
      <c r="A220">
        <v>109</v>
      </c>
      <c r="B220" s="10" t="str">
        <f>HYPERLINK("http://www.uniprot.org/uniprot/PUR9_HUMAN", "PUR9_HUMAN")</f>
        <v>PUR9_HUMAN</v>
      </c>
      <c r="C220" t="s">
        <v>1161</v>
      </c>
      <c r="D220" t="b">
        <v>1</v>
      </c>
      <c r="E220" s="6">
        <v>1</v>
      </c>
      <c r="F220" s="6">
        <v>2</v>
      </c>
      <c r="G220" s="6">
        <v>1</v>
      </c>
      <c r="H220" t="s">
        <v>59</v>
      </c>
    </row>
    <row r="221" spans="1:8" x14ac:dyDescent="0.2">
      <c r="A221">
        <v>168</v>
      </c>
      <c r="B221" s="10" t="str">
        <f>HYPERLINK("http://www.uniprot.org/uniprot/RAD51_HUMAN", "RAD51_HUMAN")</f>
        <v>RAD51_HUMAN</v>
      </c>
      <c r="C221" t="s">
        <v>956</v>
      </c>
      <c r="D221" t="b">
        <v>1</v>
      </c>
      <c r="E221" s="6">
        <v>1</v>
      </c>
      <c r="F221" s="6">
        <v>2</v>
      </c>
      <c r="G221" s="6">
        <v>1</v>
      </c>
      <c r="H221" t="s">
        <v>59</v>
      </c>
    </row>
    <row r="222" spans="1:8" x14ac:dyDescent="0.2">
      <c r="A222">
        <v>117</v>
      </c>
      <c r="B222" s="10" t="str">
        <f>HYPERLINK("http://www.uniprot.org/uniprot/RAGP1_HUMAN", "RAGP1_HUMAN")</f>
        <v>RAGP1_HUMAN</v>
      </c>
      <c r="C222" t="s">
        <v>1162</v>
      </c>
      <c r="D222" t="b">
        <v>1</v>
      </c>
      <c r="E222" s="6">
        <v>1</v>
      </c>
      <c r="F222" s="6">
        <v>2</v>
      </c>
      <c r="G222" s="6">
        <v>1</v>
      </c>
      <c r="H222" t="s">
        <v>59</v>
      </c>
    </row>
    <row r="223" spans="1:8" x14ac:dyDescent="0.2">
      <c r="A223">
        <v>65</v>
      </c>
      <c r="B223" s="10" t="str">
        <f>HYPERLINK("http://www.uniprot.org/uniprot/RHBT3_HUMAN", "RHBT3_HUMAN")</f>
        <v>RHBT3_HUMAN</v>
      </c>
      <c r="C223" t="s">
        <v>1163</v>
      </c>
      <c r="D223" t="b">
        <v>1</v>
      </c>
      <c r="E223" s="6">
        <v>0</v>
      </c>
      <c r="F223" s="6">
        <v>2</v>
      </c>
      <c r="G223" s="6">
        <v>1</v>
      </c>
      <c r="H223" t="s">
        <v>59</v>
      </c>
    </row>
    <row r="224" spans="1:8" x14ac:dyDescent="0.2">
      <c r="A224">
        <v>148</v>
      </c>
      <c r="B224" s="10" t="str">
        <f>HYPERLINK("http://www.uniprot.org/uniprot/RL10A_HUMAN", "RL10A_HUMAN")</f>
        <v>RL10A_HUMAN</v>
      </c>
      <c r="C224" t="s">
        <v>1164</v>
      </c>
      <c r="D224" t="b">
        <v>1</v>
      </c>
      <c r="E224" s="6">
        <v>0</v>
      </c>
      <c r="F224" s="6">
        <v>2</v>
      </c>
      <c r="G224" s="6">
        <v>1</v>
      </c>
      <c r="H224" t="s">
        <v>59</v>
      </c>
    </row>
    <row r="225" spans="1:8" x14ac:dyDescent="0.2">
      <c r="A225">
        <v>136</v>
      </c>
      <c r="B225" s="10" t="str">
        <f>HYPERLINK("http://www.uniprot.org/uniprot/RL15_HUMAN", "RL15_HUMAN")</f>
        <v>RL15_HUMAN</v>
      </c>
      <c r="C225" t="s">
        <v>1165</v>
      </c>
      <c r="D225" t="b">
        <v>1</v>
      </c>
      <c r="E225" s="6">
        <v>1</v>
      </c>
      <c r="F225" s="6">
        <v>2</v>
      </c>
      <c r="G225" s="6">
        <v>1</v>
      </c>
      <c r="H225" t="s">
        <v>59</v>
      </c>
    </row>
    <row r="226" spans="1:8" x14ac:dyDescent="0.2">
      <c r="A226">
        <v>169</v>
      </c>
      <c r="B226" s="10" t="str">
        <f>HYPERLINK("http://www.uniprot.org/uniprot/RL18_HUMAN", "RL18_HUMAN")</f>
        <v>RL18_HUMAN</v>
      </c>
      <c r="C226" t="s">
        <v>1166</v>
      </c>
      <c r="D226" t="b">
        <v>1</v>
      </c>
      <c r="E226" s="6">
        <v>1</v>
      </c>
      <c r="F226" s="6">
        <v>2</v>
      </c>
      <c r="G226" s="6">
        <v>1</v>
      </c>
      <c r="H226" t="s">
        <v>59</v>
      </c>
    </row>
    <row r="227" spans="1:8" x14ac:dyDescent="0.2">
      <c r="A227">
        <v>169</v>
      </c>
      <c r="B227" s="10" t="str">
        <f>HYPERLINK("http://www.uniprot.org/uniprot/RL18_HUMAN", "RL18_HUMAN")</f>
        <v>RL18_HUMAN</v>
      </c>
      <c r="C227" t="s">
        <v>1167</v>
      </c>
      <c r="D227" t="b">
        <v>1</v>
      </c>
      <c r="E227" s="6">
        <v>1</v>
      </c>
      <c r="F227" s="6">
        <v>2</v>
      </c>
      <c r="G227" s="6">
        <v>1</v>
      </c>
      <c r="H227" t="s">
        <v>59</v>
      </c>
    </row>
    <row r="228" spans="1:8" x14ac:dyDescent="0.2">
      <c r="A228">
        <v>144</v>
      </c>
      <c r="B228" s="10" t="str">
        <f>HYPERLINK("http://www.uniprot.org/uniprot/RL23A_HUMAN", "RL23A_HUMAN")</f>
        <v>RL23A_HUMAN</v>
      </c>
      <c r="C228" t="s">
        <v>1168</v>
      </c>
      <c r="D228" t="b">
        <v>1</v>
      </c>
      <c r="E228" s="6">
        <v>1</v>
      </c>
      <c r="F228" s="6">
        <v>2</v>
      </c>
      <c r="G228" s="6">
        <v>1</v>
      </c>
      <c r="H228" t="s">
        <v>59</v>
      </c>
    </row>
    <row r="229" spans="1:8" x14ac:dyDescent="0.2">
      <c r="A229">
        <v>156</v>
      </c>
      <c r="B229" s="10" t="str">
        <f>HYPERLINK("http://www.uniprot.org/uniprot/RL24_HUMAN", "RL24_HUMAN")</f>
        <v>RL24_HUMAN</v>
      </c>
      <c r="C229" t="s">
        <v>1169</v>
      </c>
      <c r="D229" t="b">
        <v>1</v>
      </c>
      <c r="E229" s="6">
        <v>1</v>
      </c>
      <c r="F229" s="6">
        <v>2</v>
      </c>
      <c r="G229" s="6">
        <v>1</v>
      </c>
      <c r="H229" t="s">
        <v>59</v>
      </c>
    </row>
    <row r="230" spans="1:8" x14ac:dyDescent="0.2">
      <c r="A230">
        <v>137</v>
      </c>
      <c r="B230" s="10" t="str">
        <f>HYPERLINK("http://www.uniprot.org/uniprot/RL27_HUMAN", "RL27_HUMAN")</f>
        <v>RL27_HUMAN</v>
      </c>
      <c r="C230" t="s">
        <v>1170</v>
      </c>
      <c r="D230" t="b">
        <v>1</v>
      </c>
      <c r="E230" s="6">
        <v>2</v>
      </c>
      <c r="F230" s="6">
        <v>2</v>
      </c>
      <c r="G230" s="6">
        <v>1</v>
      </c>
      <c r="H230" t="s">
        <v>59</v>
      </c>
    </row>
    <row r="231" spans="1:8" x14ac:dyDescent="0.2">
      <c r="A231">
        <v>119</v>
      </c>
      <c r="B231" s="10" t="str">
        <f>HYPERLINK("http://www.uniprot.org/uniprot/RL28_HUMAN", "RL28_HUMAN")</f>
        <v>RL28_HUMAN</v>
      </c>
      <c r="C231" t="s">
        <v>1171</v>
      </c>
      <c r="D231" t="b">
        <v>1</v>
      </c>
      <c r="E231" s="6">
        <v>2</v>
      </c>
      <c r="F231" s="6">
        <v>2</v>
      </c>
      <c r="G231" s="6">
        <v>1</v>
      </c>
      <c r="H231" t="s">
        <v>59</v>
      </c>
    </row>
    <row r="232" spans="1:8" x14ac:dyDescent="0.2">
      <c r="A232">
        <v>119</v>
      </c>
      <c r="B232" s="10" t="str">
        <f>HYPERLINK("http://www.uniprot.org/uniprot/RL28_HUMAN", "RL28_HUMAN")</f>
        <v>RL28_HUMAN</v>
      </c>
      <c r="C232" t="s">
        <v>318</v>
      </c>
      <c r="D232" t="b">
        <v>1</v>
      </c>
      <c r="E232" s="6">
        <v>2</v>
      </c>
      <c r="F232" s="6">
        <v>3</v>
      </c>
      <c r="G232" s="6">
        <v>1</v>
      </c>
      <c r="H232" t="s">
        <v>59</v>
      </c>
    </row>
    <row r="233" spans="1:8" x14ac:dyDescent="0.2">
      <c r="A233">
        <v>79</v>
      </c>
      <c r="B233" s="10" t="str">
        <f>HYPERLINK("http://www.uniprot.org/uniprot/RLA2_HUMAN", "RLA2_HUMAN")</f>
        <v>RLA2_HUMAN</v>
      </c>
      <c r="C233" t="s">
        <v>1172</v>
      </c>
      <c r="D233" t="b">
        <v>1</v>
      </c>
      <c r="E233" s="6">
        <v>2</v>
      </c>
      <c r="F233" s="6">
        <v>2</v>
      </c>
      <c r="G233" s="6">
        <v>1</v>
      </c>
      <c r="H233" t="s">
        <v>59</v>
      </c>
    </row>
    <row r="234" spans="1:8" x14ac:dyDescent="0.2">
      <c r="A234">
        <v>79</v>
      </c>
      <c r="B234" s="10" t="str">
        <f>HYPERLINK("http://www.uniprot.org/uniprot/RLA2_HUMAN", "RLA2_HUMAN")</f>
        <v>RLA2_HUMAN</v>
      </c>
      <c r="C234" t="s">
        <v>1173</v>
      </c>
      <c r="D234" t="b">
        <v>1</v>
      </c>
      <c r="E234" s="6">
        <v>1</v>
      </c>
      <c r="F234" s="6">
        <v>2</v>
      </c>
      <c r="G234" s="6">
        <v>1</v>
      </c>
      <c r="H234" t="s">
        <v>59</v>
      </c>
    </row>
    <row r="235" spans="1:8" x14ac:dyDescent="0.2">
      <c r="A235">
        <v>42</v>
      </c>
      <c r="B235" s="10" t="str">
        <f>HYPERLINK("http://www.uniprot.org/uniprot/RPOM_HUMAN", "RPOM_HUMAN")</f>
        <v>RPOM_HUMAN</v>
      </c>
      <c r="C235" t="s">
        <v>1174</v>
      </c>
      <c r="D235" t="b">
        <v>1</v>
      </c>
      <c r="E235" s="6">
        <v>1</v>
      </c>
      <c r="F235" s="6">
        <v>2</v>
      </c>
      <c r="G235" s="6">
        <v>1</v>
      </c>
      <c r="H235" t="s">
        <v>59</v>
      </c>
    </row>
    <row r="236" spans="1:8" x14ac:dyDescent="0.2">
      <c r="A236">
        <v>284</v>
      </c>
      <c r="B236" s="10" t="str">
        <f>HYPERLINK("http://www.uniprot.org/uniprot/RRN3_HUMAN", "RRN3_HUMAN")</f>
        <v>RRN3_HUMAN</v>
      </c>
      <c r="C236" t="s">
        <v>1175</v>
      </c>
      <c r="D236" t="b">
        <v>1</v>
      </c>
      <c r="E236" s="6">
        <v>1</v>
      </c>
      <c r="F236" s="6">
        <v>2</v>
      </c>
      <c r="G236" s="6">
        <v>1</v>
      </c>
      <c r="H236" t="s">
        <v>59</v>
      </c>
    </row>
    <row r="237" spans="1:8" x14ac:dyDescent="0.2">
      <c r="A237">
        <v>140</v>
      </c>
      <c r="B237" s="10" t="str">
        <f>HYPERLINK("http://www.uniprot.org/uniprot/RS16_HUMAN", "RS16_HUMAN")</f>
        <v>RS16_HUMAN</v>
      </c>
      <c r="C237" t="s">
        <v>1176</v>
      </c>
      <c r="D237" t="b">
        <v>1</v>
      </c>
      <c r="E237" s="6">
        <v>1</v>
      </c>
      <c r="F237" s="6">
        <v>2</v>
      </c>
      <c r="G237" s="6">
        <v>1</v>
      </c>
      <c r="H237" t="s">
        <v>59</v>
      </c>
    </row>
    <row r="238" spans="1:8" x14ac:dyDescent="0.2">
      <c r="A238">
        <v>93</v>
      </c>
      <c r="B238" s="10" t="str">
        <f>HYPERLINK("http://www.uniprot.org/uniprot/RS2_HUMAN", "RS2_HUMAN")</f>
        <v>RS2_HUMAN</v>
      </c>
      <c r="C238" t="s">
        <v>1177</v>
      </c>
      <c r="D238" t="b">
        <v>1</v>
      </c>
      <c r="E238" s="6">
        <v>0</v>
      </c>
      <c r="F238" s="6">
        <v>2</v>
      </c>
      <c r="G238" s="6">
        <v>1</v>
      </c>
      <c r="H238" t="s">
        <v>59</v>
      </c>
    </row>
    <row r="239" spans="1:8" x14ac:dyDescent="0.2">
      <c r="A239">
        <v>150</v>
      </c>
      <c r="B239" s="10" t="str">
        <f>HYPERLINK("http://www.uniprot.org/uniprot/RS21_HUMAN", "RS21_HUMAN")</f>
        <v>RS21_HUMAN</v>
      </c>
      <c r="C239" t="s">
        <v>1178</v>
      </c>
      <c r="D239" t="b">
        <v>1</v>
      </c>
      <c r="E239" s="6">
        <v>1</v>
      </c>
      <c r="F239" s="6">
        <v>2</v>
      </c>
      <c r="G239" s="6">
        <v>1</v>
      </c>
      <c r="H239" t="s">
        <v>59</v>
      </c>
    </row>
    <row r="240" spans="1:8" x14ac:dyDescent="0.2">
      <c r="A240">
        <v>141</v>
      </c>
      <c r="B240" s="10" t="str">
        <f>HYPERLINK("http://www.uniprot.org/uniprot/RS23_HUMAN", "RS23_HUMAN")</f>
        <v>RS23_HUMAN</v>
      </c>
      <c r="C240" t="s">
        <v>1179</v>
      </c>
      <c r="D240" t="b">
        <v>1</v>
      </c>
      <c r="E240" s="6">
        <v>1</v>
      </c>
      <c r="F240" s="6">
        <v>2</v>
      </c>
      <c r="G240" s="6">
        <v>1</v>
      </c>
      <c r="H240" t="s">
        <v>59</v>
      </c>
    </row>
    <row r="241" spans="1:8" x14ac:dyDescent="0.2">
      <c r="A241">
        <v>146</v>
      </c>
      <c r="B241" s="10" t="str">
        <f>HYPERLINK("http://www.uniprot.org/uniprot/RS26_HUMAN", "RS26_HUMAN")</f>
        <v>RS26_HUMAN</v>
      </c>
      <c r="C241" t="s">
        <v>1180</v>
      </c>
      <c r="D241" t="b">
        <v>1</v>
      </c>
      <c r="E241" s="6">
        <v>0</v>
      </c>
      <c r="F241" s="6">
        <v>2</v>
      </c>
      <c r="G241" s="6">
        <v>1</v>
      </c>
      <c r="H241" t="s">
        <v>59</v>
      </c>
    </row>
    <row r="242" spans="1:8" x14ac:dyDescent="0.2">
      <c r="A242">
        <v>146</v>
      </c>
      <c r="B242" s="10" t="str">
        <f>HYPERLINK("http://www.uniprot.org/uniprot/RS26_HUMAN", "RS26_HUMAN")</f>
        <v>RS26_HUMAN</v>
      </c>
      <c r="C242" t="s">
        <v>1181</v>
      </c>
      <c r="D242" t="b">
        <v>1</v>
      </c>
      <c r="E242" s="6">
        <v>0</v>
      </c>
      <c r="F242" s="6">
        <v>2</v>
      </c>
      <c r="G242" s="6">
        <v>1</v>
      </c>
      <c r="H242" t="s">
        <v>59</v>
      </c>
    </row>
    <row r="243" spans="1:8" x14ac:dyDescent="0.2">
      <c r="A243">
        <v>101</v>
      </c>
      <c r="B243" s="10" t="str">
        <f>HYPERLINK("http://www.uniprot.org/uniprot/RS3_HUMAN", "RS3_HUMAN")</f>
        <v>RS3_HUMAN</v>
      </c>
      <c r="C243" t="s">
        <v>1182</v>
      </c>
      <c r="D243" t="b">
        <v>1</v>
      </c>
      <c r="E243" s="6">
        <v>1</v>
      </c>
      <c r="F243" s="6">
        <v>2</v>
      </c>
      <c r="G243" s="6">
        <v>1</v>
      </c>
      <c r="H243" t="s">
        <v>59</v>
      </c>
    </row>
    <row r="244" spans="1:8" x14ac:dyDescent="0.2">
      <c r="A244">
        <v>98</v>
      </c>
      <c r="B244" s="10" t="str">
        <f>HYPERLINK("http://www.uniprot.org/uniprot/RS4Y1_HUMAN", "RS4Y1_HUMAN")</f>
        <v>RS4Y1_HUMAN</v>
      </c>
      <c r="C244" t="s">
        <v>963</v>
      </c>
      <c r="D244" t="b">
        <v>1</v>
      </c>
      <c r="E244" s="6">
        <v>1</v>
      </c>
      <c r="F244" s="6">
        <v>2</v>
      </c>
      <c r="G244" s="6">
        <v>1</v>
      </c>
      <c r="H244" t="s">
        <v>59</v>
      </c>
    </row>
    <row r="245" spans="1:8" x14ac:dyDescent="0.2">
      <c r="A245">
        <v>120</v>
      </c>
      <c r="B245" s="10" t="str">
        <f>HYPERLINK("http://www.uniprot.org/uniprot/RS5_HUMAN", "RS5_HUMAN")</f>
        <v>RS5_HUMAN</v>
      </c>
      <c r="C245" t="s">
        <v>1183</v>
      </c>
      <c r="D245" t="b">
        <v>1</v>
      </c>
      <c r="E245" s="6">
        <v>1</v>
      </c>
      <c r="F245" s="6">
        <v>2</v>
      </c>
      <c r="G245" s="6">
        <v>1</v>
      </c>
      <c r="H245" t="s">
        <v>59</v>
      </c>
    </row>
    <row r="246" spans="1:8" x14ac:dyDescent="0.2">
      <c r="A246">
        <v>138</v>
      </c>
      <c r="B246" s="10" t="str">
        <f>HYPERLINK("http://www.uniprot.org/uniprot/RS7_HUMAN", "RS7_HUMAN")</f>
        <v>RS7_HUMAN</v>
      </c>
      <c r="C246" t="s">
        <v>1184</v>
      </c>
      <c r="D246" t="b">
        <v>1</v>
      </c>
      <c r="E246" s="6">
        <v>0</v>
      </c>
      <c r="F246" s="6">
        <v>2</v>
      </c>
      <c r="G246" s="6">
        <v>1</v>
      </c>
      <c r="H246" t="s">
        <v>59</v>
      </c>
    </row>
    <row r="247" spans="1:8" x14ac:dyDescent="0.2">
      <c r="A247">
        <v>243</v>
      </c>
      <c r="B247" s="10" t="str">
        <f>HYPERLINK("http://www.uniprot.org/uniprot/RUBIC_HUMAN", "RUBIC_HUMAN")</f>
        <v>RUBIC_HUMAN</v>
      </c>
      <c r="C247" t="s">
        <v>1185</v>
      </c>
      <c r="D247" t="b">
        <v>1</v>
      </c>
      <c r="E247" s="6">
        <v>1</v>
      </c>
      <c r="F247" s="6">
        <v>2</v>
      </c>
      <c r="G247" s="6">
        <v>1</v>
      </c>
      <c r="H247" t="s">
        <v>59</v>
      </c>
    </row>
    <row r="248" spans="1:8" x14ac:dyDescent="0.2">
      <c r="A248">
        <v>297</v>
      </c>
      <c r="B248" s="10" t="str">
        <f>HYPERLINK("http://www.uniprot.org/uniprot/RUVB2_HUMAN", "RUVB2_HUMAN")</f>
        <v>RUVB2_HUMAN</v>
      </c>
      <c r="C248" t="s">
        <v>1186</v>
      </c>
      <c r="D248" t="b">
        <v>1</v>
      </c>
      <c r="E248" s="6">
        <v>1</v>
      </c>
      <c r="F248" s="6">
        <v>2</v>
      </c>
      <c r="G248" s="6">
        <v>1</v>
      </c>
      <c r="H248" t="s">
        <v>59</v>
      </c>
    </row>
    <row r="249" spans="1:8" x14ac:dyDescent="0.2">
      <c r="A249">
        <v>297</v>
      </c>
      <c r="B249" s="10" t="str">
        <f>HYPERLINK("http://www.uniprot.org/uniprot/RUVB2_HUMAN", "RUVB2_HUMAN")</f>
        <v>RUVB2_HUMAN</v>
      </c>
      <c r="C249" t="s">
        <v>1187</v>
      </c>
      <c r="D249" t="b">
        <v>1</v>
      </c>
      <c r="E249" s="6">
        <v>0</v>
      </c>
      <c r="F249" s="6">
        <v>2</v>
      </c>
      <c r="G249" s="6">
        <v>1</v>
      </c>
      <c r="H249" t="s">
        <v>59</v>
      </c>
    </row>
    <row r="250" spans="1:8" x14ac:dyDescent="0.2">
      <c r="A250">
        <v>289</v>
      </c>
      <c r="B250" s="10" t="str">
        <f>HYPERLINK("http://www.uniprot.org/uniprot/S18L2_HUMAN", "S18L2_HUMAN")</f>
        <v>S18L2_HUMAN</v>
      </c>
      <c r="C250" t="s">
        <v>1188</v>
      </c>
      <c r="D250" t="b">
        <v>1</v>
      </c>
      <c r="E250" s="6">
        <v>0</v>
      </c>
      <c r="F250" s="6">
        <v>2</v>
      </c>
      <c r="G250" s="6">
        <v>1</v>
      </c>
      <c r="H250" t="s">
        <v>59</v>
      </c>
    </row>
    <row r="251" spans="1:8" x14ac:dyDescent="0.2">
      <c r="A251">
        <v>192</v>
      </c>
      <c r="B251" s="10" t="str">
        <f>HYPERLINK("http://www.uniprot.org/uniprot/SC23B_HUMAN", "SC23B_HUMAN")</f>
        <v>SC23B_HUMAN</v>
      </c>
      <c r="C251" t="s">
        <v>1189</v>
      </c>
      <c r="D251" t="b">
        <v>1</v>
      </c>
      <c r="E251" s="6">
        <v>1</v>
      </c>
      <c r="F251" s="6">
        <v>2</v>
      </c>
      <c r="G251" s="6">
        <v>1</v>
      </c>
      <c r="H251" t="s">
        <v>59</v>
      </c>
    </row>
    <row r="252" spans="1:8" x14ac:dyDescent="0.2">
      <c r="A252">
        <v>108</v>
      </c>
      <c r="B252" s="10" t="str">
        <f>HYPERLINK("http://www.uniprot.org/uniprot/SDC4_HUMAN", "SDC4_HUMAN")</f>
        <v>SDC4_HUMAN</v>
      </c>
      <c r="C252" t="s">
        <v>1190</v>
      </c>
      <c r="D252" t="b">
        <v>1</v>
      </c>
      <c r="E252" s="6">
        <v>1</v>
      </c>
      <c r="F252" s="6">
        <v>2</v>
      </c>
      <c r="G252" s="6">
        <v>1</v>
      </c>
      <c r="H252" t="s">
        <v>59</v>
      </c>
    </row>
    <row r="253" spans="1:8" x14ac:dyDescent="0.2">
      <c r="A253">
        <v>285</v>
      </c>
      <c r="B253" s="10" t="str">
        <f>HYPERLINK("http://www.uniprot.org/uniprot/SELN_HUMAN", "SELN_HUMAN")</f>
        <v>SELN_HUMAN</v>
      </c>
      <c r="C253" t="s">
        <v>1191</v>
      </c>
      <c r="D253" t="b">
        <v>1</v>
      </c>
      <c r="E253" s="6">
        <v>1</v>
      </c>
      <c r="F253" s="6">
        <v>2</v>
      </c>
      <c r="G253" s="6">
        <v>1</v>
      </c>
      <c r="H253" t="s">
        <v>59</v>
      </c>
    </row>
    <row r="254" spans="1:8" x14ac:dyDescent="0.2">
      <c r="A254">
        <v>285</v>
      </c>
      <c r="B254" s="10" t="str">
        <f>HYPERLINK("http://www.uniprot.org/uniprot/SELN_HUMAN", "SELN_HUMAN")</f>
        <v>SELN_HUMAN</v>
      </c>
      <c r="C254" t="s">
        <v>1192</v>
      </c>
      <c r="D254" t="b">
        <v>1</v>
      </c>
      <c r="E254" s="6">
        <v>0</v>
      </c>
      <c r="F254" s="6">
        <v>2</v>
      </c>
      <c r="G254" s="6">
        <v>1</v>
      </c>
      <c r="H254" t="s">
        <v>59</v>
      </c>
    </row>
    <row r="255" spans="1:8" x14ac:dyDescent="0.2">
      <c r="A255">
        <v>273</v>
      </c>
      <c r="B255" s="10" t="str">
        <f>HYPERLINK("http://www.uniprot.org/uniprot/SEM4B_HUMAN", "SEM4B_HUMAN")</f>
        <v>SEM4B_HUMAN</v>
      </c>
      <c r="C255" t="s">
        <v>1193</v>
      </c>
      <c r="D255" t="b">
        <v>1</v>
      </c>
      <c r="E255" s="6">
        <v>1</v>
      </c>
      <c r="F255" s="6">
        <v>2</v>
      </c>
      <c r="G255" s="6">
        <v>1</v>
      </c>
      <c r="H255" t="s">
        <v>59</v>
      </c>
    </row>
    <row r="256" spans="1:8" x14ac:dyDescent="0.2">
      <c r="A256">
        <v>262</v>
      </c>
      <c r="B256" s="10" t="str">
        <f>HYPERLINK("http://www.uniprot.org/uniprot/SFXN3_HUMAN", "SFXN3_HUMAN")</f>
        <v>SFXN3_HUMAN</v>
      </c>
      <c r="C256" t="s">
        <v>308</v>
      </c>
      <c r="D256" t="b">
        <v>1</v>
      </c>
      <c r="E256" s="6">
        <v>1</v>
      </c>
      <c r="F256" s="6">
        <v>2</v>
      </c>
      <c r="G256" s="6">
        <v>1</v>
      </c>
      <c r="H256" t="s">
        <v>59</v>
      </c>
    </row>
    <row r="257" spans="1:8" x14ac:dyDescent="0.2">
      <c r="A257">
        <v>296</v>
      </c>
      <c r="B257" s="10" t="str">
        <f>HYPERLINK("http://www.uniprot.org/uniprot/SH2B3_HUMAN", "SH2B3_HUMAN")</f>
        <v>SH2B3_HUMAN</v>
      </c>
      <c r="C257" t="s">
        <v>1194</v>
      </c>
      <c r="D257" t="b">
        <v>1</v>
      </c>
      <c r="E257" s="6">
        <v>1</v>
      </c>
      <c r="F257" s="6">
        <v>2</v>
      </c>
      <c r="G257" s="6">
        <v>1</v>
      </c>
      <c r="H257" t="s">
        <v>59</v>
      </c>
    </row>
    <row r="258" spans="1:8" x14ac:dyDescent="0.2">
      <c r="A258">
        <v>238</v>
      </c>
      <c r="B258" s="10" t="str">
        <f>HYPERLINK("http://www.uniprot.org/uniprot/SHRM3_HUMAN", "SHRM3_HUMAN")</f>
        <v>SHRM3_HUMAN</v>
      </c>
      <c r="C258" t="s">
        <v>1195</v>
      </c>
      <c r="D258" t="b">
        <v>1</v>
      </c>
      <c r="E258" s="6">
        <v>2</v>
      </c>
      <c r="F258" s="6">
        <v>2</v>
      </c>
      <c r="G258" s="6">
        <v>1</v>
      </c>
      <c r="H258" t="s">
        <v>59</v>
      </c>
    </row>
    <row r="259" spans="1:8" x14ac:dyDescent="0.2">
      <c r="A259">
        <v>279</v>
      </c>
      <c r="B259" s="10" t="str">
        <f>HYPERLINK("http://www.uniprot.org/uniprot/SMC4_HUMAN", "SMC4_HUMAN")</f>
        <v>SMC4_HUMAN</v>
      </c>
      <c r="C259" t="s">
        <v>1196</v>
      </c>
      <c r="D259" t="b">
        <v>1</v>
      </c>
      <c r="E259" s="6">
        <v>1</v>
      </c>
      <c r="F259" s="6">
        <v>2</v>
      </c>
      <c r="G259" s="6">
        <v>1</v>
      </c>
      <c r="H259" t="s">
        <v>59</v>
      </c>
    </row>
    <row r="260" spans="1:8" x14ac:dyDescent="0.2">
      <c r="A260">
        <v>36</v>
      </c>
      <c r="B260" s="10" t="str">
        <f>HYPERLINK("http://www.uniprot.org/uniprot/SNG2L_HUMAN", "SNG2L_HUMAN")</f>
        <v>SNG2L_HUMAN</v>
      </c>
      <c r="C260" t="s">
        <v>1197</v>
      </c>
      <c r="D260" t="b">
        <v>1</v>
      </c>
      <c r="E260" s="6">
        <v>1</v>
      </c>
      <c r="F260" s="6">
        <v>2</v>
      </c>
      <c r="G260" s="6">
        <v>1</v>
      </c>
      <c r="H260" t="s">
        <v>59</v>
      </c>
    </row>
    <row r="261" spans="1:8" x14ac:dyDescent="0.2">
      <c r="A261">
        <v>36</v>
      </c>
      <c r="B261" s="10" t="str">
        <f>HYPERLINK("http://www.uniprot.org/uniprot/SNG2L_HUMAN", "SNG2L_HUMAN")</f>
        <v>SNG2L_HUMAN</v>
      </c>
      <c r="C261" t="s">
        <v>1198</v>
      </c>
      <c r="D261" t="b">
        <v>1</v>
      </c>
      <c r="E261" s="6">
        <v>1</v>
      </c>
      <c r="F261" s="6">
        <v>2</v>
      </c>
      <c r="G261" s="6">
        <v>1</v>
      </c>
      <c r="H261" t="s">
        <v>59</v>
      </c>
    </row>
    <row r="262" spans="1:8" x14ac:dyDescent="0.2">
      <c r="A262">
        <v>301</v>
      </c>
      <c r="B262" s="10" t="str">
        <f>HYPERLINK("http://www.uniprot.org/uniprot/SNX14_HUMAN", "SNX14_HUMAN")</f>
        <v>SNX14_HUMAN</v>
      </c>
      <c r="C262" t="s">
        <v>1199</v>
      </c>
      <c r="D262" t="b">
        <v>1</v>
      </c>
      <c r="E262" s="6">
        <v>1</v>
      </c>
      <c r="F262" s="6">
        <v>2</v>
      </c>
      <c r="G262" s="6">
        <v>1</v>
      </c>
      <c r="H262" t="s">
        <v>59</v>
      </c>
    </row>
    <row r="263" spans="1:8" x14ac:dyDescent="0.2">
      <c r="A263">
        <v>226</v>
      </c>
      <c r="B263" s="10" t="str">
        <f>HYPERLINK("http://www.uniprot.org/uniprot/SPICE_HUMAN", "SPICE_HUMAN")</f>
        <v>SPICE_HUMAN</v>
      </c>
      <c r="C263" t="s">
        <v>1200</v>
      </c>
      <c r="D263" t="b">
        <v>1</v>
      </c>
      <c r="E263" s="6">
        <v>1</v>
      </c>
      <c r="F263" s="6">
        <v>2</v>
      </c>
      <c r="G263" s="6">
        <v>1</v>
      </c>
      <c r="H263" t="s">
        <v>59</v>
      </c>
    </row>
    <row r="264" spans="1:8" x14ac:dyDescent="0.2">
      <c r="A264">
        <v>249</v>
      </c>
      <c r="B264" s="10" t="str">
        <f>HYPERLINK("http://www.uniprot.org/uniprot/SPT13_HUMAN", "SPT13_HUMAN")</f>
        <v>SPT13_HUMAN</v>
      </c>
      <c r="C264" t="s">
        <v>1201</v>
      </c>
      <c r="D264" t="b">
        <v>1</v>
      </c>
      <c r="E264" s="6">
        <v>1</v>
      </c>
      <c r="F264" s="6">
        <v>2</v>
      </c>
      <c r="G264" s="6">
        <v>1</v>
      </c>
      <c r="H264" t="s">
        <v>59</v>
      </c>
    </row>
    <row r="265" spans="1:8" x14ac:dyDescent="0.2">
      <c r="A265">
        <v>53</v>
      </c>
      <c r="B265" s="10" t="str">
        <f>HYPERLINK("http://www.uniprot.org/uniprot/STRN_HUMAN", "STRN_HUMAN")</f>
        <v>STRN_HUMAN</v>
      </c>
      <c r="C265" t="s">
        <v>1202</v>
      </c>
      <c r="D265" t="b">
        <v>1</v>
      </c>
      <c r="E265" s="6">
        <v>2</v>
      </c>
      <c r="F265" s="6">
        <v>2</v>
      </c>
      <c r="G265" s="6">
        <v>1</v>
      </c>
      <c r="H265" t="s">
        <v>59</v>
      </c>
    </row>
    <row r="266" spans="1:8" x14ac:dyDescent="0.2">
      <c r="A266">
        <v>207</v>
      </c>
      <c r="B266" s="10" t="str">
        <f>HYPERLINK("http://www.uniprot.org/uniprot/SYDM_HUMAN", "SYDM_HUMAN")</f>
        <v>SYDM_HUMAN</v>
      </c>
      <c r="C266" t="s">
        <v>1203</v>
      </c>
      <c r="D266" t="b">
        <v>1</v>
      </c>
      <c r="E266" s="6">
        <v>1</v>
      </c>
      <c r="F266" s="6">
        <v>2</v>
      </c>
      <c r="G266" s="6">
        <v>1</v>
      </c>
      <c r="H266" t="s">
        <v>59</v>
      </c>
    </row>
    <row r="267" spans="1:8" x14ac:dyDescent="0.2">
      <c r="A267">
        <v>162</v>
      </c>
      <c r="B267" s="10" t="str">
        <f>HYPERLINK("http://www.uniprot.org/uniprot/TAP2_HUMAN", "TAP2_HUMAN")</f>
        <v>TAP2_HUMAN</v>
      </c>
      <c r="C267" t="s">
        <v>971</v>
      </c>
      <c r="D267" t="b">
        <v>1</v>
      </c>
      <c r="E267" s="6">
        <v>2</v>
      </c>
      <c r="F267" s="6">
        <v>2</v>
      </c>
      <c r="G267" s="6">
        <v>1</v>
      </c>
      <c r="H267" t="s">
        <v>59</v>
      </c>
    </row>
    <row r="268" spans="1:8" x14ac:dyDescent="0.2">
      <c r="A268">
        <v>267</v>
      </c>
      <c r="B268" s="10" t="str">
        <f>HYPERLINK("http://www.uniprot.org/uniprot/TARA_HUMAN", "TARA_HUMAN")</f>
        <v>TARA_HUMAN</v>
      </c>
      <c r="C268" t="s">
        <v>1204</v>
      </c>
      <c r="D268" t="b">
        <v>1</v>
      </c>
      <c r="E268" s="6">
        <v>1</v>
      </c>
      <c r="F268" s="6">
        <v>2</v>
      </c>
      <c r="G268" s="6">
        <v>1</v>
      </c>
      <c r="H268" t="s">
        <v>59</v>
      </c>
    </row>
    <row r="269" spans="1:8" x14ac:dyDescent="0.2">
      <c r="A269">
        <v>258</v>
      </c>
      <c r="B269" s="10" t="str">
        <f>HYPERLINK("http://www.uniprot.org/uniprot/TCPH_HUMAN", "TCPH_HUMAN")</f>
        <v>TCPH_HUMAN</v>
      </c>
      <c r="C269" t="s">
        <v>1205</v>
      </c>
      <c r="D269" t="b">
        <v>1</v>
      </c>
      <c r="E269" s="6">
        <v>2</v>
      </c>
      <c r="F269" s="6">
        <v>2</v>
      </c>
      <c r="G269" s="6">
        <v>1</v>
      </c>
      <c r="H269" t="s">
        <v>59</v>
      </c>
    </row>
    <row r="270" spans="1:8" x14ac:dyDescent="0.2">
      <c r="A270">
        <v>258</v>
      </c>
      <c r="B270" s="10" t="str">
        <f>HYPERLINK("http://www.uniprot.org/uniprot/TCPH_HUMAN", "TCPH_HUMAN")</f>
        <v>TCPH_HUMAN</v>
      </c>
      <c r="C270" t="s">
        <v>1206</v>
      </c>
      <c r="D270" t="b">
        <v>1</v>
      </c>
      <c r="E270" s="6">
        <v>0</v>
      </c>
      <c r="F270" s="6">
        <v>2</v>
      </c>
      <c r="G270" s="6">
        <v>1</v>
      </c>
      <c r="H270" t="s">
        <v>59</v>
      </c>
    </row>
    <row r="271" spans="1:8" x14ac:dyDescent="0.2">
      <c r="A271">
        <v>47</v>
      </c>
      <c r="B271" s="10" t="str">
        <f>HYPERLINK("http://www.uniprot.org/uniprot/TCPR2_HUMAN", "TCPR2_HUMAN")</f>
        <v>TCPR2_HUMAN</v>
      </c>
      <c r="C271" t="s">
        <v>1207</v>
      </c>
      <c r="D271" t="b">
        <v>1</v>
      </c>
      <c r="E271" s="6">
        <v>1</v>
      </c>
      <c r="F271" s="6">
        <v>2</v>
      </c>
      <c r="G271" s="6">
        <v>1</v>
      </c>
      <c r="H271" t="s">
        <v>59</v>
      </c>
    </row>
    <row r="272" spans="1:8" x14ac:dyDescent="0.2">
      <c r="A272">
        <v>225</v>
      </c>
      <c r="B272" s="10" t="str">
        <f>HYPERLINK("http://www.uniprot.org/uniprot/TENS4_HUMAN", "TENS4_HUMAN")</f>
        <v>TENS4_HUMAN</v>
      </c>
      <c r="C272" t="s">
        <v>1208</v>
      </c>
      <c r="D272" t="b">
        <v>1</v>
      </c>
      <c r="E272" s="6">
        <v>1</v>
      </c>
      <c r="F272" s="6">
        <v>2</v>
      </c>
      <c r="G272" s="6">
        <v>1</v>
      </c>
      <c r="H272" t="s">
        <v>59</v>
      </c>
    </row>
    <row r="273" spans="1:8" x14ac:dyDescent="0.2">
      <c r="A273">
        <v>172</v>
      </c>
      <c r="B273" s="10" t="str">
        <f>HYPERLINK("http://www.uniprot.org/uniprot/TIF1B_HUMAN", "TIF1B_HUMAN")</f>
        <v>TIF1B_HUMAN</v>
      </c>
      <c r="C273" t="s">
        <v>1209</v>
      </c>
      <c r="D273" t="b">
        <v>1</v>
      </c>
      <c r="E273" s="6">
        <v>0</v>
      </c>
      <c r="F273" s="6">
        <v>2</v>
      </c>
      <c r="G273" s="6">
        <v>1</v>
      </c>
      <c r="H273" t="s">
        <v>59</v>
      </c>
    </row>
    <row r="274" spans="1:8" x14ac:dyDescent="0.2">
      <c r="A274">
        <v>299</v>
      </c>
      <c r="B274" s="10" t="str">
        <f>HYPERLINK("http://www.uniprot.org/uniprot/TIM13_HUMAN", "TIM13_HUMAN")</f>
        <v>TIM13_HUMAN</v>
      </c>
      <c r="C274" t="s">
        <v>300</v>
      </c>
      <c r="D274" t="b">
        <v>1</v>
      </c>
      <c r="E274" s="6">
        <v>1</v>
      </c>
      <c r="F274" s="6">
        <v>2</v>
      </c>
      <c r="G274" s="6">
        <v>1</v>
      </c>
      <c r="H274" t="s">
        <v>59</v>
      </c>
    </row>
    <row r="275" spans="1:8" x14ac:dyDescent="0.2">
      <c r="A275">
        <v>45</v>
      </c>
      <c r="B275" s="10" t="str">
        <f>HYPERLINK("http://www.uniprot.org/uniprot/TIM23_HUMAN", "TIM23_HUMAN")</f>
        <v>TIM23_HUMAN</v>
      </c>
      <c r="C275" t="s">
        <v>1210</v>
      </c>
      <c r="D275" t="b">
        <v>1</v>
      </c>
      <c r="E275" s="6">
        <v>1</v>
      </c>
      <c r="F275" s="6">
        <v>2</v>
      </c>
      <c r="G275" s="6">
        <v>1</v>
      </c>
      <c r="H275" t="s">
        <v>59</v>
      </c>
    </row>
    <row r="276" spans="1:8" x14ac:dyDescent="0.2">
      <c r="A276">
        <v>278</v>
      </c>
      <c r="B276" s="10" t="str">
        <f>HYPERLINK("http://www.uniprot.org/uniprot/TOPRS_HUMAN", "TOPRS_HUMAN")</f>
        <v>TOPRS_HUMAN</v>
      </c>
      <c r="C276" t="s">
        <v>1211</v>
      </c>
      <c r="D276" t="b">
        <v>1</v>
      </c>
      <c r="E276" s="6">
        <v>1</v>
      </c>
      <c r="F276" s="6">
        <v>2</v>
      </c>
      <c r="G276" s="6">
        <v>1</v>
      </c>
      <c r="H276" t="s">
        <v>59</v>
      </c>
    </row>
    <row r="277" spans="1:8" x14ac:dyDescent="0.2">
      <c r="A277">
        <v>89</v>
      </c>
      <c r="B277" s="10" t="str">
        <f>HYPERLINK("http://www.uniprot.org/uniprot/TPR_HUMAN", "TPR_HUMAN")</f>
        <v>TPR_HUMAN</v>
      </c>
      <c r="C277" t="s">
        <v>1212</v>
      </c>
      <c r="D277" t="b">
        <v>1</v>
      </c>
      <c r="E277" s="6">
        <v>1</v>
      </c>
      <c r="F277" s="6">
        <v>2</v>
      </c>
      <c r="G277" s="6">
        <v>1</v>
      </c>
      <c r="H277" t="s">
        <v>59</v>
      </c>
    </row>
    <row r="278" spans="1:8" x14ac:dyDescent="0.2">
      <c r="A278">
        <v>293</v>
      </c>
      <c r="B278" s="10" t="str">
        <f>HYPERLINK("http://www.uniprot.org/uniprot/TPX2_HUMAN", "TPX2_HUMAN")</f>
        <v>TPX2_HUMAN</v>
      </c>
      <c r="C278" t="s">
        <v>1213</v>
      </c>
      <c r="D278" t="b">
        <v>1</v>
      </c>
      <c r="E278" s="6">
        <v>1</v>
      </c>
      <c r="F278" s="6">
        <v>2</v>
      </c>
      <c r="G278" s="6">
        <v>1</v>
      </c>
      <c r="H278" t="s">
        <v>59</v>
      </c>
    </row>
    <row r="279" spans="1:8" x14ac:dyDescent="0.2">
      <c r="A279">
        <v>67</v>
      </c>
      <c r="B279" s="10" t="str">
        <f>HYPERLINK("http://www.uniprot.org/uniprot/TRI16_HUMAN", "TRI16_HUMAN")</f>
        <v>TRI16_HUMAN</v>
      </c>
      <c r="C279" t="s">
        <v>1214</v>
      </c>
      <c r="D279" t="b">
        <v>1</v>
      </c>
      <c r="E279" s="6">
        <v>0</v>
      </c>
      <c r="F279" s="6">
        <v>2</v>
      </c>
      <c r="G279" s="6">
        <v>1</v>
      </c>
      <c r="H279" t="s">
        <v>59</v>
      </c>
    </row>
    <row r="280" spans="1:8" x14ac:dyDescent="0.2">
      <c r="A280">
        <v>263</v>
      </c>
      <c r="B280" s="10" t="str">
        <f>HYPERLINK("http://www.uniprot.org/uniprot/TRIM4_HUMAN", "TRIM4_HUMAN")</f>
        <v>TRIM4_HUMAN</v>
      </c>
      <c r="C280" t="s">
        <v>1215</v>
      </c>
      <c r="D280" t="b">
        <v>1</v>
      </c>
      <c r="E280" s="6">
        <v>0</v>
      </c>
      <c r="F280" s="6">
        <v>2</v>
      </c>
      <c r="G280" s="6">
        <v>1</v>
      </c>
      <c r="H280" t="s">
        <v>59</v>
      </c>
    </row>
    <row r="281" spans="1:8" x14ac:dyDescent="0.2">
      <c r="A281">
        <v>257</v>
      </c>
      <c r="B281" s="10" t="str">
        <f>HYPERLINK("http://www.uniprot.org/uniprot/TS101_HUMAN", "TS101_HUMAN")</f>
        <v>TS101_HUMAN</v>
      </c>
      <c r="C281" t="s">
        <v>1216</v>
      </c>
      <c r="D281" t="b">
        <v>1</v>
      </c>
      <c r="E281" s="6">
        <v>1</v>
      </c>
      <c r="F281" s="6">
        <v>2</v>
      </c>
      <c r="G281" s="6">
        <v>1</v>
      </c>
      <c r="H281" t="s">
        <v>59</v>
      </c>
    </row>
    <row r="282" spans="1:8" x14ac:dyDescent="0.2">
      <c r="A282">
        <v>83</v>
      </c>
      <c r="B282" s="10" t="str">
        <f>HYPERLINK("http://www.uniprot.org/uniprot/TSP1_HUMAN", "TSP1_HUMAN")</f>
        <v>TSP1_HUMAN</v>
      </c>
      <c r="C282" t="s">
        <v>1217</v>
      </c>
      <c r="D282" t="b">
        <v>1</v>
      </c>
      <c r="E282" s="6">
        <v>2</v>
      </c>
      <c r="F282" s="6">
        <v>2</v>
      </c>
      <c r="G282" s="6">
        <v>1</v>
      </c>
      <c r="H282" t="s">
        <v>59</v>
      </c>
    </row>
    <row r="283" spans="1:8" x14ac:dyDescent="0.2">
      <c r="A283">
        <v>216</v>
      </c>
      <c r="B283" s="10" t="str">
        <f>HYPERLINK("http://www.uniprot.org/uniprot/TSYL5_HUMAN", "TSYL5_HUMAN")</f>
        <v>TSYL5_HUMAN</v>
      </c>
      <c r="C283" t="s">
        <v>294</v>
      </c>
      <c r="D283" t="b">
        <v>1</v>
      </c>
      <c r="E283" s="6">
        <v>1</v>
      </c>
      <c r="F283" s="6">
        <v>2</v>
      </c>
      <c r="G283" s="6">
        <v>1</v>
      </c>
      <c r="H283" t="s">
        <v>59</v>
      </c>
    </row>
    <row r="284" spans="1:8" x14ac:dyDescent="0.2">
      <c r="A284">
        <v>176</v>
      </c>
      <c r="B284" s="10" t="str">
        <f>HYPERLINK("http://www.uniprot.org/uniprot/TUSC3_HUMAN", "TUSC3_HUMAN")</f>
        <v>TUSC3_HUMAN</v>
      </c>
      <c r="C284" t="s">
        <v>1218</v>
      </c>
      <c r="D284" t="b">
        <v>1</v>
      </c>
      <c r="E284" s="6">
        <v>0</v>
      </c>
      <c r="F284" s="6">
        <v>2</v>
      </c>
      <c r="G284" s="6">
        <v>1</v>
      </c>
      <c r="H284" t="s">
        <v>59</v>
      </c>
    </row>
    <row r="285" spans="1:8" x14ac:dyDescent="0.2">
      <c r="A285">
        <v>152</v>
      </c>
      <c r="B285" s="10" t="str">
        <f>HYPERLINK("http://www.uniprot.org/uniprot/TYB10_HUMAN", "TYB10_HUMAN")</f>
        <v>TYB10_HUMAN</v>
      </c>
      <c r="C285" t="s">
        <v>293</v>
      </c>
      <c r="D285" t="b">
        <v>1</v>
      </c>
      <c r="E285" s="6">
        <v>1</v>
      </c>
      <c r="F285" s="6">
        <v>2</v>
      </c>
      <c r="G285" s="6">
        <v>1</v>
      </c>
      <c r="H285" t="s">
        <v>59</v>
      </c>
    </row>
    <row r="286" spans="1:8" x14ac:dyDescent="0.2">
      <c r="A286">
        <v>64</v>
      </c>
      <c r="B286" s="10" t="str">
        <f>HYPERLINK("http://www.uniprot.org/uniprot/U520_HUMAN", "U520_HUMAN")</f>
        <v>U520_HUMAN</v>
      </c>
      <c r="C286" t="s">
        <v>1219</v>
      </c>
      <c r="D286" t="b">
        <v>1</v>
      </c>
      <c r="E286" s="6">
        <v>1</v>
      </c>
      <c r="F286" s="6">
        <v>2</v>
      </c>
      <c r="G286" s="6">
        <v>1</v>
      </c>
      <c r="H286" t="s">
        <v>59</v>
      </c>
    </row>
    <row r="287" spans="1:8" x14ac:dyDescent="0.2">
      <c r="A287">
        <v>187</v>
      </c>
      <c r="B287" s="10" t="str">
        <f>HYPERLINK("http://www.uniprot.org/uniprot/U5S1_HUMAN", "U5S1_HUMAN")</f>
        <v>U5S1_HUMAN</v>
      </c>
      <c r="C287" t="s">
        <v>1220</v>
      </c>
      <c r="D287" t="b">
        <v>1</v>
      </c>
      <c r="E287" s="6">
        <v>0</v>
      </c>
      <c r="F287" s="6">
        <v>2</v>
      </c>
      <c r="G287" s="6">
        <v>1</v>
      </c>
      <c r="H287" t="s">
        <v>59</v>
      </c>
    </row>
    <row r="288" spans="1:8" x14ac:dyDescent="0.2">
      <c r="A288">
        <v>110</v>
      </c>
      <c r="B288" s="10" t="str">
        <f>HYPERLINK("http://www.uniprot.org/uniprot/UBIM_HUMAN", "UBIM_HUMAN")</f>
        <v>UBIM_HUMAN</v>
      </c>
      <c r="C288" t="s">
        <v>1221</v>
      </c>
      <c r="D288" t="b">
        <v>1</v>
      </c>
      <c r="E288" s="6">
        <v>1</v>
      </c>
      <c r="F288" s="6">
        <v>2</v>
      </c>
      <c r="G288" s="6">
        <v>1</v>
      </c>
      <c r="H288" t="s">
        <v>59</v>
      </c>
    </row>
    <row r="289" spans="1:8" x14ac:dyDescent="0.2">
      <c r="A289">
        <v>194</v>
      </c>
      <c r="B289" s="10" t="str">
        <f>HYPERLINK("http://www.uniprot.org/uniprot/VAS1_HUMAN", "VAS1_HUMAN")</f>
        <v>VAS1_HUMAN</v>
      </c>
      <c r="C289" t="s">
        <v>290</v>
      </c>
      <c r="D289" t="b">
        <v>1</v>
      </c>
      <c r="E289" s="6">
        <v>2</v>
      </c>
      <c r="F289" s="6">
        <v>2</v>
      </c>
      <c r="G289" s="6">
        <v>1</v>
      </c>
      <c r="H289" t="s">
        <v>59</v>
      </c>
    </row>
    <row r="290" spans="1:8" x14ac:dyDescent="0.2">
      <c r="A290">
        <v>104</v>
      </c>
      <c r="B290" s="10" t="str">
        <f>HYPERLINK("http://www.uniprot.org/uniprot/VATL_HUMAN", "VATL_HUMAN")</f>
        <v>VATL_HUMAN</v>
      </c>
      <c r="C290" t="s">
        <v>1222</v>
      </c>
      <c r="D290" t="b">
        <v>1</v>
      </c>
      <c r="E290" s="6">
        <v>1</v>
      </c>
      <c r="F290" s="6">
        <v>2</v>
      </c>
      <c r="G290" s="6">
        <v>1</v>
      </c>
      <c r="H290" t="s">
        <v>59</v>
      </c>
    </row>
    <row r="291" spans="1:8" x14ac:dyDescent="0.2">
      <c r="A291">
        <v>252</v>
      </c>
      <c r="B291" s="10" t="str">
        <f>HYPERLINK("http://www.uniprot.org/uniprot/VATO_HUMAN", "VATO_HUMAN")</f>
        <v>VATO_HUMAN</v>
      </c>
      <c r="C291" t="s">
        <v>1223</v>
      </c>
      <c r="D291" t="b">
        <v>1</v>
      </c>
      <c r="E291" s="6">
        <v>1</v>
      </c>
      <c r="F291" s="6">
        <v>2</v>
      </c>
      <c r="G291" s="6">
        <v>1</v>
      </c>
      <c r="H291" t="s">
        <v>59</v>
      </c>
    </row>
    <row r="292" spans="1:8" x14ac:dyDescent="0.2">
      <c r="A292">
        <v>287</v>
      </c>
      <c r="B292" s="10" t="str">
        <f>HYPERLINK("http://www.uniprot.org/uniprot/VPS18_HUMAN", "VPS18_HUMAN")</f>
        <v>VPS18_HUMAN</v>
      </c>
      <c r="C292" t="s">
        <v>1224</v>
      </c>
      <c r="D292" t="b">
        <v>1</v>
      </c>
      <c r="E292" s="6">
        <v>1</v>
      </c>
      <c r="F292" s="6">
        <v>2</v>
      </c>
      <c r="G292" s="6">
        <v>1</v>
      </c>
      <c r="H292" t="s">
        <v>59</v>
      </c>
    </row>
    <row r="293" spans="1:8" x14ac:dyDescent="0.2">
      <c r="A293">
        <v>223</v>
      </c>
      <c r="B293" s="10" t="str">
        <f>HYPERLINK("http://www.uniprot.org/uniprot/WDFY3_HUMAN", "WDFY3_HUMAN")</f>
        <v>WDFY3_HUMAN</v>
      </c>
      <c r="C293" t="s">
        <v>1225</v>
      </c>
      <c r="D293" t="b">
        <v>1</v>
      </c>
      <c r="E293" s="6">
        <v>1</v>
      </c>
      <c r="F293" s="6">
        <v>2</v>
      </c>
      <c r="G293" s="6">
        <v>1</v>
      </c>
      <c r="H293" t="s">
        <v>59</v>
      </c>
    </row>
    <row r="294" spans="1:8" x14ac:dyDescent="0.2">
      <c r="A294">
        <v>231</v>
      </c>
      <c r="B294" s="10" t="str">
        <f>HYPERLINK("http://www.uniprot.org/uniprot/YS059_HUMAN", "YS059_HUMAN")</f>
        <v>YS059_HUMAN</v>
      </c>
      <c r="C294" t="s">
        <v>1226</v>
      </c>
      <c r="D294" t="b">
        <v>1</v>
      </c>
      <c r="E294" s="6">
        <v>1</v>
      </c>
      <c r="F294" s="6">
        <v>2</v>
      </c>
      <c r="G294" s="6">
        <v>1</v>
      </c>
      <c r="H294" t="s">
        <v>59</v>
      </c>
    </row>
    <row r="295" spans="1:8" x14ac:dyDescent="0.2">
      <c r="A295">
        <v>166</v>
      </c>
      <c r="B295" s="10" t="str">
        <f>HYPERLINK("http://www.uniprot.org/uniprot/ZBT16_HUMAN", "ZBT16_HUMAN")</f>
        <v>ZBT16_HUMAN</v>
      </c>
      <c r="C295" t="s">
        <v>1227</v>
      </c>
      <c r="D295" t="b">
        <v>1</v>
      </c>
      <c r="E295" s="6">
        <v>0</v>
      </c>
      <c r="F295" s="6">
        <v>2</v>
      </c>
      <c r="G295" s="6">
        <v>1</v>
      </c>
      <c r="H295" t="s">
        <v>59</v>
      </c>
    </row>
    <row r="296" spans="1:8" x14ac:dyDescent="0.2">
      <c r="A296">
        <v>286</v>
      </c>
      <c r="B296" s="10" t="str">
        <f>HYPERLINK("http://www.uniprot.org/uniprot/ZBTB4_HUMAN", "ZBTB4_HUMAN")</f>
        <v>ZBTB4_HUMAN</v>
      </c>
      <c r="C296" t="s">
        <v>1228</v>
      </c>
      <c r="D296" t="b">
        <v>1</v>
      </c>
      <c r="E296" s="6">
        <v>1</v>
      </c>
      <c r="F296" s="6">
        <v>2</v>
      </c>
      <c r="G296" s="6">
        <v>1</v>
      </c>
      <c r="H296" t="s">
        <v>59</v>
      </c>
    </row>
    <row r="297" spans="1:8" x14ac:dyDescent="0.2">
      <c r="A297">
        <v>259</v>
      </c>
      <c r="B297" s="10" t="str">
        <f>HYPERLINK("http://www.uniprot.org/uniprot/ZFY21_HUMAN", "ZFY21_HUMAN")</f>
        <v>ZFY21_HUMAN</v>
      </c>
      <c r="C297" t="s">
        <v>975</v>
      </c>
      <c r="D297" t="b">
        <v>1</v>
      </c>
      <c r="E297" s="6">
        <v>1</v>
      </c>
      <c r="F297" s="6">
        <v>2</v>
      </c>
      <c r="G297" s="6">
        <v>1</v>
      </c>
      <c r="H297" t="s">
        <v>59</v>
      </c>
    </row>
    <row r="298" spans="1:8" x14ac:dyDescent="0.2">
      <c r="A298">
        <v>235</v>
      </c>
      <c r="B298" s="10" t="str">
        <f>HYPERLINK("http://www.uniprot.org/uniprot/ZN507_HUMAN", "ZN507_HUMAN")</f>
        <v>ZN507_HUMAN</v>
      </c>
      <c r="C298" t="s">
        <v>1229</v>
      </c>
      <c r="D298" t="b">
        <v>1</v>
      </c>
      <c r="E298" s="6">
        <v>1</v>
      </c>
      <c r="F298" s="6">
        <v>2</v>
      </c>
      <c r="G298" s="6">
        <v>1</v>
      </c>
      <c r="H298" t="s">
        <v>59</v>
      </c>
    </row>
    <row r="299" spans="1:8" x14ac:dyDescent="0.2">
      <c r="E299"/>
      <c r="F299"/>
      <c r="G299"/>
      <c r="H299" t="s">
        <v>59</v>
      </c>
    </row>
    <row r="300" spans="1:8" x14ac:dyDescent="0.2">
      <c r="E300"/>
      <c r="F300"/>
      <c r="G300"/>
      <c r="H300" t="s">
        <v>59</v>
      </c>
    </row>
    <row r="301" spans="1:8" x14ac:dyDescent="0.2">
      <c r="B301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73"/>
  <sheetViews>
    <sheetView topLeftCell="A243" workbookViewId="0">
      <selection activeCell="K32" sqref="K32"/>
    </sheetView>
  </sheetViews>
  <sheetFormatPr baseColWidth="10" defaultColWidth="8.83203125" defaultRowHeight="15" x14ac:dyDescent="0.2"/>
  <cols>
    <col min="1" max="1" width="10.83203125" customWidth="1"/>
    <col min="2" max="2" width="15.5" bestFit="1" customWidth="1"/>
    <col min="3" max="3" width="24.5" bestFit="1" customWidth="1"/>
    <col min="4" max="4" width="9" customWidth="1"/>
    <col min="5" max="6" width="9" style="6" customWidth="1"/>
    <col min="7" max="7" width="30.33203125" style="6" customWidth="1"/>
    <col min="8" max="8" width="10.6640625" customWidth="1"/>
    <col min="253" max="253" width="11.6640625" customWidth="1"/>
    <col min="254" max="254" width="15.5" bestFit="1" customWidth="1"/>
    <col min="255" max="255" width="36.5" bestFit="1" customWidth="1"/>
    <col min="256" max="256" width="6.33203125" customWidth="1"/>
    <col min="257" max="257" width="5.83203125" customWidth="1"/>
    <col min="259" max="259" width="5.5" customWidth="1"/>
    <col min="260" max="260" width="4.5" customWidth="1"/>
    <col min="262" max="262" width="19.6640625" customWidth="1"/>
    <col min="263" max="263" width="21.6640625" customWidth="1"/>
    <col min="264" max="264" width="16.5" customWidth="1"/>
    <col min="509" max="509" width="11.6640625" customWidth="1"/>
    <col min="510" max="510" width="15.5" bestFit="1" customWidth="1"/>
    <col min="511" max="511" width="36.5" bestFit="1" customWidth="1"/>
    <col min="512" max="512" width="6.33203125" customWidth="1"/>
    <col min="513" max="513" width="5.83203125" customWidth="1"/>
    <col min="515" max="515" width="5.5" customWidth="1"/>
    <col min="516" max="516" width="4.5" customWidth="1"/>
    <col min="518" max="518" width="19.6640625" customWidth="1"/>
    <col min="519" max="519" width="21.6640625" customWidth="1"/>
    <col min="520" max="520" width="16.5" customWidth="1"/>
    <col min="765" max="765" width="11.6640625" customWidth="1"/>
    <col min="766" max="766" width="15.5" bestFit="1" customWidth="1"/>
    <col min="767" max="767" width="36.5" bestFit="1" customWidth="1"/>
    <col min="768" max="768" width="6.33203125" customWidth="1"/>
    <col min="769" max="769" width="5.83203125" customWidth="1"/>
    <col min="771" max="771" width="5.5" customWidth="1"/>
    <col min="772" max="772" width="4.5" customWidth="1"/>
    <col min="774" max="774" width="19.6640625" customWidth="1"/>
    <col min="775" max="775" width="21.6640625" customWidth="1"/>
    <col min="776" max="776" width="16.5" customWidth="1"/>
    <col min="1021" max="1021" width="11.6640625" customWidth="1"/>
    <col min="1022" max="1022" width="15.5" bestFit="1" customWidth="1"/>
    <col min="1023" max="1023" width="36.5" bestFit="1" customWidth="1"/>
    <col min="1024" max="1024" width="6.33203125" customWidth="1"/>
    <col min="1025" max="1025" width="5.83203125" customWidth="1"/>
    <col min="1027" max="1027" width="5.5" customWidth="1"/>
    <col min="1028" max="1028" width="4.5" customWidth="1"/>
    <col min="1030" max="1030" width="19.6640625" customWidth="1"/>
    <col min="1031" max="1031" width="21.6640625" customWidth="1"/>
    <col min="1032" max="1032" width="16.5" customWidth="1"/>
    <col min="1277" max="1277" width="11.6640625" customWidth="1"/>
    <col min="1278" max="1278" width="15.5" bestFit="1" customWidth="1"/>
    <col min="1279" max="1279" width="36.5" bestFit="1" customWidth="1"/>
    <col min="1280" max="1280" width="6.33203125" customWidth="1"/>
    <col min="1281" max="1281" width="5.83203125" customWidth="1"/>
    <col min="1283" max="1283" width="5.5" customWidth="1"/>
    <col min="1284" max="1284" width="4.5" customWidth="1"/>
    <col min="1286" max="1286" width="19.6640625" customWidth="1"/>
    <col min="1287" max="1287" width="21.6640625" customWidth="1"/>
    <col min="1288" max="1288" width="16.5" customWidth="1"/>
    <col min="1533" max="1533" width="11.6640625" customWidth="1"/>
    <col min="1534" max="1534" width="15.5" bestFit="1" customWidth="1"/>
    <col min="1535" max="1535" width="36.5" bestFit="1" customWidth="1"/>
    <col min="1536" max="1536" width="6.33203125" customWidth="1"/>
    <col min="1537" max="1537" width="5.83203125" customWidth="1"/>
    <col min="1539" max="1539" width="5.5" customWidth="1"/>
    <col min="1540" max="1540" width="4.5" customWidth="1"/>
    <col min="1542" max="1542" width="19.6640625" customWidth="1"/>
    <col min="1543" max="1543" width="21.6640625" customWidth="1"/>
    <col min="1544" max="1544" width="16.5" customWidth="1"/>
    <col min="1789" max="1789" width="11.6640625" customWidth="1"/>
    <col min="1790" max="1790" width="15.5" bestFit="1" customWidth="1"/>
    <col min="1791" max="1791" width="36.5" bestFit="1" customWidth="1"/>
    <col min="1792" max="1792" width="6.33203125" customWidth="1"/>
    <col min="1793" max="1793" width="5.83203125" customWidth="1"/>
    <col min="1795" max="1795" width="5.5" customWidth="1"/>
    <col min="1796" max="1796" width="4.5" customWidth="1"/>
    <col min="1798" max="1798" width="19.6640625" customWidth="1"/>
    <col min="1799" max="1799" width="21.6640625" customWidth="1"/>
    <col min="1800" max="1800" width="16.5" customWidth="1"/>
    <col min="2045" max="2045" width="11.6640625" customWidth="1"/>
    <col min="2046" max="2046" width="15.5" bestFit="1" customWidth="1"/>
    <col min="2047" max="2047" width="36.5" bestFit="1" customWidth="1"/>
    <col min="2048" max="2048" width="6.33203125" customWidth="1"/>
    <col min="2049" max="2049" width="5.83203125" customWidth="1"/>
    <col min="2051" max="2051" width="5.5" customWidth="1"/>
    <col min="2052" max="2052" width="4.5" customWidth="1"/>
    <col min="2054" max="2054" width="19.6640625" customWidth="1"/>
    <col min="2055" max="2055" width="21.6640625" customWidth="1"/>
    <col min="2056" max="2056" width="16.5" customWidth="1"/>
    <col min="2301" max="2301" width="11.6640625" customWidth="1"/>
    <col min="2302" max="2302" width="15.5" bestFit="1" customWidth="1"/>
    <col min="2303" max="2303" width="36.5" bestFit="1" customWidth="1"/>
    <col min="2304" max="2304" width="6.33203125" customWidth="1"/>
    <col min="2305" max="2305" width="5.83203125" customWidth="1"/>
    <col min="2307" max="2307" width="5.5" customWidth="1"/>
    <col min="2308" max="2308" width="4.5" customWidth="1"/>
    <col min="2310" max="2310" width="19.6640625" customWidth="1"/>
    <col min="2311" max="2311" width="21.6640625" customWidth="1"/>
    <col min="2312" max="2312" width="16.5" customWidth="1"/>
    <col min="2557" max="2557" width="11.6640625" customWidth="1"/>
    <col min="2558" max="2558" width="15.5" bestFit="1" customWidth="1"/>
    <col min="2559" max="2559" width="36.5" bestFit="1" customWidth="1"/>
    <col min="2560" max="2560" width="6.33203125" customWidth="1"/>
    <col min="2561" max="2561" width="5.83203125" customWidth="1"/>
    <col min="2563" max="2563" width="5.5" customWidth="1"/>
    <col min="2564" max="2564" width="4.5" customWidth="1"/>
    <col min="2566" max="2566" width="19.6640625" customWidth="1"/>
    <col min="2567" max="2567" width="21.6640625" customWidth="1"/>
    <col min="2568" max="2568" width="16.5" customWidth="1"/>
    <col min="2813" max="2813" width="11.6640625" customWidth="1"/>
    <col min="2814" max="2814" width="15.5" bestFit="1" customWidth="1"/>
    <col min="2815" max="2815" width="36.5" bestFit="1" customWidth="1"/>
    <col min="2816" max="2816" width="6.33203125" customWidth="1"/>
    <col min="2817" max="2817" width="5.83203125" customWidth="1"/>
    <col min="2819" max="2819" width="5.5" customWidth="1"/>
    <col min="2820" max="2820" width="4.5" customWidth="1"/>
    <col min="2822" max="2822" width="19.6640625" customWidth="1"/>
    <col min="2823" max="2823" width="21.6640625" customWidth="1"/>
    <col min="2824" max="2824" width="16.5" customWidth="1"/>
    <col min="3069" max="3069" width="11.6640625" customWidth="1"/>
    <col min="3070" max="3070" width="15.5" bestFit="1" customWidth="1"/>
    <col min="3071" max="3071" width="36.5" bestFit="1" customWidth="1"/>
    <col min="3072" max="3072" width="6.33203125" customWidth="1"/>
    <col min="3073" max="3073" width="5.83203125" customWidth="1"/>
    <col min="3075" max="3075" width="5.5" customWidth="1"/>
    <col min="3076" max="3076" width="4.5" customWidth="1"/>
    <col min="3078" max="3078" width="19.6640625" customWidth="1"/>
    <col min="3079" max="3079" width="21.6640625" customWidth="1"/>
    <col min="3080" max="3080" width="16.5" customWidth="1"/>
    <col min="3325" max="3325" width="11.6640625" customWidth="1"/>
    <col min="3326" max="3326" width="15.5" bestFit="1" customWidth="1"/>
    <col min="3327" max="3327" width="36.5" bestFit="1" customWidth="1"/>
    <col min="3328" max="3328" width="6.33203125" customWidth="1"/>
    <col min="3329" max="3329" width="5.83203125" customWidth="1"/>
    <col min="3331" max="3331" width="5.5" customWidth="1"/>
    <col min="3332" max="3332" width="4.5" customWidth="1"/>
    <col min="3334" max="3334" width="19.6640625" customWidth="1"/>
    <col min="3335" max="3335" width="21.6640625" customWidth="1"/>
    <col min="3336" max="3336" width="16.5" customWidth="1"/>
    <col min="3581" max="3581" width="11.6640625" customWidth="1"/>
    <col min="3582" max="3582" width="15.5" bestFit="1" customWidth="1"/>
    <col min="3583" max="3583" width="36.5" bestFit="1" customWidth="1"/>
    <col min="3584" max="3584" width="6.33203125" customWidth="1"/>
    <col min="3585" max="3585" width="5.83203125" customWidth="1"/>
    <col min="3587" max="3587" width="5.5" customWidth="1"/>
    <col min="3588" max="3588" width="4.5" customWidth="1"/>
    <col min="3590" max="3590" width="19.6640625" customWidth="1"/>
    <col min="3591" max="3591" width="21.6640625" customWidth="1"/>
    <col min="3592" max="3592" width="16.5" customWidth="1"/>
    <col min="3837" max="3837" width="11.6640625" customWidth="1"/>
    <col min="3838" max="3838" width="15.5" bestFit="1" customWidth="1"/>
    <col min="3839" max="3839" width="36.5" bestFit="1" customWidth="1"/>
    <col min="3840" max="3840" width="6.33203125" customWidth="1"/>
    <col min="3841" max="3841" width="5.83203125" customWidth="1"/>
    <col min="3843" max="3843" width="5.5" customWidth="1"/>
    <col min="3844" max="3844" width="4.5" customWidth="1"/>
    <col min="3846" max="3846" width="19.6640625" customWidth="1"/>
    <col min="3847" max="3847" width="21.6640625" customWidth="1"/>
    <col min="3848" max="3848" width="16.5" customWidth="1"/>
    <col min="4093" max="4093" width="11.6640625" customWidth="1"/>
    <col min="4094" max="4094" width="15.5" bestFit="1" customWidth="1"/>
    <col min="4095" max="4095" width="36.5" bestFit="1" customWidth="1"/>
    <col min="4096" max="4096" width="6.33203125" customWidth="1"/>
    <col min="4097" max="4097" width="5.83203125" customWidth="1"/>
    <col min="4099" max="4099" width="5.5" customWidth="1"/>
    <col min="4100" max="4100" width="4.5" customWidth="1"/>
    <col min="4102" max="4102" width="19.6640625" customWidth="1"/>
    <col min="4103" max="4103" width="21.6640625" customWidth="1"/>
    <col min="4104" max="4104" width="16.5" customWidth="1"/>
    <col min="4349" max="4349" width="11.6640625" customWidth="1"/>
    <col min="4350" max="4350" width="15.5" bestFit="1" customWidth="1"/>
    <col min="4351" max="4351" width="36.5" bestFit="1" customWidth="1"/>
    <col min="4352" max="4352" width="6.33203125" customWidth="1"/>
    <col min="4353" max="4353" width="5.83203125" customWidth="1"/>
    <col min="4355" max="4355" width="5.5" customWidth="1"/>
    <col min="4356" max="4356" width="4.5" customWidth="1"/>
    <col min="4358" max="4358" width="19.6640625" customWidth="1"/>
    <col min="4359" max="4359" width="21.6640625" customWidth="1"/>
    <col min="4360" max="4360" width="16.5" customWidth="1"/>
    <col min="4605" max="4605" width="11.6640625" customWidth="1"/>
    <col min="4606" max="4606" width="15.5" bestFit="1" customWidth="1"/>
    <col min="4607" max="4607" width="36.5" bestFit="1" customWidth="1"/>
    <col min="4608" max="4608" width="6.33203125" customWidth="1"/>
    <col min="4609" max="4609" width="5.83203125" customWidth="1"/>
    <col min="4611" max="4611" width="5.5" customWidth="1"/>
    <col min="4612" max="4612" width="4.5" customWidth="1"/>
    <col min="4614" max="4614" width="19.6640625" customWidth="1"/>
    <col min="4615" max="4615" width="21.6640625" customWidth="1"/>
    <col min="4616" max="4616" width="16.5" customWidth="1"/>
    <col min="4861" max="4861" width="11.6640625" customWidth="1"/>
    <col min="4862" max="4862" width="15.5" bestFit="1" customWidth="1"/>
    <col min="4863" max="4863" width="36.5" bestFit="1" customWidth="1"/>
    <col min="4864" max="4864" width="6.33203125" customWidth="1"/>
    <col min="4865" max="4865" width="5.83203125" customWidth="1"/>
    <col min="4867" max="4867" width="5.5" customWidth="1"/>
    <col min="4868" max="4868" width="4.5" customWidth="1"/>
    <col min="4870" max="4870" width="19.6640625" customWidth="1"/>
    <col min="4871" max="4871" width="21.6640625" customWidth="1"/>
    <col min="4872" max="4872" width="16.5" customWidth="1"/>
    <col min="5117" max="5117" width="11.6640625" customWidth="1"/>
    <col min="5118" max="5118" width="15.5" bestFit="1" customWidth="1"/>
    <col min="5119" max="5119" width="36.5" bestFit="1" customWidth="1"/>
    <col min="5120" max="5120" width="6.33203125" customWidth="1"/>
    <col min="5121" max="5121" width="5.83203125" customWidth="1"/>
    <col min="5123" max="5123" width="5.5" customWidth="1"/>
    <col min="5124" max="5124" width="4.5" customWidth="1"/>
    <col min="5126" max="5126" width="19.6640625" customWidth="1"/>
    <col min="5127" max="5127" width="21.6640625" customWidth="1"/>
    <col min="5128" max="5128" width="16.5" customWidth="1"/>
    <col min="5373" max="5373" width="11.6640625" customWidth="1"/>
    <col min="5374" max="5374" width="15.5" bestFit="1" customWidth="1"/>
    <col min="5375" max="5375" width="36.5" bestFit="1" customWidth="1"/>
    <col min="5376" max="5376" width="6.33203125" customWidth="1"/>
    <col min="5377" max="5377" width="5.83203125" customWidth="1"/>
    <col min="5379" max="5379" width="5.5" customWidth="1"/>
    <col min="5380" max="5380" width="4.5" customWidth="1"/>
    <col min="5382" max="5382" width="19.6640625" customWidth="1"/>
    <col min="5383" max="5383" width="21.6640625" customWidth="1"/>
    <col min="5384" max="5384" width="16.5" customWidth="1"/>
    <col min="5629" max="5629" width="11.6640625" customWidth="1"/>
    <col min="5630" max="5630" width="15.5" bestFit="1" customWidth="1"/>
    <col min="5631" max="5631" width="36.5" bestFit="1" customWidth="1"/>
    <col min="5632" max="5632" width="6.33203125" customWidth="1"/>
    <col min="5633" max="5633" width="5.83203125" customWidth="1"/>
    <col min="5635" max="5635" width="5.5" customWidth="1"/>
    <col min="5636" max="5636" width="4.5" customWidth="1"/>
    <col min="5638" max="5638" width="19.6640625" customWidth="1"/>
    <col min="5639" max="5639" width="21.6640625" customWidth="1"/>
    <col min="5640" max="5640" width="16.5" customWidth="1"/>
    <col min="5885" max="5885" width="11.6640625" customWidth="1"/>
    <col min="5886" max="5886" width="15.5" bestFit="1" customWidth="1"/>
    <col min="5887" max="5887" width="36.5" bestFit="1" customWidth="1"/>
    <col min="5888" max="5888" width="6.33203125" customWidth="1"/>
    <col min="5889" max="5889" width="5.83203125" customWidth="1"/>
    <col min="5891" max="5891" width="5.5" customWidth="1"/>
    <col min="5892" max="5892" width="4.5" customWidth="1"/>
    <col min="5894" max="5894" width="19.6640625" customWidth="1"/>
    <col min="5895" max="5895" width="21.6640625" customWidth="1"/>
    <col min="5896" max="5896" width="16.5" customWidth="1"/>
    <col min="6141" max="6141" width="11.6640625" customWidth="1"/>
    <col min="6142" max="6142" width="15.5" bestFit="1" customWidth="1"/>
    <col min="6143" max="6143" width="36.5" bestFit="1" customWidth="1"/>
    <col min="6144" max="6144" width="6.33203125" customWidth="1"/>
    <col min="6145" max="6145" width="5.83203125" customWidth="1"/>
    <col min="6147" max="6147" width="5.5" customWidth="1"/>
    <col min="6148" max="6148" width="4.5" customWidth="1"/>
    <col min="6150" max="6150" width="19.6640625" customWidth="1"/>
    <col min="6151" max="6151" width="21.6640625" customWidth="1"/>
    <col min="6152" max="6152" width="16.5" customWidth="1"/>
    <col min="6397" max="6397" width="11.6640625" customWidth="1"/>
    <col min="6398" max="6398" width="15.5" bestFit="1" customWidth="1"/>
    <col min="6399" max="6399" width="36.5" bestFit="1" customWidth="1"/>
    <col min="6400" max="6400" width="6.33203125" customWidth="1"/>
    <col min="6401" max="6401" width="5.83203125" customWidth="1"/>
    <col min="6403" max="6403" width="5.5" customWidth="1"/>
    <col min="6404" max="6404" width="4.5" customWidth="1"/>
    <col min="6406" max="6406" width="19.6640625" customWidth="1"/>
    <col min="6407" max="6407" width="21.6640625" customWidth="1"/>
    <col min="6408" max="6408" width="16.5" customWidth="1"/>
    <col min="6653" max="6653" width="11.6640625" customWidth="1"/>
    <col min="6654" max="6654" width="15.5" bestFit="1" customWidth="1"/>
    <col min="6655" max="6655" width="36.5" bestFit="1" customWidth="1"/>
    <col min="6656" max="6656" width="6.33203125" customWidth="1"/>
    <col min="6657" max="6657" width="5.83203125" customWidth="1"/>
    <col min="6659" max="6659" width="5.5" customWidth="1"/>
    <col min="6660" max="6660" width="4.5" customWidth="1"/>
    <col min="6662" max="6662" width="19.6640625" customWidth="1"/>
    <col min="6663" max="6663" width="21.6640625" customWidth="1"/>
    <col min="6664" max="6664" width="16.5" customWidth="1"/>
    <col min="6909" max="6909" width="11.6640625" customWidth="1"/>
    <col min="6910" max="6910" width="15.5" bestFit="1" customWidth="1"/>
    <col min="6911" max="6911" width="36.5" bestFit="1" customWidth="1"/>
    <col min="6912" max="6912" width="6.33203125" customWidth="1"/>
    <col min="6913" max="6913" width="5.83203125" customWidth="1"/>
    <col min="6915" max="6915" width="5.5" customWidth="1"/>
    <col min="6916" max="6916" width="4.5" customWidth="1"/>
    <col min="6918" max="6918" width="19.6640625" customWidth="1"/>
    <col min="6919" max="6919" width="21.6640625" customWidth="1"/>
    <col min="6920" max="6920" width="16.5" customWidth="1"/>
    <col min="7165" max="7165" width="11.6640625" customWidth="1"/>
    <col min="7166" max="7166" width="15.5" bestFit="1" customWidth="1"/>
    <col min="7167" max="7167" width="36.5" bestFit="1" customWidth="1"/>
    <col min="7168" max="7168" width="6.33203125" customWidth="1"/>
    <col min="7169" max="7169" width="5.83203125" customWidth="1"/>
    <col min="7171" max="7171" width="5.5" customWidth="1"/>
    <col min="7172" max="7172" width="4.5" customWidth="1"/>
    <col min="7174" max="7174" width="19.6640625" customWidth="1"/>
    <col min="7175" max="7175" width="21.6640625" customWidth="1"/>
    <col min="7176" max="7176" width="16.5" customWidth="1"/>
    <col min="7421" max="7421" width="11.6640625" customWidth="1"/>
    <col min="7422" max="7422" width="15.5" bestFit="1" customWidth="1"/>
    <col min="7423" max="7423" width="36.5" bestFit="1" customWidth="1"/>
    <col min="7424" max="7424" width="6.33203125" customWidth="1"/>
    <col min="7425" max="7425" width="5.83203125" customWidth="1"/>
    <col min="7427" max="7427" width="5.5" customWidth="1"/>
    <col min="7428" max="7428" width="4.5" customWidth="1"/>
    <col min="7430" max="7430" width="19.6640625" customWidth="1"/>
    <col min="7431" max="7431" width="21.6640625" customWidth="1"/>
    <col min="7432" max="7432" width="16.5" customWidth="1"/>
    <col min="7677" max="7677" width="11.6640625" customWidth="1"/>
    <col min="7678" max="7678" width="15.5" bestFit="1" customWidth="1"/>
    <col min="7679" max="7679" width="36.5" bestFit="1" customWidth="1"/>
    <col min="7680" max="7680" width="6.33203125" customWidth="1"/>
    <col min="7681" max="7681" width="5.83203125" customWidth="1"/>
    <col min="7683" max="7683" width="5.5" customWidth="1"/>
    <col min="7684" max="7684" width="4.5" customWidth="1"/>
    <col min="7686" max="7686" width="19.6640625" customWidth="1"/>
    <col min="7687" max="7687" width="21.6640625" customWidth="1"/>
    <col min="7688" max="7688" width="16.5" customWidth="1"/>
    <col min="7933" max="7933" width="11.6640625" customWidth="1"/>
    <col min="7934" max="7934" width="15.5" bestFit="1" customWidth="1"/>
    <col min="7935" max="7935" width="36.5" bestFit="1" customWidth="1"/>
    <col min="7936" max="7936" width="6.33203125" customWidth="1"/>
    <col min="7937" max="7937" width="5.83203125" customWidth="1"/>
    <col min="7939" max="7939" width="5.5" customWidth="1"/>
    <col min="7940" max="7940" width="4.5" customWidth="1"/>
    <col min="7942" max="7942" width="19.6640625" customWidth="1"/>
    <col min="7943" max="7943" width="21.6640625" customWidth="1"/>
    <col min="7944" max="7944" width="16.5" customWidth="1"/>
    <col min="8189" max="8189" width="11.6640625" customWidth="1"/>
    <col min="8190" max="8190" width="15.5" bestFit="1" customWidth="1"/>
    <col min="8191" max="8191" width="36.5" bestFit="1" customWidth="1"/>
    <col min="8192" max="8192" width="6.33203125" customWidth="1"/>
    <col min="8193" max="8193" width="5.83203125" customWidth="1"/>
    <col min="8195" max="8195" width="5.5" customWidth="1"/>
    <col min="8196" max="8196" width="4.5" customWidth="1"/>
    <col min="8198" max="8198" width="19.6640625" customWidth="1"/>
    <col min="8199" max="8199" width="21.6640625" customWidth="1"/>
    <col min="8200" max="8200" width="16.5" customWidth="1"/>
    <col min="8445" max="8445" width="11.6640625" customWidth="1"/>
    <col min="8446" max="8446" width="15.5" bestFit="1" customWidth="1"/>
    <col min="8447" max="8447" width="36.5" bestFit="1" customWidth="1"/>
    <col min="8448" max="8448" width="6.33203125" customWidth="1"/>
    <col min="8449" max="8449" width="5.83203125" customWidth="1"/>
    <col min="8451" max="8451" width="5.5" customWidth="1"/>
    <col min="8452" max="8452" width="4.5" customWidth="1"/>
    <col min="8454" max="8454" width="19.6640625" customWidth="1"/>
    <col min="8455" max="8455" width="21.6640625" customWidth="1"/>
    <col min="8456" max="8456" width="16.5" customWidth="1"/>
    <col min="8701" max="8701" width="11.6640625" customWidth="1"/>
    <col min="8702" max="8702" width="15.5" bestFit="1" customWidth="1"/>
    <col min="8703" max="8703" width="36.5" bestFit="1" customWidth="1"/>
    <col min="8704" max="8704" width="6.33203125" customWidth="1"/>
    <col min="8705" max="8705" width="5.83203125" customWidth="1"/>
    <col min="8707" max="8707" width="5.5" customWidth="1"/>
    <col min="8708" max="8708" width="4.5" customWidth="1"/>
    <col min="8710" max="8710" width="19.6640625" customWidth="1"/>
    <col min="8711" max="8711" width="21.6640625" customWidth="1"/>
    <col min="8712" max="8712" width="16.5" customWidth="1"/>
    <col min="8957" max="8957" width="11.6640625" customWidth="1"/>
    <col min="8958" max="8958" width="15.5" bestFit="1" customWidth="1"/>
    <col min="8959" max="8959" width="36.5" bestFit="1" customWidth="1"/>
    <col min="8960" max="8960" width="6.33203125" customWidth="1"/>
    <col min="8961" max="8961" width="5.83203125" customWidth="1"/>
    <col min="8963" max="8963" width="5.5" customWidth="1"/>
    <col min="8964" max="8964" width="4.5" customWidth="1"/>
    <col min="8966" max="8966" width="19.6640625" customWidth="1"/>
    <col min="8967" max="8967" width="21.6640625" customWidth="1"/>
    <col min="8968" max="8968" width="16.5" customWidth="1"/>
    <col min="9213" max="9213" width="11.6640625" customWidth="1"/>
    <col min="9214" max="9214" width="15.5" bestFit="1" customWidth="1"/>
    <col min="9215" max="9215" width="36.5" bestFit="1" customWidth="1"/>
    <col min="9216" max="9216" width="6.33203125" customWidth="1"/>
    <col min="9217" max="9217" width="5.83203125" customWidth="1"/>
    <col min="9219" max="9219" width="5.5" customWidth="1"/>
    <col min="9220" max="9220" width="4.5" customWidth="1"/>
    <col min="9222" max="9222" width="19.6640625" customWidth="1"/>
    <col min="9223" max="9223" width="21.6640625" customWidth="1"/>
    <col min="9224" max="9224" width="16.5" customWidth="1"/>
    <col min="9469" max="9469" width="11.6640625" customWidth="1"/>
    <col min="9470" max="9470" width="15.5" bestFit="1" customWidth="1"/>
    <col min="9471" max="9471" width="36.5" bestFit="1" customWidth="1"/>
    <col min="9472" max="9472" width="6.33203125" customWidth="1"/>
    <col min="9473" max="9473" width="5.83203125" customWidth="1"/>
    <col min="9475" max="9475" width="5.5" customWidth="1"/>
    <col min="9476" max="9476" width="4.5" customWidth="1"/>
    <col min="9478" max="9478" width="19.6640625" customWidth="1"/>
    <col min="9479" max="9479" width="21.6640625" customWidth="1"/>
    <col min="9480" max="9480" width="16.5" customWidth="1"/>
    <col min="9725" max="9725" width="11.6640625" customWidth="1"/>
    <col min="9726" max="9726" width="15.5" bestFit="1" customWidth="1"/>
    <col min="9727" max="9727" width="36.5" bestFit="1" customWidth="1"/>
    <col min="9728" max="9728" width="6.33203125" customWidth="1"/>
    <col min="9729" max="9729" width="5.83203125" customWidth="1"/>
    <col min="9731" max="9731" width="5.5" customWidth="1"/>
    <col min="9732" max="9732" width="4.5" customWidth="1"/>
    <col min="9734" max="9734" width="19.6640625" customWidth="1"/>
    <col min="9735" max="9735" width="21.6640625" customWidth="1"/>
    <col min="9736" max="9736" width="16.5" customWidth="1"/>
    <col min="9981" max="9981" width="11.6640625" customWidth="1"/>
    <col min="9982" max="9982" width="15.5" bestFit="1" customWidth="1"/>
    <col min="9983" max="9983" width="36.5" bestFit="1" customWidth="1"/>
    <col min="9984" max="9984" width="6.33203125" customWidth="1"/>
    <col min="9985" max="9985" width="5.83203125" customWidth="1"/>
    <col min="9987" max="9987" width="5.5" customWidth="1"/>
    <col min="9988" max="9988" width="4.5" customWidth="1"/>
    <col min="9990" max="9990" width="19.6640625" customWidth="1"/>
    <col min="9991" max="9991" width="21.6640625" customWidth="1"/>
    <col min="9992" max="9992" width="16.5" customWidth="1"/>
    <col min="10237" max="10237" width="11.6640625" customWidth="1"/>
    <col min="10238" max="10238" width="15.5" bestFit="1" customWidth="1"/>
    <col min="10239" max="10239" width="36.5" bestFit="1" customWidth="1"/>
    <col min="10240" max="10240" width="6.33203125" customWidth="1"/>
    <col min="10241" max="10241" width="5.83203125" customWidth="1"/>
    <col min="10243" max="10243" width="5.5" customWidth="1"/>
    <col min="10244" max="10244" width="4.5" customWidth="1"/>
    <col min="10246" max="10246" width="19.6640625" customWidth="1"/>
    <col min="10247" max="10247" width="21.6640625" customWidth="1"/>
    <col min="10248" max="10248" width="16.5" customWidth="1"/>
    <col min="10493" max="10493" width="11.6640625" customWidth="1"/>
    <col min="10494" max="10494" width="15.5" bestFit="1" customWidth="1"/>
    <col min="10495" max="10495" width="36.5" bestFit="1" customWidth="1"/>
    <col min="10496" max="10496" width="6.33203125" customWidth="1"/>
    <col min="10497" max="10497" width="5.83203125" customWidth="1"/>
    <col min="10499" max="10499" width="5.5" customWidth="1"/>
    <col min="10500" max="10500" width="4.5" customWidth="1"/>
    <col min="10502" max="10502" width="19.6640625" customWidth="1"/>
    <col min="10503" max="10503" width="21.6640625" customWidth="1"/>
    <col min="10504" max="10504" width="16.5" customWidth="1"/>
    <col min="10749" max="10749" width="11.6640625" customWidth="1"/>
    <col min="10750" max="10750" width="15.5" bestFit="1" customWidth="1"/>
    <col min="10751" max="10751" width="36.5" bestFit="1" customWidth="1"/>
    <col min="10752" max="10752" width="6.33203125" customWidth="1"/>
    <col min="10753" max="10753" width="5.83203125" customWidth="1"/>
    <col min="10755" max="10755" width="5.5" customWidth="1"/>
    <col min="10756" max="10756" width="4.5" customWidth="1"/>
    <col min="10758" max="10758" width="19.6640625" customWidth="1"/>
    <col min="10759" max="10759" width="21.6640625" customWidth="1"/>
    <col min="10760" max="10760" width="16.5" customWidth="1"/>
    <col min="11005" max="11005" width="11.6640625" customWidth="1"/>
    <col min="11006" max="11006" width="15.5" bestFit="1" customWidth="1"/>
    <col min="11007" max="11007" width="36.5" bestFit="1" customWidth="1"/>
    <col min="11008" max="11008" width="6.33203125" customWidth="1"/>
    <col min="11009" max="11009" width="5.83203125" customWidth="1"/>
    <col min="11011" max="11011" width="5.5" customWidth="1"/>
    <col min="11012" max="11012" width="4.5" customWidth="1"/>
    <col min="11014" max="11014" width="19.6640625" customWidth="1"/>
    <col min="11015" max="11015" width="21.6640625" customWidth="1"/>
    <col min="11016" max="11016" width="16.5" customWidth="1"/>
    <col min="11261" max="11261" width="11.6640625" customWidth="1"/>
    <col min="11262" max="11262" width="15.5" bestFit="1" customWidth="1"/>
    <col min="11263" max="11263" width="36.5" bestFit="1" customWidth="1"/>
    <col min="11264" max="11264" width="6.33203125" customWidth="1"/>
    <col min="11265" max="11265" width="5.83203125" customWidth="1"/>
    <col min="11267" max="11267" width="5.5" customWidth="1"/>
    <col min="11268" max="11268" width="4.5" customWidth="1"/>
    <col min="11270" max="11270" width="19.6640625" customWidth="1"/>
    <col min="11271" max="11271" width="21.6640625" customWidth="1"/>
    <col min="11272" max="11272" width="16.5" customWidth="1"/>
    <col min="11517" max="11517" width="11.6640625" customWidth="1"/>
    <col min="11518" max="11518" width="15.5" bestFit="1" customWidth="1"/>
    <col min="11519" max="11519" width="36.5" bestFit="1" customWidth="1"/>
    <col min="11520" max="11520" width="6.33203125" customWidth="1"/>
    <col min="11521" max="11521" width="5.83203125" customWidth="1"/>
    <col min="11523" max="11523" width="5.5" customWidth="1"/>
    <col min="11524" max="11524" width="4.5" customWidth="1"/>
    <col min="11526" max="11526" width="19.6640625" customWidth="1"/>
    <col min="11527" max="11527" width="21.6640625" customWidth="1"/>
    <col min="11528" max="11528" width="16.5" customWidth="1"/>
    <col min="11773" max="11773" width="11.6640625" customWidth="1"/>
    <col min="11774" max="11774" width="15.5" bestFit="1" customWidth="1"/>
    <col min="11775" max="11775" width="36.5" bestFit="1" customWidth="1"/>
    <col min="11776" max="11776" width="6.33203125" customWidth="1"/>
    <col min="11777" max="11777" width="5.83203125" customWidth="1"/>
    <col min="11779" max="11779" width="5.5" customWidth="1"/>
    <col min="11780" max="11780" width="4.5" customWidth="1"/>
    <col min="11782" max="11782" width="19.6640625" customWidth="1"/>
    <col min="11783" max="11783" width="21.6640625" customWidth="1"/>
    <col min="11784" max="11784" width="16.5" customWidth="1"/>
    <col min="12029" max="12029" width="11.6640625" customWidth="1"/>
    <col min="12030" max="12030" width="15.5" bestFit="1" customWidth="1"/>
    <col min="12031" max="12031" width="36.5" bestFit="1" customWidth="1"/>
    <col min="12032" max="12032" width="6.33203125" customWidth="1"/>
    <col min="12033" max="12033" width="5.83203125" customWidth="1"/>
    <col min="12035" max="12035" width="5.5" customWidth="1"/>
    <col min="12036" max="12036" width="4.5" customWidth="1"/>
    <col min="12038" max="12038" width="19.6640625" customWidth="1"/>
    <col min="12039" max="12039" width="21.6640625" customWidth="1"/>
    <col min="12040" max="12040" width="16.5" customWidth="1"/>
    <col min="12285" max="12285" width="11.6640625" customWidth="1"/>
    <col min="12286" max="12286" width="15.5" bestFit="1" customWidth="1"/>
    <col min="12287" max="12287" width="36.5" bestFit="1" customWidth="1"/>
    <col min="12288" max="12288" width="6.33203125" customWidth="1"/>
    <col min="12289" max="12289" width="5.83203125" customWidth="1"/>
    <col min="12291" max="12291" width="5.5" customWidth="1"/>
    <col min="12292" max="12292" width="4.5" customWidth="1"/>
    <col min="12294" max="12294" width="19.6640625" customWidth="1"/>
    <col min="12295" max="12295" width="21.6640625" customWidth="1"/>
    <col min="12296" max="12296" width="16.5" customWidth="1"/>
    <col min="12541" max="12541" width="11.6640625" customWidth="1"/>
    <col min="12542" max="12542" width="15.5" bestFit="1" customWidth="1"/>
    <col min="12543" max="12543" width="36.5" bestFit="1" customWidth="1"/>
    <col min="12544" max="12544" width="6.33203125" customWidth="1"/>
    <col min="12545" max="12545" width="5.83203125" customWidth="1"/>
    <col min="12547" max="12547" width="5.5" customWidth="1"/>
    <col min="12548" max="12548" width="4.5" customWidth="1"/>
    <col min="12550" max="12550" width="19.6640625" customWidth="1"/>
    <col min="12551" max="12551" width="21.6640625" customWidth="1"/>
    <col min="12552" max="12552" width="16.5" customWidth="1"/>
    <col min="12797" max="12797" width="11.6640625" customWidth="1"/>
    <col min="12798" max="12798" width="15.5" bestFit="1" customWidth="1"/>
    <col min="12799" max="12799" width="36.5" bestFit="1" customWidth="1"/>
    <col min="12800" max="12800" width="6.33203125" customWidth="1"/>
    <col min="12801" max="12801" width="5.83203125" customWidth="1"/>
    <col min="12803" max="12803" width="5.5" customWidth="1"/>
    <col min="12804" max="12804" width="4.5" customWidth="1"/>
    <col min="12806" max="12806" width="19.6640625" customWidth="1"/>
    <col min="12807" max="12807" width="21.6640625" customWidth="1"/>
    <col min="12808" max="12808" width="16.5" customWidth="1"/>
    <col min="13053" max="13053" width="11.6640625" customWidth="1"/>
    <col min="13054" max="13054" width="15.5" bestFit="1" customWidth="1"/>
    <col min="13055" max="13055" width="36.5" bestFit="1" customWidth="1"/>
    <col min="13056" max="13056" width="6.33203125" customWidth="1"/>
    <col min="13057" max="13057" width="5.83203125" customWidth="1"/>
    <col min="13059" max="13059" width="5.5" customWidth="1"/>
    <col min="13060" max="13060" width="4.5" customWidth="1"/>
    <col min="13062" max="13062" width="19.6640625" customWidth="1"/>
    <col min="13063" max="13063" width="21.6640625" customWidth="1"/>
    <col min="13064" max="13064" width="16.5" customWidth="1"/>
    <col min="13309" max="13309" width="11.6640625" customWidth="1"/>
    <col min="13310" max="13310" width="15.5" bestFit="1" customWidth="1"/>
    <col min="13311" max="13311" width="36.5" bestFit="1" customWidth="1"/>
    <col min="13312" max="13312" width="6.33203125" customWidth="1"/>
    <col min="13313" max="13313" width="5.83203125" customWidth="1"/>
    <col min="13315" max="13315" width="5.5" customWidth="1"/>
    <col min="13316" max="13316" width="4.5" customWidth="1"/>
    <col min="13318" max="13318" width="19.6640625" customWidth="1"/>
    <col min="13319" max="13319" width="21.6640625" customWidth="1"/>
    <col min="13320" max="13320" width="16.5" customWidth="1"/>
    <col min="13565" max="13565" width="11.6640625" customWidth="1"/>
    <col min="13566" max="13566" width="15.5" bestFit="1" customWidth="1"/>
    <col min="13567" max="13567" width="36.5" bestFit="1" customWidth="1"/>
    <col min="13568" max="13568" width="6.33203125" customWidth="1"/>
    <col min="13569" max="13569" width="5.83203125" customWidth="1"/>
    <col min="13571" max="13571" width="5.5" customWidth="1"/>
    <col min="13572" max="13572" width="4.5" customWidth="1"/>
    <col min="13574" max="13574" width="19.6640625" customWidth="1"/>
    <col min="13575" max="13575" width="21.6640625" customWidth="1"/>
    <col min="13576" max="13576" width="16.5" customWidth="1"/>
    <col min="13821" max="13821" width="11.6640625" customWidth="1"/>
    <col min="13822" max="13822" width="15.5" bestFit="1" customWidth="1"/>
    <col min="13823" max="13823" width="36.5" bestFit="1" customWidth="1"/>
    <col min="13824" max="13824" width="6.33203125" customWidth="1"/>
    <col min="13825" max="13825" width="5.83203125" customWidth="1"/>
    <col min="13827" max="13827" width="5.5" customWidth="1"/>
    <col min="13828" max="13828" width="4.5" customWidth="1"/>
    <col min="13830" max="13830" width="19.6640625" customWidth="1"/>
    <col min="13831" max="13831" width="21.6640625" customWidth="1"/>
    <col min="13832" max="13832" width="16.5" customWidth="1"/>
    <col min="14077" max="14077" width="11.6640625" customWidth="1"/>
    <col min="14078" max="14078" width="15.5" bestFit="1" customWidth="1"/>
    <col min="14079" max="14079" width="36.5" bestFit="1" customWidth="1"/>
    <col min="14080" max="14080" width="6.33203125" customWidth="1"/>
    <col min="14081" max="14081" width="5.83203125" customWidth="1"/>
    <col min="14083" max="14083" width="5.5" customWidth="1"/>
    <col min="14084" max="14084" width="4.5" customWidth="1"/>
    <col min="14086" max="14086" width="19.6640625" customWidth="1"/>
    <col min="14087" max="14087" width="21.6640625" customWidth="1"/>
    <col min="14088" max="14088" width="16.5" customWidth="1"/>
    <col min="14333" max="14333" width="11.6640625" customWidth="1"/>
    <col min="14334" max="14334" width="15.5" bestFit="1" customWidth="1"/>
    <col min="14335" max="14335" width="36.5" bestFit="1" customWidth="1"/>
    <col min="14336" max="14336" width="6.33203125" customWidth="1"/>
    <col min="14337" max="14337" width="5.83203125" customWidth="1"/>
    <col min="14339" max="14339" width="5.5" customWidth="1"/>
    <col min="14340" max="14340" width="4.5" customWidth="1"/>
    <col min="14342" max="14342" width="19.6640625" customWidth="1"/>
    <col min="14343" max="14343" width="21.6640625" customWidth="1"/>
    <col min="14344" max="14344" width="16.5" customWidth="1"/>
    <col min="14589" max="14589" width="11.6640625" customWidth="1"/>
    <col min="14590" max="14590" width="15.5" bestFit="1" customWidth="1"/>
    <col min="14591" max="14591" width="36.5" bestFit="1" customWidth="1"/>
    <col min="14592" max="14592" width="6.33203125" customWidth="1"/>
    <col min="14593" max="14593" width="5.83203125" customWidth="1"/>
    <col min="14595" max="14595" width="5.5" customWidth="1"/>
    <col min="14596" max="14596" width="4.5" customWidth="1"/>
    <col min="14598" max="14598" width="19.6640625" customWidth="1"/>
    <col min="14599" max="14599" width="21.6640625" customWidth="1"/>
    <col min="14600" max="14600" width="16.5" customWidth="1"/>
    <col min="14845" max="14845" width="11.6640625" customWidth="1"/>
    <col min="14846" max="14846" width="15.5" bestFit="1" customWidth="1"/>
    <col min="14847" max="14847" width="36.5" bestFit="1" customWidth="1"/>
    <col min="14848" max="14848" width="6.33203125" customWidth="1"/>
    <col min="14849" max="14849" width="5.83203125" customWidth="1"/>
    <col min="14851" max="14851" width="5.5" customWidth="1"/>
    <col min="14852" max="14852" width="4.5" customWidth="1"/>
    <col min="14854" max="14854" width="19.6640625" customWidth="1"/>
    <col min="14855" max="14855" width="21.6640625" customWidth="1"/>
    <col min="14856" max="14856" width="16.5" customWidth="1"/>
    <col min="15101" max="15101" width="11.6640625" customWidth="1"/>
    <col min="15102" max="15102" width="15.5" bestFit="1" customWidth="1"/>
    <col min="15103" max="15103" width="36.5" bestFit="1" customWidth="1"/>
    <col min="15104" max="15104" width="6.33203125" customWidth="1"/>
    <col min="15105" max="15105" width="5.83203125" customWidth="1"/>
    <col min="15107" max="15107" width="5.5" customWidth="1"/>
    <col min="15108" max="15108" width="4.5" customWidth="1"/>
    <col min="15110" max="15110" width="19.6640625" customWidth="1"/>
    <col min="15111" max="15111" width="21.6640625" customWidth="1"/>
    <col min="15112" max="15112" width="16.5" customWidth="1"/>
    <col min="15357" max="15357" width="11.6640625" customWidth="1"/>
    <col min="15358" max="15358" width="15.5" bestFit="1" customWidth="1"/>
    <col min="15359" max="15359" width="36.5" bestFit="1" customWidth="1"/>
    <col min="15360" max="15360" width="6.33203125" customWidth="1"/>
    <col min="15361" max="15361" width="5.83203125" customWidth="1"/>
    <col min="15363" max="15363" width="5.5" customWidth="1"/>
    <col min="15364" max="15364" width="4.5" customWidth="1"/>
    <col min="15366" max="15366" width="19.6640625" customWidth="1"/>
    <col min="15367" max="15367" width="21.6640625" customWidth="1"/>
    <col min="15368" max="15368" width="16.5" customWidth="1"/>
    <col min="15613" max="15613" width="11.6640625" customWidth="1"/>
    <col min="15614" max="15614" width="15.5" bestFit="1" customWidth="1"/>
    <col min="15615" max="15615" width="36.5" bestFit="1" customWidth="1"/>
    <col min="15616" max="15616" width="6.33203125" customWidth="1"/>
    <col min="15617" max="15617" width="5.83203125" customWidth="1"/>
    <col min="15619" max="15619" width="5.5" customWidth="1"/>
    <col min="15620" max="15620" width="4.5" customWidth="1"/>
    <col min="15622" max="15622" width="19.6640625" customWidth="1"/>
    <col min="15623" max="15623" width="21.6640625" customWidth="1"/>
    <col min="15624" max="15624" width="16.5" customWidth="1"/>
    <col min="15869" max="15869" width="11.6640625" customWidth="1"/>
    <col min="15870" max="15870" width="15.5" bestFit="1" customWidth="1"/>
    <col min="15871" max="15871" width="36.5" bestFit="1" customWidth="1"/>
    <col min="15872" max="15872" width="6.33203125" customWidth="1"/>
    <col min="15873" max="15873" width="5.83203125" customWidth="1"/>
    <col min="15875" max="15875" width="5.5" customWidth="1"/>
    <col min="15876" max="15876" width="4.5" customWidth="1"/>
    <col min="15878" max="15878" width="19.6640625" customWidth="1"/>
    <col min="15879" max="15879" width="21.6640625" customWidth="1"/>
    <col min="15880" max="15880" width="16.5" customWidth="1"/>
    <col min="16125" max="16125" width="11.6640625" customWidth="1"/>
    <col min="16126" max="16126" width="15.5" bestFit="1" customWidth="1"/>
    <col min="16127" max="16127" width="36.5" bestFit="1" customWidth="1"/>
    <col min="16128" max="16128" width="6.33203125" customWidth="1"/>
    <col min="16129" max="16129" width="5.83203125" customWidth="1"/>
    <col min="16131" max="16131" width="5.5" customWidth="1"/>
    <col min="16132" max="16132" width="4.5" customWidth="1"/>
    <col min="16134" max="16134" width="19.6640625" customWidth="1"/>
    <col min="16135" max="16135" width="21.6640625" customWidth="1"/>
    <col min="16136" max="16136" width="16.5" customWidth="1"/>
  </cols>
  <sheetData>
    <row r="1" spans="1:8" ht="19" x14ac:dyDescent="0.25">
      <c r="A1" s="1" t="s">
        <v>583</v>
      </c>
    </row>
    <row r="2" spans="1:8" x14ac:dyDescent="0.2">
      <c r="A2" s="3"/>
    </row>
    <row r="3" spans="1:8" s="7" customFormat="1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1230</v>
      </c>
      <c r="H3" s="7" t="s">
        <v>54</v>
      </c>
    </row>
    <row r="4" spans="1:8" x14ac:dyDescent="0.2">
      <c r="A4">
        <v>69</v>
      </c>
      <c r="B4" s="10" t="s">
        <v>1231</v>
      </c>
      <c r="C4" t="s">
        <v>651</v>
      </c>
      <c r="D4" t="b">
        <v>1</v>
      </c>
      <c r="E4" s="6">
        <v>1</v>
      </c>
      <c r="F4" s="6">
        <v>2</v>
      </c>
      <c r="G4" s="6">
        <v>5</v>
      </c>
      <c r="H4" t="s">
        <v>59</v>
      </c>
    </row>
    <row r="5" spans="1:8" x14ac:dyDescent="0.2">
      <c r="A5">
        <v>174</v>
      </c>
      <c r="B5" s="10" t="s">
        <v>1232</v>
      </c>
      <c r="C5" t="s">
        <v>1233</v>
      </c>
      <c r="D5" t="b">
        <v>1</v>
      </c>
      <c r="E5" s="6">
        <v>0</v>
      </c>
      <c r="F5" s="6">
        <v>2</v>
      </c>
      <c r="G5" s="6">
        <v>5</v>
      </c>
      <c r="H5" t="s">
        <v>59</v>
      </c>
    </row>
    <row r="6" spans="1:8" x14ac:dyDescent="0.2">
      <c r="A6">
        <v>137</v>
      </c>
      <c r="B6" s="10" t="s">
        <v>1234</v>
      </c>
      <c r="C6" t="s">
        <v>1235</v>
      </c>
      <c r="D6" t="b">
        <v>1</v>
      </c>
      <c r="E6" s="6">
        <v>1</v>
      </c>
      <c r="F6" s="6">
        <v>2</v>
      </c>
      <c r="G6" s="6">
        <v>4</v>
      </c>
      <c r="H6" t="s">
        <v>59</v>
      </c>
    </row>
    <row r="7" spans="1:8" x14ac:dyDescent="0.2">
      <c r="A7">
        <v>250</v>
      </c>
      <c r="B7" s="10" t="s">
        <v>1236</v>
      </c>
      <c r="C7" t="s">
        <v>1237</v>
      </c>
      <c r="D7" t="b">
        <v>1</v>
      </c>
      <c r="E7" s="6">
        <v>0</v>
      </c>
      <c r="F7" s="6">
        <v>2</v>
      </c>
      <c r="G7" s="6">
        <v>4</v>
      </c>
      <c r="H7" t="s">
        <v>59</v>
      </c>
    </row>
    <row r="8" spans="1:8" x14ac:dyDescent="0.2">
      <c r="A8">
        <v>258</v>
      </c>
      <c r="B8" s="10" t="s">
        <v>1238</v>
      </c>
      <c r="C8" t="s">
        <v>1239</v>
      </c>
      <c r="D8" t="b">
        <v>1</v>
      </c>
      <c r="E8" s="6">
        <v>0</v>
      </c>
      <c r="F8" s="6">
        <v>2</v>
      </c>
      <c r="G8" s="6">
        <v>4</v>
      </c>
      <c r="H8" t="s">
        <v>59</v>
      </c>
    </row>
    <row r="9" spans="1:8" x14ac:dyDescent="0.2">
      <c r="A9">
        <v>110</v>
      </c>
      <c r="B9" s="10" t="s">
        <v>1240</v>
      </c>
      <c r="C9" t="s">
        <v>1241</v>
      </c>
      <c r="D9" t="b">
        <v>1</v>
      </c>
      <c r="E9" s="6">
        <v>0</v>
      </c>
      <c r="F9" s="6">
        <v>2</v>
      </c>
      <c r="G9" s="6">
        <v>3</v>
      </c>
      <c r="H9" t="s">
        <v>59</v>
      </c>
    </row>
    <row r="10" spans="1:8" x14ac:dyDescent="0.2">
      <c r="A10">
        <v>154</v>
      </c>
      <c r="B10" s="10" t="s">
        <v>1242</v>
      </c>
      <c r="C10" t="s">
        <v>1243</v>
      </c>
      <c r="D10" t="b">
        <v>1</v>
      </c>
      <c r="E10" s="6">
        <v>0</v>
      </c>
      <c r="F10" s="6">
        <v>2</v>
      </c>
      <c r="G10" s="6">
        <v>3</v>
      </c>
      <c r="H10" t="s">
        <v>59</v>
      </c>
    </row>
    <row r="11" spans="1:8" x14ac:dyDescent="0.2">
      <c r="A11">
        <v>188</v>
      </c>
      <c r="B11" s="10" t="s">
        <v>1244</v>
      </c>
      <c r="C11" t="s">
        <v>1245</v>
      </c>
      <c r="D11" t="b">
        <v>1</v>
      </c>
      <c r="E11" s="6">
        <v>0</v>
      </c>
      <c r="F11" s="6">
        <v>2</v>
      </c>
      <c r="G11" s="6">
        <v>3</v>
      </c>
      <c r="H11" t="s">
        <v>59</v>
      </c>
    </row>
    <row r="12" spans="1:8" x14ac:dyDescent="0.2">
      <c r="A12">
        <v>118</v>
      </c>
      <c r="B12" s="10" t="s">
        <v>1246</v>
      </c>
      <c r="C12" t="s">
        <v>1247</v>
      </c>
      <c r="D12" t="b">
        <v>1</v>
      </c>
      <c r="E12" s="6">
        <v>0</v>
      </c>
      <c r="F12" s="6">
        <v>2</v>
      </c>
      <c r="G12" s="6">
        <v>3</v>
      </c>
      <c r="H12" t="s">
        <v>59</v>
      </c>
    </row>
    <row r="13" spans="1:8" x14ac:dyDescent="0.2">
      <c r="A13">
        <v>265</v>
      </c>
      <c r="B13" s="10" t="s">
        <v>1248</v>
      </c>
      <c r="C13" t="s">
        <v>1249</v>
      </c>
      <c r="D13" t="b">
        <v>1</v>
      </c>
      <c r="E13" s="6">
        <v>1</v>
      </c>
      <c r="F13" s="6">
        <v>2</v>
      </c>
      <c r="G13" s="6">
        <v>3</v>
      </c>
      <c r="H13" t="s">
        <v>59</v>
      </c>
    </row>
    <row r="14" spans="1:8" x14ac:dyDescent="0.2">
      <c r="A14">
        <v>177</v>
      </c>
      <c r="B14" s="10" t="s">
        <v>1250</v>
      </c>
      <c r="C14" t="s">
        <v>1251</v>
      </c>
      <c r="D14" t="b">
        <v>1</v>
      </c>
      <c r="E14" s="6">
        <v>0</v>
      </c>
      <c r="F14" s="6">
        <v>2</v>
      </c>
      <c r="G14" s="6">
        <v>3</v>
      </c>
      <c r="H14" t="s">
        <v>59</v>
      </c>
    </row>
    <row r="15" spans="1:8" x14ac:dyDescent="0.2">
      <c r="A15">
        <v>157</v>
      </c>
      <c r="B15" s="10" t="s">
        <v>1252</v>
      </c>
      <c r="C15" t="s">
        <v>1253</v>
      </c>
      <c r="D15" t="b">
        <v>1</v>
      </c>
      <c r="E15" s="6">
        <v>1</v>
      </c>
      <c r="F15" s="6">
        <v>2</v>
      </c>
      <c r="G15" s="6">
        <v>3</v>
      </c>
      <c r="H15" t="s">
        <v>59</v>
      </c>
    </row>
    <row r="16" spans="1:8" x14ac:dyDescent="0.2">
      <c r="A16">
        <v>203</v>
      </c>
      <c r="B16" s="10" t="s">
        <v>1254</v>
      </c>
      <c r="C16" t="s">
        <v>1255</v>
      </c>
      <c r="D16" t="b">
        <v>1</v>
      </c>
      <c r="E16" s="6">
        <v>0</v>
      </c>
      <c r="F16" s="6">
        <v>2</v>
      </c>
      <c r="G16" s="6">
        <v>3</v>
      </c>
      <c r="H16" t="s">
        <v>59</v>
      </c>
    </row>
    <row r="17" spans="1:8" x14ac:dyDescent="0.2">
      <c r="A17">
        <v>285</v>
      </c>
      <c r="B17" s="10" t="s">
        <v>1256</v>
      </c>
      <c r="C17" t="s">
        <v>1257</v>
      </c>
      <c r="D17" t="b">
        <v>1</v>
      </c>
      <c r="E17" s="6">
        <v>1</v>
      </c>
      <c r="F17" s="6">
        <v>2</v>
      </c>
      <c r="G17" s="6">
        <v>2</v>
      </c>
      <c r="H17" t="s">
        <v>59</v>
      </c>
    </row>
    <row r="18" spans="1:8" x14ac:dyDescent="0.2">
      <c r="A18">
        <v>64</v>
      </c>
      <c r="B18" s="10" t="s">
        <v>1258</v>
      </c>
      <c r="C18" t="s">
        <v>1259</v>
      </c>
      <c r="D18" t="b">
        <v>1</v>
      </c>
      <c r="E18" s="6">
        <v>0</v>
      </c>
      <c r="F18" s="6">
        <v>2</v>
      </c>
      <c r="G18" s="6">
        <v>2</v>
      </c>
      <c r="H18" t="s">
        <v>59</v>
      </c>
    </row>
    <row r="19" spans="1:8" x14ac:dyDescent="0.2">
      <c r="A19">
        <v>283</v>
      </c>
      <c r="B19" s="10" t="s">
        <v>1260</v>
      </c>
      <c r="C19" t="s">
        <v>1261</v>
      </c>
      <c r="D19" t="b">
        <v>1</v>
      </c>
      <c r="E19" s="6">
        <v>0</v>
      </c>
      <c r="F19" s="6">
        <v>2</v>
      </c>
      <c r="G19" s="6">
        <v>2</v>
      </c>
      <c r="H19" t="s">
        <v>59</v>
      </c>
    </row>
    <row r="20" spans="1:8" x14ac:dyDescent="0.2">
      <c r="A20">
        <v>33</v>
      </c>
      <c r="B20" s="10" t="s">
        <v>1262</v>
      </c>
      <c r="C20" t="s">
        <v>1263</v>
      </c>
      <c r="D20" t="b">
        <v>1</v>
      </c>
      <c r="E20" s="6">
        <v>0</v>
      </c>
      <c r="F20" s="6">
        <v>2</v>
      </c>
      <c r="G20" s="6">
        <v>2</v>
      </c>
      <c r="H20" t="s">
        <v>59</v>
      </c>
    </row>
    <row r="21" spans="1:8" x14ac:dyDescent="0.2">
      <c r="A21">
        <v>117</v>
      </c>
      <c r="B21" s="10" t="s">
        <v>1264</v>
      </c>
      <c r="C21" t="s">
        <v>1265</v>
      </c>
      <c r="D21" t="b">
        <v>1</v>
      </c>
      <c r="E21" s="6">
        <v>0</v>
      </c>
      <c r="F21" s="6">
        <v>2</v>
      </c>
      <c r="G21" s="6">
        <v>2</v>
      </c>
      <c r="H21" t="s">
        <v>59</v>
      </c>
    </row>
    <row r="22" spans="1:8" x14ac:dyDescent="0.2">
      <c r="A22">
        <v>212</v>
      </c>
      <c r="B22" s="10" t="s">
        <v>1266</v>
      </c>
      <c r="C22" t="s">
        <v>1267</v>
      </c>
      <c r="D22" t="b">
        <v>1</v>
      </c>
      <c r="E22" s="6">
        <v>0</v>
      </c>
      <c r="F22" s="6">
        <v>2</v>
      </c>
      <c r="G22" s="6">
        <v>2</v>
      </c>
      <c r="H22" t="s">
        <v>59</v>
      </c>
    </row>
    <row r="23" spans="1:8" x14ac:dyDescent="0.2">
      <c r="A23">
        <v>259</v>
      </c>
      <c r="B23" s="10" t="s">
        <v>1268</v>
      </c>
      <c r="C23" t="s">
        <v>1269</v>
      </c>
      <c r="D23" t="b">
        <v>1</v>
      </c>
      <c r="E23" s="6">
        <v>0</v>
      </c>
      <c r="F23" s="6">
        <v>2</v>
      </c>
      <c r="G23" s="6">
        <v>2</v>
      </c>
      <c r="H23" t="s">
        <v>59</v>
      </c>
    </row>
    <row r="24" spans="1:8" x14ac:dyDescent="0.2">
      <c r="A24">
        <v>244</v>
      </c>
      <c r="B24" s="10" t="s">
        <v>1270</v>
      </c>
      <c r="C24" t="s">
        <v>1271</v>
      </c>
      <c r="D24" t="b">
        <v>1</v>
      </c>
      <c r="E24" s="6">
        <v>0</v>
      </c>
      <c r="F24" s="6">
        <v>2</v>
      </c>
      <c r="G24" s="6">
        <v>2</v>
      </c>
      <c r="H24" t="s">
        <v>59</v>
      </c>
    </row>
    <row r="25" spans="1:8" x14ac:dyDescent="0.2">
      <c r="A25">
        <v>140</v>
      </c>
      <c r="B25" s="10" t="s">
        <v>1272</v>
      </c>
      <c r="C25" t="s">
        <v>1273</v>
      </c>
      <c r="D25" t="b">
        <v>1</v>
      </c>
      <c r="E25" s="6">
        <v>0</v>
      </c>
      <c r="F25" s="6">
        <v>2</v>
      </c>
      <c r="G25" s="6">
        <v>2</v>
      </c>
      <c r="H25" t="s">
        <v>59</v>
      </c>
    </row>
    <row r="26" spans="1:8" x14ac:dyDescent="0.2">
      <c r="A26">
        <v>114</v>
      </c>
      <c r="B26" s="10" t="s">
        <v>1274</v>
      </c>
      <c r="C26" t="s">
        <v>1275</v>
      </c>
      <c r="D26" t="b">
        <v>1</v>
      </c>
      <c r="E26" s="6">
        <v>0</v>
      </c>
      <c r="F26" s="6">
        <v>2</v>
      </c>
      <c r="G26" s="6">
        <v>2</v>
      </c>
      <c r="H26" t="s">
        <v>59</v>
      </c>
    </row>
    <row r="27" spans="1:8" x14ac:dyDescent="0.2">
      <c r="A27">
        <v>114</v>
      </c>
      <c r="B27" s="10" t="s">
        <v>1274</v>
      </c>
      <c r="C27" t="s">
        <v>1276</v>
      </c>
      <c r="D27" t="b">
        <v>1</v>
      </c>
      <c r="E27" s="6">
        <v>1</v>
      </c>
      <c r="F27" s="6">
        <v>2</v>
      </c>
      <c r="G27" s="6">
        <v>2</v>
      </c>
      <c r="H27" t="s">
        <v>59</v>
      </c>
    </row>
    <row r="28" spans="1:8" x14ac:dyDescent="0.2">
      <c r="A28">
        <v>73</v>
      </c>
      <c r="B28" s="10" t="s">
        <v>1277</v>
      </c>
      <c r="C28" t="s">
        <v>1278</v>
      </c>
      <c r="D28" t="b">
        <v>1</v>
      </c>
      <c r="E28" s="6">
        <v>0</v>
      </c>
      <c r="F28" s="6">
        <v>2</v>
      </c>
      <c r="G28" s="6">
        <v>2</v>
      </c>
      <c r="H28" t="s">
        <v>59</v>
      </c>
    </row>
    <row r="29" spans="1:8" x14ac:dyDescent="0.2">
      <c r="A29">
        <v>278</v>
      </c>
      <c r="B29" s="10" t="s">
        <v>1279</v>
      </c>
      <c r="C29" t="s">
        <v>1280</v>
      </c>
      <c r="D29" t="b">
        <v>1</v>
      </c>
      <c r="E29" s="6">
        <v>0</v>
      </c>
      <c r="F29" s="6">
        <v>2</v>
      </c>
      <c r="G29" s="6">
        <v>2</v>
      </c>
      <c r="H29" t="s">
        <v>59</v>
      </c>
    </row>
    <row r="30" spans="1:8" x14ac:dyDescent="0.2">
      <c r="A30">
        <v>229</v>
      </c>
      <c r="B30" s="10" t="s">
        <v>1281</v>
      </c>
      <c r="C30" t="s">
        <v>1282</v>
      </c>
      <c r="D30" t="b">
        <v>1</v>
      </c>
      <c r="E30" s="6">
        <v>0</v>
      </c>
      <c r="F30" s="6">
        <v>2</v>
      </c>
      <c r="G30" s="6">
        <v>2</v>
      </c>
      <c r="H30" t="s">
        <v>59</v>
      </c>
    </row>
    <row r="31" spans="1:8" x14ac:dyDescent="0.2">
      <c r="A31">
        <v>57</v>
      </c>
      <c r="B31" s="10" t="s">
        <v>1283</v>
      </c>
      <c r="C31" t="s">
        <v>1284</v>
      </c>
      <c r="D31" t="b">
        <v>1</v>
      </c>
      <c r="E31" s="6">
        <v>0</v>
      </c>
      <c r="F31" s="6">
        <v>2</v>
      </c>
      <c r="G31" s="6">
        <v>2</v>
      </c>
      <c r="H31" t="s">
        <v>59</v>
      </c>
    </row>
    <row r="32" spans="1:8" x14ac:dyDescent="0.2">
      <c r="A32">
        <v>176</v>
      </c>
      <c r="B32" s="10" t="s">
        <v>1285</v>
      </c>
      <c r="C32" t="s">
        <v>1286</v>
      </c>
      <c r="D32" t="b">
        <v>1</v>
      </c>
      <c r="E32" s="6">
        <v>0</v>
      </c>
      <c r="F32" s="6">
        <v>2</v>
      </c>
      <c r="G32" s="6">
        <v>2</v>
      </c>
      <c r="H32" t="s">
        <v>59</v>
      </c>
    </row>
    <row r="33" spans="1:8" x14ac:dyDescent="0.2">
      <c r="A33">
        <v>49</v>
      </c>
      <c r="B33" s="10" t="s">
        <v>1287</v>
      </c>
      <c r="C33" t="s">
        <v>1288</v>
      </c>
      <c r="D33" t="b">
        <v>1</v>
      </c>
      <c r="E33" s="6">
        <v>0</v>
      </c>
      <c r="F33" s="6">
        <v>2</v>
      </c>
      <c r="G33" s="6">
        <v>2</v>
      </c>
      <c r="H33" t="s">
        <v>59</v>
      </c>
    </row>
    <row r="34" spans="1:8" x14ac:dyDescent="0.2">
      <c r="A34">
        <v>85</v>
      </c>
      <c r="B34" s="10" t="s">
        <v>1289</v>
      </c>
      <c r="C34" t="s">
        <v>1290</v>
      </c>
      <c r="D34" t="b">
        <v>1</v>
      </c>
      <c r="E34" s="6">
        <v>0</v>
      </c>
      <c r="F34" s="6">
        <v>2</v>
      </c>
      <c r="G34" s="6">
        <v>2</v>
      </c>
      <c r="H34" t="s">
        <v>59</v>
      </c>
    </row>
    <row r="35" spans="1:8" x14ac:dyDescent="0.2">
      <c r="A35">
        <v>239</v>
      </c>
      <c r="B35" s="10" t="s">
        <v>1291</v>
      </c>
      <c r="C35" t="s">
        <v>1292</v>
      </c>
      <c r="D35" t="b">
        <v>1</v>
      </c>
      <c r="E35" s="6">
        <v>0</v>
      </c>
      <c r="F35" s="6">
        <v>2</v>
      </c>
      <c r="G35" s="6">
        <v>2</v>
      </c>
      <c r="H35" t="s">
        <v>59</v>
      </c>
    </row>
    <row r="36" spans="1:8" x14ac:dyDescent="0.2">
      <c r="A36">
        <v>279</v>
      </c>
      <c r="B36" s="10" t="s">
        <v>1293</v>
      </c>
      <c r="C36" t="s">
        <v>1294</v>
      </c>
      <c r="D36" t="b">
        <v>1</v>
      </c>
      <c r="E36" s="6">
        <v>0</v>
      </c>
      <c r="F36" s="6">
        <v>2</v>
      </c>
      <c r="G36" s="6">
        <v>2</v>
      </c>
      <c r="H36" t="s">
        <v>59</v>
      </c>
    </row>
    <row r="37" spans="1:8" x14ac:dyDescent="0.2">
      <c r="A37">
        <v>61</v>
      </c>
      <c r="B37" s="10" t="s">
        <v>1295</v>
      </c>
      <c r="C37" t="s">
        <v>1296</v>
      </c>
      <c r="D37" t="b">
        <v>1</v>
      </c>
      <c r="E37" s="6">
        <v>1</v>
      </c>
      <c r="F37" s="6">
        <v>2</v>
      </c>
      <c r="G37" s="6">
        <v>2</v>
      </c>
      <c r="H37" t="s">
        <v>59</v>
      </c>
    </row>
    <row r="38" spans="1:8" x14ac:dyDescent="0.2">
      <c r="A38">
        <v>237</v>
      </c>
      <c r="B38" s="10" t="s">
        <v>1297</v>
      </c>
      <c r="C38" t="s">
        <v>1298</v>
      </c>
      <c r="D38" t="b">
        <v>1</v>
      </c>
      <c r="E38" s="6">
        <v>1</v>
      </c>
      <c r="F38" s="6">
        <v>2</v>
      </c>
      <c r="G38" s="6">
        <v>2</v>
      </c>
      <c r="H38" t="s">
        <v>59</v>
      </c>
    </row>
    <row r="39" spans="1:8" x14ac:dyDescent="0.2">
      <c r="A39">
        <v>55</v>
      </c>
      <c r="B39" s="10" t="s">
        <v>1299</v>
      </c>
      <c r="C39" t="s">
        <v>1300</v>
      </c>
      <c r="D39" t="b">
        <v>1</v>
      </c>
      <c r="E39" s="6">
        <v>0</v>
      </c>
      <c r="F39" s="6">
        <v>2</v>
      </c>
      <c r="G39" s="6">
        <v>2</v>
      </c>
      <c r="H39" t="s">
        <v>59</v>
      </c>
    </row>
    <row r="40" spans="1:8" x14ac:dyDescent="0.2">
      <c r="A40">
        <v>50</v>
      </c>
      <c r="B40" s="10" t="s">
        <v>1301</v>
      </c>
      <c r="C40" t="s">
        <v>1302</v>
      </c>
      <c r="D40" t="b">
        <v>1</v>
      </c>
      <c r="E40" s="6">
        <v>0</v>
      </c>
      <c r="F40" s="6">
        <v>2</v>
      </c>
      <c r="G40" s="6">
        <v>2</v>
      </c>
      <c r="H40" t="s">
        <v>59</v>
      </c>
    </row>
    <row r="41" spans="1:8" x14ac:dyDescent="0.2">
      <c r="A41">
        <v>247</v>
      </c>
      <c r="B41" s="10" t="s">
        <v>1303</v>
      </c>
      <c r="C41" t="s">
        <v>1304</v>
      </c>
      <c r="D41" t="b">
        <v>1</v>
      </c>
      <c r="E41" s="6">
        <v>0</v>
      </c>
      <c r="F41" s="6">
        <v>2</v>
      </c>
      <c r="G41" s="6">
        <v>2</v>
      </c>
      <c r="H41" t="s">
        <v>59</v>
      </c>
    </row>
    <row r="42" spans="1:8" x14ac:dyDescent="0.2">
      <c r="A42">
        <v>263</v>
      </c>
      <c r="B42" s="10" t="s">
        <v>1305</v>
      </c>
      <c r="C42" t="s">
        <v>1306</v>
      </c>
      <c r="D42" t="b">
        <v>1</v>
      </c>
      <c r="E42" s="6">
        <v>0</v>
      </c>
      <c r="F42" s="6">
        <v>2</v>
      </c>
      <c r="G42" s="6">
        <v>2</v>
      </c>
      <c r="H42" t="s">
        <v>59</v>
      </c>
    </row>
    <row r="43" spans="1:8" x14ac:dyDescent="0.2">
      <c r="A43">
        <v>199</v>
      </c>
      <c r="B43" s="10" t="s">
        <v>1307</v>
      </c>
      <c r="C43" t="s">
        <v>1308</v>
      </c>
      <c r="D43" t="b">
        <v>1</v>
      </c>
      <c r="E43" s="6">
        <v>0</v>
      </c>
      <c r="F43" s="6">
        <v>2</v>
      </c>
      <c r="G43" s="6">
        <v>2</v>
      </c>
      <c r="H43" t="s">
        <v>59</v>
      </c>
    </row>
    <row r="44" spans="1:8" x14ac:dyDescent="0.2">
      <c r="A44">
        <v>100</v>
      </c>
      <c r="B44" s="10" t="s">
        <v>1309</v>
      </c>
      <c r="C44" t="s">
        <v>1310</v>
      </c>
      <c r="D44" t="b">
        <v>1</v>
      </c>
      <c r="E44" s="6">
        <v>0</v>
      </c>
      <c r="F44" s="6">
        <v>2</v>
      </c>
      <c r="G44" s="6">
        <v>2</v>
      </c>
      <c r="H44" t="s">
        <v>59</v>
      </c>
    </row>
    <row r="45" spans="1:8" x14ac:dyDescent="0.2">
      <c r="A45">
        <v>148</v>
      </c>
      <c r="B45" s="10" t="s">
        <v>1311</v>
      </c>
      <c r="C45" t="s">
        <v>1312</v>
      </c>
      <c r="D45" t="b">
        <v>1</v>
      </c>
      <c r="E45" s="6">
        <v>0</v>
      </c>
      <c r="F45" s="6">
        <v>2</v>
      </c>
      <c r="G45" s="6">
        <v>2</v>
      </c>
      <c r="H45" t="s">
        <v>59</v>
      </c>
    </row>
    <row r="46" spans="1:8" x14ac:dyDescent="0.2">
      <c r="A46">
        <v>148</v>
      </c>
      <c r="B46" s="10" t="s">
        <v>1311</v>
      </c>
      <c r="C46" t="s">
        <v>1313</v>
      </c>
      <c r="D46" t="b">
        <v>1</v>
      </c>
      <c r="E46" s="6">
        <v>0</v>
      </c>
      <c r="F46" s="6">
        <v>2</v>
      </c>
      <c r="G46" s="6">
        <v>2</v>
      </c>
      <c r="H46" t="s">
        <v>59</v>
      </c>
    </row>
    <row r="47" spans="1:8" x14ac:dyDescent="0.2">
      <c r="A47">
        <v>72</v>
      </c>
      <c r="B47" s="10" t="s">
        <v>1314</v>
      </c>
      <c r="C47" t="s">
        <v>1315</v>
      </c>
      <c r="D47" t="b">
        <v>1</v>
      </c>
      <c r="E47" s="6">
        <v>0</v>
      </c>
      <c r="F47" s="6">
        <v>2</v>
      </c>
      <c r="G47" s="6">
        <v>1</v>
      </c>
      <c r="H47" t="s">
        <v>59</v>
      </c>
    </row>
    <row r="48" spans="1:8" x14ac:dyDescent="0.2">
      <c r="A48">
        <v>194</v>
      </c>
      <c r="B48" s="10" t="s">
        <v>1316</v>
      </c>
      <c r="C48" t="s">
        <v>1317</v>
      </c>
      <c r="D48" t="b">
        <v>1</v>
      </c>
      <c r="E48" s="6">
        <v>1</v>
      </c>
      <c r="F48" s="6">
        <v>2</v>
      </c>
      <c r="G48" s="6">
        <v>1</v>
      </c>
      <c r="H48" t="s">
        <v>59</v>
      </c>
    </row>
    <row r="49" spans="1:8" x14ac:dyDescent="0.2">
      <c r="A49">
        <v>186</v>
      </c>
      <c r="B49" s="10" t="s">
        <v>1318</v>
      </c>
      <c r="C49" t="s">
        <v>832</v>
      </c>
      <c r="D49" t="b">
        <v>1</v>
      </c>
      <c r="E49" s="6">
        <v>0</v>
      </c>
      <c r="F49" s="6">
        <v>2</v>
      </c>
      <c r="G49" s="6">
        <v>1</v>
      </c>
      <c r="H49" t="s">
        <v>59</v>
      </c>
    </row>
    <row r="50" spans="1:8" x14ac:dyDescent="0.2">
      <c r="A50">
        <v>252</v>
      </c>
      <c r="B50" s="10" t="s">
        <v>1319</v>
      </c>
      <c r="C50" t="s">
        <v>1320</v>
      </c>
      <c r="D50" t="b">
        <v>1</v>
      </c>
      <c r="E50" s="6">
        <v>0</v>
      </c>
      <c r="F50" s="6">
        <v>2</v>
      </c>
      <c r="G50" s="6">
        <v>1</v>
      </c>
      <c r="H50" t="s">
        <v>59</v>
      </c>
    </row>
    <row r="51" spans="1:8" x14ac:dyDescent="0.2">
      <c r="A51">
        <v>106</v>
      </c>
      <c r="B51" s="10" t="s">
        <v>1321</v>
      </c>
      <c r="C51" t="s">
        <v>1322</v>
      </c>
      <c r="D51" t="b">
        <v>1</v>
      </c>
      <c r="E51" s="6">
        <v>0</v>
      </c>
      <c r="F51" s="6">
        <v>2</v>
      </c>
      <c r="G51" s="6">
        <v>1</v>
      </c>
      <c r="H51" t="s">
        <v>59</v>
      </c>
    </row>
    <row r="52" spans="1:8" x14ac:dyDescent="0.2">
      <c r="A52">
        <v>66</v>
      </c>
      <c r="B52" s="10" t="s">
        <v>1323</v>
      </c>
      <c r="C52" t="s">
        <v>1324</v>
      </c>
      <c r="D52" t="b">
        <v>1</v>
      </c>
      <c r="E52" s="6">
        <v>0</v>
      </c>
      <c r="F52" s="6">
        <v>2</v>
      </c>
      <c r="G52" s="6">
        <v>1</v>
      </c>
      <c r="H52" t="s">
        <v>59</v>
      </c>
    </row>
    <row r="53" spans="1:8" x14ac:dyDescent="0.2">
      <c r="A53">
        <v>38</v>
      </c>
      <c r="B53" s="10" t="s">
        <v>1325</v>
      </c>
      <c r="C53" t="s">
        <v>1326</v>
      </c>
      <c r="D53" t="b">
        <v>1</v>
      </c>
      <c r="E53" s="6">
        <v>0</v>
      </c>
      <c r="F53" s="6">
        <v>2</v>
      </c>
      <c r="G53" s="6">
        <v>1</v>
      </c>
      <c r="H53" t="s">
        <v>59</v>
      </c>
    </row>
    <row r="54" spans="1:8" x14ac:dyDescent="0.2">
      <c r="A54">
        <v>38</v>
      </c>
      <c r="B54" s="10" t="s">
        <v>1325</v>
      </c>
      <c r="C54" t="s">
        <v>1327</v>
      </c>
      <c r="D54" t="b">
        <v>1</v>
      </c>
      <c r="E54" s="6">
        <v>0</v>
      </c>
      <c r="F54" s="6">
        <v>2</v>
      </c>
      <c r="G54" s="6">
        <v>1</v>
      </c>
      <c r="H54" t="s">
        <v>59</v>
      </c>
    </row>
    <row r="55" spans="1:8" x14ac:dyDescent="0.2">
      <c r="A55">
        <v>39</v>
      </c>
      <c r="B55" s="10" t="s">
        <v>1328</v>
      </c>
      <c r="C55" t="s">
        <v>650</v>
      </c>
      <c r="D55" t="b">
        <v>1</v>
      </c>
      <c r="E55" s="6">
        <v>0</v>
      </c>
      <c r="F55" s="6">
        <v>2</v>
      </c>
      <c r="G55" s="6">
        <v>1</v>
      </c>
      <c r="H55" t="s">
        <v>59</v>
      </c>
    </row>
    <row r="56" spans="1:8" x14ac:dyDescent="0.2">
      <c r="A56">
        <v>179</v>
      </c>
      <c r="B56" s="10" t="s">
        <v>1329</v>
      </c>
      <c r="C56" t="s">
        <v>1330</v>
      </c>
      <c r="D56" t="b">
        <v>1</v>
      </c>
      <c r="E56" s="6">
        <v>1</v>
      </c>
      <c r="F56" s="6">
        <v>2</v>
      </c>
      <c r="G56" s="6">
        <v>1</v>
      </c>
      <c r="H56" t="s">
        <v>59</v>
      </c>
    </row>
    <row r="57" spans="1:8" x14ac:dyDescent="0.2">
      <c r="A57">
        <v>225</v>
      </c>
      <c r="B57" s="10" t="s">
        <v>1331</v>
      </c>
      <c r="C57" t="s">
        <v>1332</v>
      </c>
      <c r="D57" t="b">
        <v>1</v>
      </c>
      <c r="E57" s="6">
        <v>0</v>
      </c>
      <c r="F57" s="6">
        <v>2</v>
      </c>
      <c r="G57" s="6">
        <v>1</v>
      </c>
      <c r="H57" t="s">
        <v>59</v>
      </c>
    </row>
    <row r="58" spans="1:8" x14ac:dyDescent="0.2">
      <c r="A58">
        <v>276</v>
      </c>
      <c r="B58" s="10" t="s">
        <v>1333</v>
      </c>
      <c r="C58" t="s">
        <v>1334</v>
      </c>
      <c r="D58" t="b">
        <v>1</v>
      </c>
      <c r="E58" s="6">
        <v>0</v>
      </c>
      <c r="F58" s="6">
        <v>2</v>
      </c>
      <c r="G58" s="6">
        <v>1</v>
      </c>
      <c r="H58" t="s">
        <v>59</v>
      </c>
    </row>
    <row r="59" spans="1:8" x14ac:dyDescent="0.2">
      <c r="A59">
        <v>84</v>
      </c>
      <c r="B59" s="10" t="s">
        <v>1335</v>
      </c>
      <c r="C59" t="s">
        <v>1336</v>
      </c>
      <c r="D59" t="b">
        <v>1</v>
      </c>
      <c r="E59" s="6">
        <v>0</v>
      </c>
      <c r="F59" s="6">
        <v>2</v>
      </c>
      <c r="G59" s="6">
        <v>1</v>
      </c>
      <c r="H59" t="s">
        <v>59</v>
      </c>
    </row>
    <row r="60" spans="1:8" x14ac:dyDescent="0.2">
      <c r="A60">
        <v>245</v>
      </c>
      <c r="B60" s="10" t="s">
        <v>1337</v>
      </c>
      <c r="C60" t="s">
        <v>1338</v>
      </c>
      <c r="D60" t="b">
        <v>1</v>
      </c>
      <c r="E60" s="6">
        <v>0</v>
      </c>
      <c r="F60" s="6">
        <v>2</v>
      </c>
      <c r="G60" s="6">
        <v>1</v>
      </c>
      <c r="H60" t="s">
        <v>59</v>
      </c>
    </row>
    <row r="61" spans="1:8" x14ac:dyDescent="0.2">
      <c r="A61">
        <v>125</v>
      </c>
      <c r="B61" s="10" t="s">
        <v>1339</v>
      </c>
      <c r="C61" t="s">
        <v>1340</v>
      </c>
      <c r="D61" t="b">
        <v>1</v>
      </c>
      <c r="E61" s="6">
        <v>0</v>
      </c>
      <c r="F61" s="6">
        <v>2</v>
      </c>
      <c r="G61" s="6">
        <v>1</v>
      </c>
      <c r="H61" t="s">
        <v>59</v>
      </c>
    </row>
    <row r="62" spans="1:8" x14ac:dyDescent="0.2">
      <c r="A62">
        <v>88</v>
      </c>
      <c r="B62" s="10" t="s">
        <v>1341</v>
      </c>
      <c r="C62" t="s">
        <v>1342</v>
      </c>
      <c r="D62" t="b">
        <v>1</v>
      </c>
      <c r="E62" s="6">
        <v>0</v>
      </c>
      <c r="F62" s="6">
        <v>2</v>
      </c>
      <c r="G62" s="6">
        <v>1</v>
      </c>
      <c r="H62" t="s">
        <v>59</v>
      </c>
    </row>
    <row r="63" spans="1:8" x14ac:dyDescent="0.2">
      <c r="A63">
        <v>249</v>
      </c>
      <c r="B63" s="10" t="s">
        <v>1343</v>
      </c>
      <c r="C63" t="s">
        <v>1344</v>
      </c>
      <c r="D63" t="b">
        <v>1</v>
      </c>
      <c r="E63" s="6">
        <v>0</v>
      </c>
      <c r="F63" s="6">
        <v>2</v>
      </c>
      <c r="G63" s="6">
        <v>1</v>
      </c>
      <c r="H63" t="s">
        <v>59</v>
      </c>
    </row>
    <row r="64" spans="1:8" x14ac:dyDescent="0.2">
      <c r="A64">
        <v>249</v>
      </c>
      <c r="B64" s="10" t="s">
        <v>1343</v>
      </c>
      <c r="C64" t="s">
        <v>1345</v>
      </c>
      <c r="D64" t="b">
        <v>1</v>
      </c>
      <c r="E64" s="6">
        <v>0</v>
      </c>
      <c r="F64" s="6">
        <v>2</v>
      </c>
      <c r="G64" s="6">
        <v>1</v>
      </c>
      <c r="H64" t="s">
        <v>59</v>
      </c>
    </row>
    <row r="65" spans="1:8" x14ac:dyDescent="0.2">
      <c r="A65">
        <v>282</v>
      </c>
      <c r="B65" s="10" t="s">
        <v>1346</v>
      </c>
      <c r="C65" t="s">
        <v>1347</v>
      </c>
      <c r="D65" t="b">
        <v>1</v>
      </c>
      <c r="E65" s="6">
        <v>0</v>
      </c>
      <c r="F65" s="6">
        <v>2</v>
      </c>
      <c r="G65" s="6">
        <v>1</v>
      </c>
      <c r="H65" t="s">
        <v>59</v>
      </c>
    </row>
    <row r="66" spans="1:8" x14ac:dyDescent="0.2">
      <c r="A66">
        <v>169</v>
      </c>
      <c r="B66" s="10" t="s">
        <v>1348</v>
      </c>
      <c r="C66" t="s">
        <v>1349</v>
      </c>
      <c r="D66" t="b">
        <v>1</v>
      </c>
      <c r="E66" s="6">
        <v>0</v>
      </c>
      <c r="F66" s="6">
        <v>2</v>
      </c>
      <c r="G66" s="6">
        <v>1</v>
      </c>
      <c r="H66" t="s">
        <v>59</v>
      </c>
    </row>
    <row r="67" spans="1:8" x14ac:dyDescent="0.2">
      <c r="A67">
        <v>207</v>
      </c>
      <c r="B67" s="10" t="s">
        <v>1350</v>
      </c>
      <c r="C67" t="s">
        <v>1351</v>
      </c>
      <c r="D67" t="b">
        <v>1</v>
      </c>
      <c r="E67" s="6">
        <v>0</v>
      </c>
      <c r="F67" s="6">
        <v>2</v>
      </c>
      <c r="G67" s="6">
        <v>1</v>
      </c>
      <c r="H67" t="s">
        <v>59</v>
      </c>
    </row>
    <row r="68" spans="1:8" x14ac:dyDescent="0.2">
      <c r="A68">
        <v>71</v>
      </c>
      <c r="B68" s="10" t="s">
        <v>1352</v>
      </c>
      <c r="C68" t="s">
        <v>1353</v>
      </c>
      <c r="D68" t="b">
        <v>1</v>
      </c>
      <c r="E68" s="6">
        <v>0</v>
      </c>
      <c r="F68" s="6">
        <v>2</v>
      </c>
      <c r="G68" s="6">
        <v>1</v>
      </c>
      <c r="H68" t="s">
        <v>59</v>
      </c>
    </row>
    <row r="69" spans="1:8" x14ac:dyDescent="0.2">
      <c r="A69">
        <v>46</v>
      </c>
      <c r="B69" s="10" t="s">
        <v>1354</v>
      </c>
      <c r="C69" t="s">
        <v>1355</v>
      </c>
      <c r="D69" t="b">
        <v>1</v>
      </c>
      <c r="E69" s="6">
        <v>1</v>
      </c>
      <c r="F69" s="6">
        <v>2</v>
      </c>
      <c r="G69" s="6">
        <v>1</v>
      </c>
      <c r="H69" t="s">
        <v>59</v>
      </c>
    </row>
    <row r="70" spans="1:8" x14ac:dyDescent="0.2">
      <c r="A70">
        <v>187</v>
      </c>
      <c r="B70" s="10" t="s">
        <v>1356</v>
      </c>
      <c r="C70" t="s">
        <v>1357</v>
      </c>
      <c r="D70" t="b">
        <v>1</v>
      </c>
      <c r="E70" s="6">
        <v>0</v>
      </c>
      <c r="F70" s="6">
        <v>2</v>
      </c>
      <c r="G70" s="6">
        <v>1</v>
      </c>
      <c r="H70" t="s">
        <v>59</v>
      </c>
    </row>
    <row r="71" spans="1:8" x14ac:dyDescent="0.2">
      <c r="A71">
        <v>131</v>
      </c>
      <c r="B71" s="10" t="s">
        <v>1358</v>
      </c>
      <c r="C71" t="s">
        <v>1359</v>
      </c>
      <c r="D71" t="b">
        <v>1</v>
      </c>
      <c r="E71" s="6">
        <v>0</v>
      </c>
      <c r="F71" s="6">
        <v>2</v>
      </c>
      <c r="G71" s="6">
        <v>1</v>
      </c>
      <c r="H71" t="s">
        <v>59</v>
      </c>
    </row>
    <row r="72" spans="1:8" x14ac:dyDescent="0.2">
      <c r="A72">
        <v>135</v>
      </c>
      <c r="B72" s="10" t="s">
        <v>1360</v>
      </c>
      <c r="C72" t="s">
        <v>1361</v>
      </c>
      <c r="D72" t="b">
        <v>1</v>
      </c>
      <c r="E72" s="6">
        <v>1</v>
      </c>
      <c r="F72" s="6">
        <v>2</v>
      </c>
      <c r="G72" s="6">
        <v>1</v>
      </c>
      <c r="H72" t="s">
        <v>59</v>
      </c>
    </row>
    <row r="73" spans="1:8" x14ac:dyDescent="0.2">
      <c r="A73">
        <v>35</v>
      </c>
      <c r="B73" s="10" t="s">
        <v>1362</v>
      </c>
      <c r="C73" t="s">
        <v>1032</v>
      </c>
      <c r="D73" t="b">
        <v>1</v>
      </c>
      <c r="E73" s="6">
        <v>0</v>
      </c>
      <c r="F73" s="6">
        <v>2</v>
      </c>
      <c r="G73" s="6">
        <v>1</v>
      </c>
      <c r="H73" t="s">
        <v>59</v>
      </c>
    </row>
    <row r="74" spans="1:8" x14ac:dyDescent="0.2">
      <c r="A74">
        <v>42</v>
      </c>
      <c r="B74" s="10" t="s">
        <v>1363</v>
      </c>
      <c r="C74" t="s">
        <v>1364</v>
      </c>
      <c r="D74" t="b">
        <v>1</v>
      </c>
      <c r="E74" s="6">
        <v>0</v>
      </c>
      <c r="F74" s="6">
        <v>2</v>
      </c>
      <c r="G74" s="6">
        <v>1</v>
      </c>
      <c r="H74" t="s">
        <v>59</v>
      </c>
    </row>
    <row r="75" spans="1:8" x14ac:dyDescent="0.2">
      <c r="A75">
        <v>119</v>
      </c>
      <c r="B75" s="10" t="s">
        <v>1365</v>
      </c>
      <c r="C75" t="s">
        <v>1366</v>
      </c>
      <c r="D75" t="b">
        <v>1</v>
      </c>
      <c r="E75" s="6">
        <v>0</v>
      </c>
      <c r="F75" s="6">
        <v>2</v>
      </c>
      <c r="G75" s="6">
        <v>1</v>
      </c>
      <c r="H75" t="s">
        <v>59</v>
      </c>
    </row>
    <row r="76" spans="1:8" x14ac:dyDescent="0.2">
      <c r="A76">
        <v>205</v>
      </c>
      <c r="B76" s="10" t="s">
        <v>1367</v>
      </c>
      <c r="C76" t="s">
        <v>1368</v>
      </c>
      <c r="D76" t="b">
        <v>1</v>
      </c>
      <c r="E76" s="6">
        <v>0</v>
      </c>
      <c r="F76" s="6">
        <v>2</v>
      </c>
      <c r="G76" s="6">
        <v>1</v>
      </c>
      <c r="H76" t="s">
        <v>59</v>
      </c>
    </row>
    <row r="77" spans="1:8" x14ac:dyDescent="0.2">
      <c r="A77">
        <v>48</v>
      </c>
      <c r="B77" s="10" t="s">
        <v>1369</v>
      </c>
      <c r="C77" t="s">
        <v>1370</v>
      </c>
      <c r="D77" t="b">
        <v>1</v>
      </c>
      <c r="E77" s="6">
        <v>0</v>
      </c>
      <c r="F77" s="6">
        <v>2</v>
      </c>
      <c r="G77" s="6">
        <v>1</v>
      </c>
      <c r="H77" t="s">
        <v>59</v>
      </c>
    </row>
    <row r="78" spans="1:8" x14ac:dyDescent="0.2">
      <c r="A78">
        <v>75</v>
      </c>
      <c r="B78" s="10" t="s">
        <v>1371</v>
      </c>
      <c r="C78" t="s">
        <v>1372</v>
      </c>
      <c r="D78" t="b">
        <v>1</v>
      </c>
      <c r="E78" s="6">
        <v>1</v>
      </c>
      <c r="F78" s="6">
        <v>2</v>
      </c>
      <c r="G78" s="6">
        <v>1</v>
      </c>
      <c r="H78" t="s">
        <v>59</v>
      </c>
    </row>
    <row r="79" spans="1:8" x14ac:dyDescent="0.2">
      <c r="A79">
        <v>75</v>
      </c>
      <c r="B79" s="10" t="s">
        <v>1371</v>
      </c>
      <c r="C79" t="s">
        <v>1373</v>
      </c>
      <c r="D79" t="b">
        <v>1</v>
      </c>
      <c r="E79" s="6">
        <v>1</v>
      </c>
      <c r="F79" s="6">
        <v>2</v>
      </c>
      <c r="G79" s="6">
        <v>1</v>
      </c>
      <c r="H79" t="s">
        <v>59</v>
      </c>
    </row>
    <row r="80" spans="1:8" x14ac:dyDescent="0.2">
      <c r="A80">
        <v>130</v>
      </c>
      <c r="B80" s="10" t="s">
        <v>1374</v>
      </c>
      <c r="C80" t="s">
        <v>1375</v>
      </c>
      <c r="D80" t="b">
        <v>1</v>
      </c>
      <c r="E80" s="6">
        <v>1</v>
      </c>
      <c r="F80" s="6">
        <v>2</v>
      </c>
      <c r="G80" s="6">
        <v>1</v>
      </c>
      <c r="H80" t="s">
        <v>59</v>
      </c>
    </row>
    <row r="81" spans="1:8" x14ac:dyDescent="0.2">
      <c r="A81">
        <v>190</v>
      </c>
      <c r="B81" s="10" t="s">
        <v>1376</v>
      </c>
      <c r="C81" t="s">
        <v>1377</v>
      </c>
      <c r="D81" t="b">
        <v>1</v>
      </c>
      <c r="E81" s="6">
        <v>0</v>
      </c>
      <c r="F81" s="6">
        <v>2</v>
      </c>
      <c r="G81" s="6">
        <v>1</v>
      </c>
      <c r="H81" t="s">
        <v>59</v>
      </c>
    </row>
    <row r="82" spans="1:8" x14ac:dyDescent="0.2">
      <c r="A82">
        <v>141</v>
      </c>
      <c r="B82" s="10" t="s">
        <v>1378</v>
      </c>
      <c r="C82" t="s">
        <v>1379</v>
      </c>
      <c r="D82" t="b">
        <v>1</v>
      </c>
      <c r="E82" s="6">
        <v>1</v>
      </c>
      <c r="F82" s="6">
        <v>2</v>
      </c>
      <c r="G82" s="6">
        <v>1</v>
      </c>
      <c r="H82" t="s">
        <v>59</v>
      </c>
    </row>
    <row r="83" spans="1:8" x14ac:dyDescent="0.2">
      <c r="A83">
        <v>214</v>
      </c>
      <c r="B83" s="10" t="s">
        <v>1380</v>
      </c>
      <c r="C83" t="s">
        <v>1381</v>
      </c>
      <c r="D83" t="b">
        <v>1</v>
      </c>
      <c r="E83" s="6">
        <v>0</v>
      </c>
      <c r="F83" s="6">
        <v>2</v>
      </c>
      <c r="G83" s="6">
        <v>1</v>
      </c>
      <c r="H83" t="s">
        <v>59</v>
      </c>
    </row>
    <row r="84" spans="1:8" x14ac:dyDescent="0.2">
      <c r="A84">
        <v>175</v>
      </c>
      <c r="B84" s="10" t="s">
        <v>1382</v>
      </c>
      <c r="C84" t="s">
        <v>1383</v>
      </c>
      <c r="D84" t="b">
        <v>1</v>
      </c>
      <c r="E84" s="6">
        <v>1</v>
      </c>
      <c r="F84" s="6">
        <v>2</v>
      </c>
      <c r="G84" s="6">
        <v>1</v>
      </c>
      <c r="H84" t="s">
        <v>59</v>
      </c>
    </row>
    <row r="85" spans="1:8" x14ac:dyDescent="0.2">
      <c r="A85">
        <v>116</v>
      </c>
      <c r="B85" s="10" t="s">
        <v>1384</v>
      </c>
      <c r="C85" t="s">
        <v>1385</v>
      </c>
      <c r="D85" t="b">
        <v>1</v>
      </c>
      <c r="E85" s="6">
        <v>0</v>
      </c>
      <c r="F85" s="6">
        <v>2</v>
      </c>
      <c r="G85" s="6">
        <v>1</v>
      </c>
      <c r="H85" t="s">
        <v>59</v>
      </c>
    </row>
    <row r="86" spans="1:8" x14ac:dyDescent="0.2">
      <c r="A86">
        <v>220</v>
      </c>
      <c r="B86" s="10" t="s">
        <v>1386</v>
      </c>
      <c r="C86" t="s">
        <v>1387</v>
      </c>
      <c r="D86" t="b">
        <v>1</v>
      </c>
      <c r="E86" s="6">
        <v>0</v>
      </c>
      <c r="F86" s="6">
        <v>2</v>
      </c>
      <c r="G86" s="6">
        <v>1</v>
      </c>
      <c r="H86" t="s">
        <v>59</v>
      </c>
    </row>
    <row r="87" spans="1:8" x14ac:dyDescent="0.2">
      <c r="A87">
        <v>153</v>
      </c>
      <c r="B87" s="10" t="s">
        <v>1388</v>
      </c>
      <c r="C87" t="s">
        <v>1389</v>
      </c>
      <c r="D87" t="b">
        <v>1</v>
      </c>
      <c r="E87" s="6">
        <v>0</v>
      </c>
      <c r="F87" s="6">
        <v>2</v>
      </c>
      <c r="G87" s="6">
        <v>1</v>
      </c>
      <c r="H87" t="s">
        <v>59</v>
      </c>
    </row>
    <row r="88" spans="1:8" x14ac:dyDescent="0.2">
      <c r="A88">
        <v>182</v>
      </c>
      <c r="B88" s="10" t="s">
        <v>1390</v>
      </c>
      <c r="C88" t="s">
        <v>1391</v>
      </c>
      <c r="D88" t="b">
        <v>1</v>
      </c>
      <c r="E88" s="6">
        <v>0</v>
      </c>
      <c r="F88" s="6">
        <v>2</v>
      </c>
      <c r="G88" s="6">
        <v>1</v>
      </c>
      <c r="H88" t="s">
        <v>59</v>
      </c>
    </row>
    <row r="89" spans="1:8" x14ac:dyDescent="0.2">
      <c r="A89">
        <v>253</v>
      </c>
      <c r="B89" s="10" t="s">
        <v>1392</v>
      </c>
      <c r="C89" t="s">
        <v>1393</v>
      </c>
      <c r="D89" t="b">
        <v>1</v>
      </c>
      <c r="E89" s="6">
        <v>0</v>
      </c>
      <c r="F89" s="6">
        <v>2</v>
      </c>
      <c r="G89" s="6">
        <v>1</v>
      </c>
      <c r="H89" t="s">
        <v>59</v>
      </c>
    </row>
    <row r="90" spans="1:8" x14ac:dyDescent="0.2">
      <c r="A90">
        <v>67</v>
      </c>
      <c r="B90" s="10" t="s">
        <v>1394</v>
      </c>
      <c r="C90" t="s">
        <v>1395</v>
      </c>
      <c r="D90" t="b">
        <v>1</v>
      </c>
      <c r="E90" s="6">
        <v>1</v>
      </c>
      <c r="F90" s="6">
        <v>2</v>
      </c>
      <c r="G90" s="6">
        <v>1</v>
      </c>
      <c r="H90" t="s">
        <v>59</v>
      </c>
    </row>
    <row r="91" spans="1:8" x14ac:dyDescent="0.2">
      <c r="A91">
        <v>251</v>
      </c>
      <c r="B91" s="10" t="s">
        <v>1396</v>
      </c>
      <c r="C91" t="s">
        <v>1397</v>
      </c>
      <c r="D91" t="b">
        <v>1</v>
      </c>
      <c r="E91" s="6">
        <v>1</v>
      </c>
      <c r="F91" s="6">
        <v>2</v>
      </c>
      <c r="G91" s="6">
        <v>1</v>
      </c>
      <c r="H91" t="s">
        <v>59</v>
      </c>
    </row>
    <row r="92" spans="1:8" x14ac:dyDescent="0.2">
      <c r="A92">
        <v>213</v>
      </c>
      <c r="B92" s="10" t="s">
        <v>1398</v>
      </c>
      <c r="C92" t="s">
        <v>1399</v>
      </c>
      <c r="D92" t="b">
        <v>1</v>
      </c>
      <c r="E92" s="6">
        <v>0</v>
      </c>
      <c r="F92" s="6">
        <v>2</v>
      </c>
      <c r="G92" s="6">
        <v>1</v>
      </c>
      <c r="H92" t="s">
        <v>59</v>
      </c>
    </row>
    <row r="93" spans="1:8" x14ac:dyDescent="0.2">
      <c r="A93">
        <v>136</v>
      </c>
      <c r="B93" s="10" t="s">
        <v>1400</v>
      </c>
      <c r="C93" t="s">
        <v>1401</v>
      </c>
      <c r="D93" t="b">
        <v>1</v>
      </c>
      <c r="E93" s="6">
        <v>0</v>
      </c>
      <c r="F93" s="6">
        <v>2</v>
      </c>
      <c r="G93" s="6">
        <v>1</v>
      </c>
      <c r="H93" t="s">
        <v>59</v>
      </c>
    </row>
    <row r="94" spans="1:8" x14ac:dyDescent="0.2">
      <c r="A94">
        <v>78</v>
      </c>
      <c r="B94" s="10" t="s">
        <v>1402</v>
      </c>
      <c r="C94" t="s">
        <v>1403</v>
      </c>
      <c r="D94" t="b">
        <v>1</v>
      </c>
      <c r="E94" s="6">
        <v>0</v>
      </c>
      <c r="F94" s="6">
        <v>2</v>
      </c>
      <c r="G94" s="6">
        <v>1</v>
      </c>
      <c r="H94" t="s">
        <v>59</v>
      </c>
    </row>
    <row r="95" spans="1:8" x14ac:dyDescent="0.2">
      <c r="A95">
        <v>78</v>
      </c>
      <c r="B95" s="10" t="s">
        <v>1402</v>
      </c>
      <c r="C95" t="s">
        <v>1404</v>
      </c>
      <c r="D95" t="b">
        <v>1</v>
      </c>
      <c r="E95" s="6">
        <v>0</v>
      </c>
      <c r="F95" s="6">
        <v>2</v>
      </c>
      <c r="G95" s="6">
        <v>1</v>
      </c>
      <c r="H95" t="s">
        <v>59</v>
      </c>
    </row>
    <row r="96" spans="1:8" x14ac:dyDescent="0.2">
      <c r="A96">
        <v>33</v>
      </c>
      <c r="B96" s="10" t="s">
        <v>1262</v>
      </c>
      <c r="C96" t="s">
        <v>1405</v>
      </c>
      <c r="D96" t="b">
        <v>1</v>
      </c>
      <c r="E96" s="6">
        <v>0</v>
      </c>
      <c r="F96" s="6">
        <v>2</v>
      </c>
      <c r="G96" s="6">
        <v>1</v>
      </c>
      <c r="H96" t="s">
        <v>59</v>
      </c>
    </row>
    <row r="97" spans="1:8" x14ac:dyDescent="0.2">
      <c r="A97">
        <v>167</v>
      </c>
      <c r="B97" s="10" t="s">
        <v>1406</v>
      </c>
      <c r="C97" t="s">
        <v>1407</v>
      </c>
      <c r="D97" t="b">
        <v>1</v>
      </c>
      <c r="E97" s="6">
        <v>1</v>
      </c>
      <c r="F97" s="6">
        <v>2</v>
      </c>
      <c r="G97" s="6">
        <v>1</v>
      </c>
      <c r="H97" t="s">
        <v>59</v>
      </c>
    </row>
    <row r="98" spans="1:8" x14ac:dyDescent="0.2">
      <c r="A98">
        <v>174</v>
      </c>
      <c r="B98" s="10" t="s">
        <v>1232</v>
      </c>
      <c r="C98" t="s">
        <v>1408</v>
      </c>
      <c r="D98" t="b">
        <v>1</v>
      </c>
      <c r="E98" s="6">
        <v>0</v>
      </c>
      <c r="F98" s="6">
        <v>2</v>
      </c>
      <c r="G98" s="6">
        <v>1</v>
      </c>
      <c r="H98" t="s">
        <v>59</v>
      </c>
    </row>
    <row r="99" spans="1:8" x14ac:dyDescent="0.2">
      <c r="A99">
        <v>174</v>
      </c>
      <c r="B99" s="10" t="s">
        <v>1232</v>
      </c>
      <c r="C99" t="s">
        <v>1409</v>
      </c>
      <c r="D99" t="b">
        <v>1</v>
      </c>
      <c r="E99" s="6">
        <v>0</v>
      </c>
      <c r="F99" s="6">
        <v>2</v>
      </c>
      <c r="G99" s="6">
        <v>1</v>
      </c>
      <c r="H99" t="s">
        <v>59</v>
      </c>
    </row>
    <row r="100" spans="1:8" x14ac:dyDescent="0.2">
      <c r="A100">
        <v>47</v>
      </c>
      <c r="B100" s="10" t="s">
        <v>1410</v>
      </c>
      <c r="C100" t="s">
        <v>1411</v>
      </c>
      <c r="D100" t="b">
        <v>1</v>
      </c>
      <c r="E100" s="6">
        <v>0</v>
      </c>
      <c r="F100" s="6">
        <v>2</v>
      </c>
      <c r="G100" s="6">
        <v>1</v>
      </c>
      <c r="H100" t="s">
        <v>59</v>
      </c>
    </row>
    <row r="101" spans="1:8" x14ac:dyDescent="0.2">
      <c r="A101">
        <v>196</v>
      </c>
      <c r="B101" s="10" t="s">
        <v>1412</v>
      </c>
      <c r="C101" t="s">
        <v>1413</v>
      </c>
      <c r="D101" t="b">
        <v>1</v>
      </c>
      <c r="E101" s="6">
        <v>0</v>
      </c>
      <c r="F101" s="6">
        <v>2</v>
      </c>
      <c r="G101" s="6">
        <v>1</v>
      </c>
      <c r="H101" t="s">
        <v>59</v>
      </c>
    </row>
    <row r="102" spans="1:8" x14ac:dyDescent="0.2">
      <c r="A102">
        <v>191</v>
      </c>
      <c r="B102" s="10" t="s">
        <v>1414</v>
      </c>
      <c r="C102" t="s">
        <v>1415</v>
      </c>
      <c r="D102" t="b">
        <v>1</v>
      </c>
      <c r="E102" s="6">
        <v>0</v>
      </c>
      <c r="F102" s="6">
        <v>2</v>
      </c>
      <c r="G102" s="6">
        <v>1</v>
      </c>
      <c r="H102" t="s">
        <v>59</v>
      </c>
    </row>
    <row r="103" spans="1:8" x14ac:dyDescent="0.2">
      <c r="A103">
        <v>250</v>
      </c>
      <c r="B103" s="10" t="s">
        <v>1236</v>
      </c>
      <c r="C103" t="s">
        <v>1416</v>
      </c>
      <c r="D103" t="b">
        <v>1</v>
      </c>
      <c r="E103" s="6">
        <v>0</v>
      </c>
      <c r="F103" s="6">
        <v>2</v>
      </c>
      <c r="G103" s="6">
        <v>1</v>
      </c>
      <c r="H103" t="s">
        <v>59</v>
      </c>
    </row>
    <row r="104" spans="1:8" x14ac:dyDescent="0.2">
      <c r="A104">
        <v>250</v>
      </c>
      <c r="B104" s="10" t="s">
        <v>1236</v>
      </c>
      <c r="C104" t="s">
        <v>1417</v>
      </c>
      <c r="D104" t="b">
        <v>1</v>
      </c>
      <c r="E104" s="6">
        <v>0</v>
      </c>
      <c r="F104" s="6">
        <v>2</v>
      </c>
      <c r="G104" s="6">
        <v>1</v>
      </c>
      <c r="H104" t="s">
        <v>59</v>
      </c>
    </row>
    <row r="105" spans="1:8" x14ac:dyDescent="0.2">
      <c r="A105">
        <v>257</v>
      </c>
      <c r="B105" s="10" t="s">
        <v>1418</v>
      </c>
      <c r="C105" t="s">
        <v>1419</v>
      </c>
      <c r="D105" t="b">
        <v>1</v>
      </c>
      <c r="E105" s="6">
        <v>1</v>
      </c>
      <c r="F105" s="6">
        <v>2</v>
      </c>
      <c r="G105" s="6">
        <v>1</v>
      </c>
      <c r="H105" t="s">
        <v>59</v>
      </c>
    </row>
    <row r="106" spans="1:8" x14ac:dyDescent="0.2">
      <c r="A106">
        <v>238</v>
      </c>
      <c r="B106" s="10" t="s">
        <v>1420</v>
      </c>
      <c r="C106" t="s">
        <v>1421</v>
      </c>
      <c r="D106" t="b">
        <v>1</v>
      </c>
      <c r="E106" s="6">
        <v>1</v>
      </c>
      <c r="F106" s="6">
        <v>2</v>
      </c>
      <c r="G106" s="6">
        <v>1</v>
      </c>
      <c r="H106" t="s">
        <v>59</v>
      </c>
    </row>
    <row r="107" spans="1:8" x14ac:dyDescent="0.2">
      <c r="A107">
        <v>275</v>
      </c>
      <c r="B107" s="10" t="s">
        <v>1422</v>
      </c>
      <c r="C107" t="s">
        <v>1423</v>
      </c>
      <c r="D107" t="b">
        <v>1</v>
      </c>
      <c r="E107" s="6">
        <v>0</v>
      </c>
      <c r="F107" s="6">
        <v>2</v>
      </c>
      <c r="G107" s="6">
        <v>1</v>
      </c>
      <c r="H107" t="s">
        <v>59</v>
      </c>
    </row>
    <row r="108" spans="1:8" x14ac:dyDescent="0.2">
      <c r="A108">
        <v>198</v>
      </c>
      <c r="B108" s="10" t="s">
        <v>1424</v>
      </c>
      <c r="C108" t="s">
        <v>1425</v>
      </c>
      <c r="D108" t="b">
        <v>1</v>
      </c>
      <c r="E108" s="6">
        <v>0</v>
      </c>
      <c r="F108" s="6">
        <v>2</v>
      </c>
      <c r="G108" s="6">
        <v>1</v>
      </c>
      <c r="H108" t="s">
        <v>59</v>
      </c>
    </row>
    <row r="109" spans="1:8" x14ac:dyDescent="0.2">
      <c r="A109">
        <v>218</v>
      </c>
      <c r="B109" s="10" t="s">
        <v>1426</v>
      </c>
      <c r="C109" t="s">
        <v>1427</v>
      </c>
      <c r="D109" t="b">
        <v>1</v>
      </c>
      <c r="E109" s="6">
        <v>0</v>
      </c>
      <c r="F109" s="6">
        <v>2</v>
      </c>
      <c r="G109" s="6">
        <v>1</v>
      </c>
      <c r="H109" t="s">
        <v>59</v>
      </c>
    </row>
    <row r="110" spans="1:8" x14ac:dyDescent="0.2">
      <c r="A110">
        <v>154</v>
      </c>
      <c r="B110" s="10" t="s">
        <v>1242</v>
      </c>
      <c r="C110" t="s">
        <v>1428</v>
      </c>
      <c r="D110" t="b">
        <v>1</v>
      </c>
      <c r="E110" s="6">
        <v>0</v>
      </c>
      <c r="F110" s="6">
        <v>2</v>
      </c>
      <c r="G110" s="6">
        <v>1</v>
      </c>
      <c r="H110" t="s">
        <v>59</v>
      </c>
    </row>
    <row r="111" spans="1:8" x14ac:dyDescent="0.2">
      <c r="A111">
        <v>152</v>
      </c>
      <c r="B111" s="10" t="s">
        <v>1429</v>
      </c>
      <c r="C111" t="s">
        <v>1430</v>
      </c>
      <c r="D111" t="b">
        <v>1</v>
      </c>
      <c r="E111" s="6">
        <v>0</v>
      </c>
      <c r="F111" s="6">
        <v>2</v>
      </c>
      <c r="G111" s="6">
        <v>1</v>
      </c>
      <c r="H111" t="s">
        <v>59</v>
      </c>
    </row>
    <row r="112" spans="1:8" x14ac:dyDescent="0.2">
      <c r="A112">
        <v>155</v>
      </c>
      <c r="B112" s="10" t="s">
        <v>1431</v>
      </c>
      <c r="C112" t="s">
        <v>1432</v>
      </c>
      <c r="D112" t="b">
        <v>1</v>
      </c>
      <c r="E112" s="6">
        <v>0</v>
      </c>
      <c r="F112" s="6">
        <v>2</v>
      </c>
      <c r="G112" s="6">
        <v>1</v>
      </c>
      <c r="H112" t="s">
        <v>59</v>
      </c>
    </row>
    <row r="113" spans="1:8" x14ac:dyDescent="0.2">
      <c r="A113">
        <v>217</v>
      </c>
      <c r="B113" s="10" t="s">
        <v>1433</v>
      </c>
      <c r="C113" t="s">
        <v>1434</v>
      </c>
      <c r="D113" t="b">
        <v>1</v>
      </c>
      <c r="E113" s="6">
        <v>0</v>
      </c>
      <c r="F113" s="6">
        <v>2</v>
      </c>
      <c r="G113" s="6">
        <v>1</v>
      </c>
      <c r="H113" t="s">
        <v>59</v>
      </c>
    </row>
    <row r="114" spans="1:8" x14ac:dyDescent="0.2">
      <c r="A114">
        <v>206</v>
      </c>
      <c r="B114" s="10" t="s">
        <v>1435</v>
      </c>
      <c r="C114" t="s">
        <v>1436</v>
      </c>
      <c r="D114" t="b">
        <v>1</v>
      </c>
      <c r="E114" s="6">
        <v>1</v>
      </c>
      <c r="F114" s="6">
        <v>2</v>
      </c>
      <c r="G114" s="6">
        <v>1</v>
      </c>
      <c r="H114" t="s">
        <v>59</v>
      </c>
    </row>
    <row r="115" spans="1:8" x14ac:dyDescent="0.2">
      <c r="A115">
        <v>270</v>
      </c>
      <c r="B115" s="10" t="s">
        <v>1437</v>
      </c>
      <c r="C115" t="s">
        <v>1438</v>
      </c>
      <c r="D115" t="b">
        <v>1</v>
      </c>
      <c r="E115" s="6">
        <v>0</v>
      </c>
      <c r="F115" s="6">
        <v>2</v>
      </c>
      <c r="G115" s="6">
        <v>1</v>
      </c>
      <c r="H115" t="s">
        <v>59</v>
      </c>
    </row>
    <row r="116" spans="1:8" x14ac:dyDescent="0.2">
      <c r="A116">
        <v>105</v>
      </c>
      <c r="B116" s="10" t="s">
        <v>1439</v>
      </c>
      <c r="C116" t="s">
        <v>1440</v>
      </c>
      <c r="D116" t="b">
        <v>1</v>
      </c>
      <c r="E116" s="6">
        <v>0</v>
      </c>
      <c r="F116" s="6">
        <v>2</v>
      </c>
      <c r="G116" s="6">
        <v>1</v>
      </c>
      <c r="H116" t="s">
        <v>59</v>
      </c>
    </row>
    <row r="117" spans="1:8" x14ac:dyDescent="0.2">
      <c r="A117">
        <v>162</v>
      </c>
      <c r="B117" s="10" t="s">
        <v>1441</v>
      </c>
      <c r="C117" t="s">
        <v>1442</v>
      </c>
      <c r="D117" t="b">
        <v>1</v>
      </c>
      <c r="E117" s="6">
        <v>0</v>
      </c>
      <c r="F117" s="6">
        <v>2</v>
      </c>
      <c r="G117" s="6">
        <v>1</v>
      </c>
      <c r="H117" t="s">
        <v>59</v>
      </c>
    </row>
    <row r="118" spans="1:8" x14ac:dyDescent="0.2">
      <c r="A118">
        <v>117</v>
      </c>
      <c r="B118" s="10" t="s">
        <v>1264</v>
      </c>
      <c r="C118" t="s">
        <v>1443</v>
      </c>
      <c r="D118" t="b">
        <v>1</v>
      </c>
      <c r="E118" s="6">
        <v>0</v>
      </c>
      <c r="F118" s="6">
        <v>2</v>
      </c>
      <c r="G118" s="6">
        <v>1</v>
      </c>
      <c r="H118" t="s">
        <v>59</v>
      </c>
    </row>
    <row r="119" spans="1:8" x14ac:dyDescent="0.2">
      <c r="A119">
        <v>183</v>
      </c>
      <c r="B119" s="10" t="s">
        <v>1444</v>
      </c>
      <c r="C119" t="s">
        <v>1445</v>
      </c>
      <c r="D119" t="b">
        <v>1</v>
      </c>
      <c r="E119" s="6">
        <v>0</v>
      </c>
      <c r="F119" s="6">
        <v>2</v>
      </c>
      <c r="G119" s="6">
        <v>1</v>
      </c>
      <c r="H119" t="s">
        <v>59</v>
      </c>
    </row>
    <row r="120" spans="1:8" x14ac:dyDescent="0.2">
      <c r="A120">
        <v>200</v>
      </c>
      <c r="B120" s="10" t="s">
        <v>1446</v>
      </c>
      <c r="C120" t="s">
        <v>1447</v>
      </c>
      <c r="D120" t="b">
        <v>1</v>
      </c>
      <c r="E120" s="6">
        <v>0</v>
      </c>
      <c r="F120" s="6">
        <v>2</v>
      </c>
      <c r="G120" s="6">
        <v>1</v>
      </c>
      <c r="H120" t="s">
        <v>59</v>
      </c>
    </row>
    <row r="121" spans="1:8" x14ac:dyDescent="0.2">
      <c r="A121">
        <v>234</v>
      </c>
      <c r="B121" s="10" t="s">
        <v>1448</v>
      </c>
      <c r="C121" t="s">
        <v>1449</v>
      </c>
      <c r="D121" t="b">
        <v>1</v>
      </c>
      <c r="E121" s="6">
        <v>0</v>
      </c>
      <c r="F121" s="6">
        <v>2</v>
      </c>
      <c r="G121" s="6">
        <v>1</v>
      </c>
      <c r="H121" t="s">
        <v>59</v>
      </c>
    </row>
    <row r="122" spans="1:8" x14ac:dyDescent="0.2">
      <c r="A122">
        <v>43</v>
      </c>
      <c r="B122" s="10" t="s">
        <v>1450</v>
      </c>
      <c r="C122" t="s">
        <v>671</v>
      </c>
      <c r="D122" t="b">
        <v>1</v>
      </c>
      <c r="E122" s="6">
        <v>0</v>
      </c>
      <c r="F122" s="6">
        <v>2</v>
      </c>
      <c r="G122" s="6">
        <v>1</v>
      </c>
      <c r="H122" t="s">
        <v>59</v>
      </c>
    </row>
    <row r="123" spans="1:8" x14ac:dyDescent="0.2">
      <c r="A123">
        <v>156</v>
      </c>
      <c r="B123" s="10" t="s">
        <v>1451</v>
      </c>
      <c r="C123" t="s">
        <v>1452</v>
      </c>
      <c r="D123" t="b">
        <v>1</v>
      </c>
      <c r="E123" s="6">
        <v>0</v>
      </c>
      <c r="F123" s="6">
        <v>2</v>
      </c>
      <c r="G123" s="6">
        <v>1</v>
      </c>
      <c r="H123" t="s">
        <v>59</v>
      </c>
    </row>
    <row r="124" spans="1:8" x14ac:dyDescent="0.2">
      <c r="A124">
        <v>242</v>
      </c>
      <c r="B124" s="10" t="s">
        <v>1453</v>
      </c>
      <c r="C124" t="s">
        <v>1454</v>
      </c>
      <c r="D124" t="b">
        <v>1</v>
      </c>
      <c r="E124" s="6">
        <v>0</v>
      </c>
      <c r="F124" s="6">
        <v>2</v>
      </c>
      <c r="G124" s="6">
        <v>1</v>
      </c>
      <c r="H124" t="s">
        <v>59</v>
      </c>
    </row>
    <row r="125" spans="1:8" x14ac:dyDescent="0.2">
      <c r="A125">
        <v>89</v>
      </c>
      <c r="B125" s="10" t="s">
        <v>1455</v>
      </c>
      <c r="C125" t="s">
        <v>1456</v>
      </c>
      <c r="D125" t="b">
        <v>1</v>
      </c>
      <c r="E125" s="6">
        <v>0</v>
      </c>
      <c r="F125" s="6">
        <v>2</v>
      </c>
      <c r="G125" s="6">
        <v>1</v>
      </c>
      <c r="H125" t="s">
        <v>59</v>
      </c>
    </row>
    <row r="126" spans="1:8" x14ac:dyDescent="0.2">
      <c r="A126">
        <v>86</v>
      </c>
      <c r="B126" s="10" t="s">
        <v>1457</v>
      </c>
      <c r="C126" t="s">
        <v>1458</v>
      </c>
      <c r="D126" t="b">
        <v>1</v>
      </c>
      <c r="E126" s="6">
        <v>0</v>
      </c>
      <c r="F126" s="6">
        <v>2</v>
      </c>
      <c r="G126" s="6">
        <v>1</v>
      </c>
      <c r="H126" t="s">
        <v>59</v>
      </c>
    </row>
    <row r="127" spans="1:8" x14ac:dyDescent="0.2">
      <c r="A127">
        <v>192</v>
      </c>
      <c r="B127" s="10" t="s">
        <v>1459</v>
      </c>
      <c r="C127" t="s">
        <v>1460</v>
      </c>
      <c r="D127" t="b">
        <v>1</v>
      </c>
      <c r="E127" s="6">
        <v>0</v>
      </c>
      <c r="F127" s="6">
        <v>2</v>
      </c>
      <c r="G127" s="6">
        <v>1</v>
      </c>
      <c r="H127" t="s">
        <v>59</v>
      </c>
    </row>
    <row r="128" spans="1:8" x14ac:dyDescent="0.2">
      <c r="A128">
        <v>254</v>
      </c>
      <c r="B128" s="10" t="s">
        <v>1461</v>
      </c>
      <c r="C128" t="s">
        <v>1462</v>
      </c>
      <c r="D128" t="b">
        <v>1</v>
      </c>
      <c r="E128" s="6">
        <v>1</v>
      </c>
      <c r="F128" s="6">
        <v>2</v>
      </c>
      <c r="G128" s="6">
        <v>1</v>
      </c>
      <c r="H128" t="s">
        <v>59</v>
      </c>
    </row>
    <row r="129" spans="1:8" x14ac:dyDescent="0.2">
      <c r="A129">
        <v>122</v>
      </c>
      <c r="B129" s="10" t="s">
        <v>1463</v>
      </c>
      <c r="C129" t="s">
        <v>1464</v>
      </c>
      <c r="D129" t="b">
        <v>1</v>
      </c>
      <c r="E129" s="6">
        <v>0</v>
      </c>
      <c r="F129" s="6">
        <v>2</v>
      </c>
      <c r="G129" s="6">
        <v>1</v>
      </c>
      <c r="H129" t="s">
        <v>59</v>
      </c>
    </row>
    <row r="130" spans="1:8" x14ac:dyDescent="0.2">
      <c r="A130">
        <v>256</v>
      </c>
      <c r="B130" s="10" t="s">
        <v>1465</v>
      </c>
      <c r="C130" t="s">
        <v>1466</v>
      </c>
      <c r="D130" t="b">
        <v>1</v>
      </c>
      <c r="E130" s="6">
        <v>0</v>
      </c>
      <c r="F130" s="6">
        <v>2</v>
      </c>
      <c r="G130" s="6">
        <v>1</v>
      </c>
      <c r="H130" t="s">
        <v>59</v>
      </c>
    </row>
    <row r="131" spans="1:8" x14ac:dyDescent="0.2">
      <c r="A131">
        <v>273</v>
      </c>
      <c r="B131" s="10" t="s">
        <v>1467</v>
      </c>
      <c r="C131" t="s">
        <v>1468</v>
      </c>
      <c r="D131" t="b">
        <v>1</v>
      </c>
      <c r="E131" s="6">
        <v>0</v>
      </c>
      <c r="F131" s="6">
        <v>2</v>
      </c>
      <c r="G131" s="6">
        <v>1</v>
      </c>
      <c r="H131" t="s">
        <v>59</v>
      </c>
    </row>
    <row r="132" spans="1:8" x14ac:dyDescent="0.2">
      <c r="A132">
        <v>95</v>
      </c>
      <c r="B132" s="10" t="s">
        <v>1469</v>
      </c>
      <c r="C132" t="s">
        <v>1470</v>
      </c>
      <c r="D132" t="b">
        <v>1</v>
      </c>
      <c r="E132" s="6">
        <v>0</v>
      </c>
      <c r="F132" s="6">
        <v>2</v>
      </c>
      <c r="G132" s="6">
        <v>1</v>
      </c>
      <c r="H132" t="s">
        <v>59</v>
      </c>
    </row>
    <row r="133" spans="1:8" x14ac:dyDescent="0.2">
      <c r="A133">
        <v>52</v>
      </c>
      <c r="B133" s="10" t="s">
        <v>1471</v>
      </c>
      <c r="C133" t="s">
        <v>1472</v>
      </c>
      <c r="D133" t="b">
        <v>1</v>
      </c>
      <c r="E133" s="6">
        <v>0</v>
      </c>
      <c r="F133" s="6">
        <v>2</v>
      </c>
      <c r="G133" s="6">
        <v>1</v>
      </c>
      <c r="H133" t="s">
        <v>59</v>
      </c>
    </row>
    <row r="134" spans="1:8" x14ac:dyDescent="0.2">
      <c r="A134">
        <v>70</v>
      </c>
      <c r="B134" s="10" t="s">
        <v>1473</v>
      </c>
      <c r="C134" t="s">
        <v>1474</v>
      </c>
      <c r="D134" t="b">
        <v>1</v>
      </c>
      <c r="E134" s="6">
        <v>0</v>
      </c>
      <c r="F134" s="6">
        <v>2</v>
      </c>
      <c r="G134" s="6">
        <v>1</v>
      </c>
      <c r="H134" t="s">
        <v>59</v>
      </c>
    </row>
    <row r="135" spans="1:8" x14ac:dyDescent="0.2">
      <c r="A135">
        <v>74</v>
      </c>
      <c r="B135" s="10" t="s">
        <v>1475</v>
      </c>
      <c r="C135" t="s">
        <v>1476</v>
      </c>
      <c r="D135" t="b">
        <v>1</v>
      </c>
      <c r="E135" s="6">
        <v>0</v>
      </c>
      <c r="F135" s="6">
        <v>2</v>
      </c>
      <c r="G135" s="6">
        <v>1</v>
      </c>
      <c r="H135" t="s">
        <v>59</v>
      </c>
    </row>
    <row r="136" spans="1:8" x14ac:dyDescent="0.2">
      <c r="A136">
        <v>209</v>
      </c>
      <c r="B136" s="10" t="s">
        <v>1477</v>
      </c>
      <c r="C136" t="s">
        <v>1478</v>
      </c>
      <c r="D136" t="b">
        <v>1</v>
      </c>
      <c r="E136" s="6">
        <v>0</v>
      </c>
      <c r="F136" s="6">
        <v>2</v>
      </c>
      <c r="G136" s="6">
        <v>1</v>
      </c>
      <c r="H136" t="s">
        <v>59</v>
      </c>
    </row>
    <row r="137" spans="1:8" x14ac:dyDescent="0.2">
      <c r="A137">
        <v>107</v>
      </c>
      <c r="B137" s="10" t="s">
        <v>1479</v>
      </c>
      <c r="C137" t="s">
        <v>1480</v>
      </c>
      <c r="D137" t="b">
        <v>1</v>
      </c>
      <c r="E137" s="6">
        <v>0</v>
      </c>
      <c r="F137" s="6">
        <v>2</v>
      </c>
      <c r="G137" s="6">
        <v>1</v>
      </c>
      <c r="H137" t="s">
        <v>59</v>
      </c>
    </row>
    <row r="138" spans="1:8" x14ac:dyDescent="0.2">
      <c r="A138">
        <v>146</v>
      </c>
      <c r="B138" s="10" t="s">
        <v>1481</v>
      </c>
      <c r="C138" t="s">
        <v>1482</v>
      </c>
      <c r="D138" t="b">
        <v>1</v>
      </c>
      <c r="E138" s="6">
        <v>0</v>
      </c>
      <c r="F138" s="6">
        <v>2</v>
      </c>
      <c r="G138" s="6">
        <v>1</v>
      </c>
      <c r="H138" t="s">
        <v>59</v>
      </c>
    </row>
    <row r="139" spans="1:8" x14ac:dyDescent="0.2">
      <c r="A139">
        <v>215</v>
      </c>
      <c r="B139" s="10" t="s">
        <v>1483</v>
      </c>
      <c r="C139" t="s">
        <v>1484</v>
      </c>
      <c r="D139" t="b">
        <v>1</v>
      </c>
      <c r="E139" s="6">
        <v>0</v>
      </c>
      <c r="F139" s="6">
        <v>2</v>
      </c>
      <c r="G139" s="6">
        <v>1</v>
      </c>
      <c r="H139" t="s">
        <v>59</v>
      </c>
    </row>
    <row r="140" spans="1:8" x14ac:dyDescent="0.2">
      <c r="A140">
        <v>158</v>
      </c>
      <c r="B140" s="10" t="s">
        <v>1485</v>
      </c>
      <c r="C140" t="s">
        <v>1486</v>
      </c>
      <c r="D140" t="b">
        <v>1</v>
      </c>
      <c r="E140" s="6">
        <v>0</v>
      </c>
      <c r="F140" s="6">
        <v>2</v>
      </c>
      <c r="G140" s="6">
        <v>1</v>
      </c>
      <c r="H140" t="s">
        <v>59</v>
      </c>
    </row>
    <row r="141" spans="1:8" x14ac:dyDescent="0.2">
      <c r="A141">
        <v>51</v>
      </c>
      <c r="B141" s="10" t="s">
        <v>1487</v>
      </c>
      <c r="C141" t="s">
        <v>1488</v>
      </c>
      <c r="D141" t="b">
        <v>1</v>
      </c>
      <c r="E141" s="6">
        <v>0</v>
      </c>
      <c r="F141" s="6">
        <v>2</v>
      </c>
      <c r="G141" s="6">
        <v>1</v>
      </c>
      <c r="H141" t="s">
        <v>59</v>
      </c>
    </row>
    <row r="142" spans="1:8" x14ac:dyDescent="0.2">
      <c r="A142">
        <v>262</v>
      </c>
      <c r="B142" s="10" t="s">
        <v>1489</v>
      </c>
      <c r="C142" t="s">
        <v>1490</v>
      </c>
      <c r="D142" t="b">
        <v>1</v>
      </c>
      <c r="E142" s="6">
        <v>1</v>
      </c>
      <c r="F142" s="6">
        <v>2</v>
      </c>
      <c r="G142" s="6">
        <v>1</v>
      </c>
      <c r="H142" t="s">
        <v>59</v>
      </c>
    </row>
    <row r="143" spans="1:8" x14ac:dyDescent="0.2">
      <c r="A143">
        <v>241</v>
      </c>
      <c r="B143" s="10" t="s">
        <v>1491</v>
      </c>
      <c r="C143" t="s">
        <v>1492</v>
      </c>
      <c r="D143" t="b">
        <v>1</v>
      </c>
      <c r="E143" s="6">
        <v>0</v>
      </c>
      <c r="F143" s="6">
        <v>2</v>
      </c>
      <c r="G143" s="6">
        <v>1</v>
      </c>
      <c r="H143" t="s">
        <v>59</v>
      </c>
    </row>
    <row r="144" spans="1:8" x14ac:dyDescent="0.2">
      <c r="A144">
        <v>113</v>
      </c>
      <c r="B144" s="10" t="s">
        <v>1493</v>
      </c>
      <c r="C144" t="s">
        <v>1494</v>
      </c>
      <c r="D144" t="b">
        <v>1</v>
      </c>
      <c r="E144" s="6">
        <v>0</v>
      </c>
      <c r="F144" s="6">
        <v>2</v>
      </c>
      <c r="G144" s="6">
        <v>1</v>
      </c>
      <c r="H144" t="s">
        <v>59</v>
      </c>
    </row>
    <row r="145" spans="1:8" x14ac:dyDescent="0.2">
      <c r="A145">
        <v>40</v>
      </c>
      <c r="B145" s="10" t="s">
        <v>1495</v>
      </c>
      <c r="C145" t="s">
        <v>1496</v>
      </c>
      <c r="D145" t="b">
        <v>1</v>
      </c>
      <c r="E145" s="6">
        <v>0</v>
      </c>
      <c r="F145" s="6">
        <v>2</v>
      </c>
      <c r="G145" s="6">
        <v>1</v>
      </c>
      <c r="H145" t="s">
        <v>59</v>
      </c>
    </row>
    <row r="146" spans="1:8" x14ac:dyDescent="0.2">
      <c r="A146">
        <v>103</v>
      </c>
      <c r="B146" s="10" t="s">
        <v>1497</v>
      </c>
      <c r="C146" t="s">
        <v>1498</v>
      </c>
      <c r="D146" t="b">
        <v>1</v>
      </c>
      <c r="E146" s="6">
        <v>0</v>
      </c>
      <c r="F146" s="6">
        <v>2</v>
      </c>
      <c r="G146" s="6">
        <v>1</v>
      </c>
      <c r="H146" t="s">
        <v>59</v>
      </c>
    </row>
    <row r="147" spans="1:8" x14ac:dyDescent="0.2">
      <c r="A147">
        <v>128</v>
      </c>
      <c r="B147" s="10" t="s">
        <v>1499</v>
      </c>
      <c r="C147" t="s">
        <v>1500</v>
      </c>
      <c r="D147" t="b">
        <v>1</v>
      </c>
      <c r="E147" s="6">
        <v>0</v>
      </c>
      <c r="F147" s="6">
        <v>2</v>
      </c>
      <c r="G147" s="6">
        <v>1</v>
      </c>
      <c r="H147" t="s">
        <v>59</v>
      </c>
    </row>
    <row r="148" spans="1:8" x14ac:dyDescent="0.2">
      <c r="A148">
        <v>195</v>
      </c>
      <c r="B148" s="10" t="s">
        <v>1501</v>
      </c>
      <c r="C148" t="s">
        <v>345</v>
      </c>
      <c r="D148" t="b">
        <v>1</v>
      </c>
      <c r="E148" s="6">
        <v>1</v>
      </c>
      <c r="F148" s="6">
        <v>2</v>
      </c>
      <c r="G148" s="6">
        <v>1</v>
      </c>
      <c r="H148" t="s">
        <v>59</v>
      </c>
    </row>
    <row r="149" spans="1:8" x14ac:dyDescent="0.2">
      <c r="A149">
        <v>79</v>
      </c>
      <c r="B149" s="10" t="s">
        <v>1502</v>
      </c>
      <c r="C149" t="s">
        <v>1503</v>
      </c>
      <c r="D149" t="b">
        <v>1</v>
      </c>
      <c r="E149" s="6">
        <v>0</v>
      </c>
      <c r="F149" s="6">
        <v>2</v>
      </c>
      <c r="G149" s="6">
        <v>1</v>
      </c>
      <c r="H149" t="s">
        <v>59</v>
      </c>
    </row>
    <row r="150" spans="1:8" x14ac:dyDescent="0.2">
      <c r="A150">
        <v>87</v>
      </c>
      <c r="B150" s="10" t="s">
        <v>1504</v>
      </c>
      <c r="C150" t="s">
        <v>862</v>
      </c>
      <c r="D150" t="b">
        <v>1</v>
      </c>
      <c r="E150" s="6">
        <v>0</v>
      </c>
      <c r="F150" s="6">
        <v>2</v>
      </c>
      <c r="G150" s="6">
        <v>1</v>
      </c>
      <c r="H150" t="s">
        <v>59</v>
      </c>
    </row>
    <row r="151" spans="1:8" x14ac:dyDescent="0.2">
      <c r="A151">
        <v>90</v>
      </c>
      <c r="B151" s="10" t="s">
        <v>1505</v>
      </c>
      <c r="C151" t="s">
        <v>1506</v>
      </c>
      <c r="D151" t="b">
        <v>1</v>
      </c>
      <c r="E151" s="6">
        <v>0</v>
      </c>
      <c r="F151" s="6">
        <v>2</v>
      </c>
      <c r="G151" s="6">
        <v>1</v>
      </c>
      <c r="H151" t="s">
        <v>59</v>
      </c>
    </row>
    <row r="152" spans="1:8" x14ac:dyDescent="0.2">
      <c r="A152">
        <v>53</v>
      </c>
      <c r="B152" s="10" t="s">
        <v>1507</v>
      </c>
      <c r="C152" t="s">
        <v>1508</v>
      </c>
      <c r="D152" t="b">
        <v>1</v>
      </c>
      <c r="E152" s="6">
        <v>0</v>
      </c>
      <c r="F152" s="6">
        <v>2</v>
      </c>
      <c r="G152" s="6">
        <v>1</v>
      </c>
      <c r="H152" t="s">
        <v>59</v>
      </c>
    </row>
    <row r="153" spans="1:8" x14ac:dyDescent="0.2">
      <c r="A153">
        <v>62</v>
      </c>
      <c r="B153" s="10" t="s">
        <v>1509</v>
      </c>
      <c r="C153" t="s">
        <v>1510</v>
      </c>
      <c r="D153" t="b">
        <v>1</v>
      </c>
      <c r="E153" s="6">
        <v>1</v>
      </c>
      <c r="F153" s="6">
        <v>2</v>
      </c>
      <c r="G153" s="6">
        <v>1</v>
      </c>
      <c r="H153" t="s">
        <v>59</v>
      </c>
    </row>
    <row r="154" spans="1:8" x14ac:dyDescent="0.2">
      <c r="A154">
        <v>121</v>
      </c>
      <c r="B154" s="10" t="s">
        <v>1511</v>
      </c>
      <c r="C154" t="s">
        <v>1512</v>
      </c>
      <c r="D154" t="b">
        <v>1</v>
      </c>
      <c r="E154" s="6">
        <v>0</v>
      </c>
      <c r="F154" s="6">
        <v>2</v>
      </c>
      <c r="G154" s="6">
        <v>1</v>
      </c>
      <c r="H154" t="s">
        <v>59</v>
      </c>
    </row>
    <row r="155" spans="1:8" x14ac:dyDescent="0.2">
      <c r="A155">
        <v>121</v>
      </c>
      <c r="B155" s="10" t="s">
        <v>1511</v>
      </c>
      <c r="C155" t="s">
        <v>1513</v>
      </c>
      <c r="D155" t="b">
        <v>1</v>
      </c>
      <c r="E155" s="6">
        <v>0</v>
      </c>
      <c r="F155" s="6">
        <v>2</v>
      </c>
      <c r="G155" s="6">
        <v>1</v>
      </c>
      <c r="H155" t="s">
        <v>59</v>
      </c>
    </row>
    <row r="156" spans="1:8" x14ac:dyDescent="0.2">
      <c r="A156">
        <v>188</v>
      </c>
      <c r="B156" s="10" t="s">
        <v>1244</v>
      </c>
      <c r="C156" t="s">
        <v>1245</v>
      </c>
      <c r="D156" t="b">
        <v>1</v>
      </c>
      <c r="E156" s="6">
        <v>0</v>
      </c>
      <c r="F156" s="6">
        <v>2</v>
      </c>
      <c r="G156" s="6">
        <v>1</v>
      </c>
      <c r="H156" t="s">
        <v>59</v>
      </c>
    </row>
    <row r="157" spans="1:8" x14ac:dyDescent="0.2">
      <c r="A157">
        <v>115</v>
      </c>
      <c r="B157" s="10" t="s">
        <v>1514</v>
      </c>
      <c r="C157" t="s">
        <v>1515</v>
      </c>
      <c r="D157" t="b">
        <v>1</v>
      </c>
      <c r="E157" s="6">
        <v>1</v>
      </c>
      <c r="F157" s="6">
        <v>2</v>
      </c>
      <c r="G157" s="6">
        <v>1</v>
      </c>
      <c r="H157" t="s">
        <v>59</v>
      </c>
    </row>
    <row r="158" spans="1:8" x14ac:dyDescent="0.2">
      <c r="A158">
        <v>171</v>
      </c>
      <c r="B158" s="10" t="s">
        <v>1516</v>
      </c>
      <c r="C158" t="s">
        <v>1517</v>
      </c>
      <c r="D158" t="b">
        <v>1</v>
      </c>
      <c r="E158" s="6">
        <v>0</v>
      </c>
      <c r="F158" s="6">
        <v>2</v>
      </c>
      <c r="G158" s="6">
        <v>1</v>
      </c>
      <c r="H158" t="s">
        <v>59</v>
      </c>
    </row>
    <row r="159" spans="1:8" x14ac:dyDescent="0.2">
      <c r="A159">
        <v>171</v>
      </c>
      <c r="B159" s="10" t="s">
        <v>1516</v>
      </c>
      <c r="C159" t="s">
        <v>1518</v>
      </c>
      <c r="D159" t="b">
        <v>1</v>
      </c>
      <c r="E159" s="6">
        <v>1</v>
      </c>
      <c r="F159" s="6">
        <v>2</v>
      </c>
      <c r="G159" s="6">
        <v>1</v>
      </c>
      <c r="H159" t="s">
        <v>59</v>
      </c>
    </row>
    <row r="160" spans="1:8" x14ac:dyDescent="0.2">
      <c r="A160">
        <v>168</v>
      </c>
      <c r="B160" s="10" t="s">
        <v>1519</v>
      </c>
      <c r="C160" t="s">
        <v>1520</v>
      </c>
      <c r="D160" t="b">
        <v>1</v>
      </c>
      <c r="E160" s="6">
        <v>1</v>
      </c>
      <c r="F160" s="6">
        <v>2</v>
      </c>
      <c r="G160" s="6">
        <v>1</v>
      </c>
      <c r="H160" t="s">
        <v>59</v>
      </c>
    </row>
    <row r="161" spans="1:8" x14ac:dyDescent="0.2">
      <c r="A161">
        <v>36</v>
      </c>
      <c r="B161" s="10" t="s">
        <v>1521</v>
      </c>
      <c r="C161" t="s">
        <v>1522</v>
      </c>
      <c r="D161" t="b">
        <v>1</v>
      </c>
      <c r="E161" s="6">
        <v>0</v>
      </c>
      <c r="F161" s="6">
        <v>2</v>
      </c>
      <c r="G161" s="6">
        <v>1</v>
      </c>
      <c r="H161" t="s">
        <v>59</v>
      </c>
    </row>
    <row r="162" spans="1:8" x14ac:dyDescent="0.2">
      <c r="A162">
        <v>197</v>
      </c>
      <c r="B162" s="10" t="s">
        <v>1523</v>
      </c>
      <c r="C162" t="s">
        <v>1524</v>
      </c>
      <c r="D162" t="b">
        <v>1</v>
      </c>
      <c r="E162" s="6">
        <v>1</v>
      </c>
      <c r="F162" s="6">
        <v>2</v>
      </c>
      <c r="G162" s="6">
        <v>1</v>
      </c>
      <c r="H162" t="s">
        <v>59</v>
      </c>
    </row>
    <row r="163" spans="1:8" x14ac:dyDescent="0.2">
      <c r="A163">
        <v>65</v>
      </c>
      <c r="B163" s="10" t="s">
        <v>1525</v>
      </c>
      <c r="C163" t="s">
        <v>1526</v>
      </c>
      <c r="D163" t="b">
        <v>1</v>
      </c>
      <c r="E163" s="6">
        <v>0</v>
      </c>
      <c r="F163" s="6">
        <v>2</v>
      </c>
      <c r="G163" s="6">
        <v>1</v>
      </c>
      <c r="H163" t="s">
        <v>59</v>
      </c>
    </row>
    <row r="164" spans="1:8" x14ac:dyDescent="0.2">
      <c r="A164">
        <v>227</v>
      </c>
      <c r="B164" s="10" t="s">
        <v>1527</v>
      </c>
      <c r="C164" t="s">
        <v>1528</v>
      </c>
      <c r="D164" t="b">
        <v>1</v>
      </c>
      <c r="E164" s="6">
        <v>0</v>
      </c>
      <c r="F164" s="6">
        <v>2</v>
      </c>
      <c r="G164" s="6">
        <v>1</v>
      </c>
      <c r="H164" t="s">
        <v>59</v>
      </c>
    </row>
    <row r="165" spans="1:8" x14ac:dyDescent="0.2">
      <c r="A165">
        <v>222</v>
      </c>
      <c r="B165" s="10" t="s">
        <v>1529</v>
      </c>
      <c r="C165" t="s">
        <v>1530</v>
      </c>
      <c r="D165" t="b">
        <v>1</v>
      </c>
      <c r="E165" s="6">
        <v>0</v>
      </c>
      <c r="F165" s="6">
        <v>2</v>
      </c>
      <c r="G165" s="6">
        <v>1</v>
      </c>
      <c r="H165" t="s">
        <v>59</v>
      </c>
    </row>
    <row r="166" spans="1:8" x14ac:dyDescent="0.2">
      <c r="A166">
        <v>138</v>
      </c>
      <c r="B166" s="10" t="s">
        <v>1531</v>
      </c>
      <c r="C166" t="s">
        <v>1532</v>
      </c>
      <c r="D166" t="b">
        <v>1</v>
      </c>
      <c r="E166" s="6">
        <v>0</v>
      </c>
      <c r="F166" s="6">
        <v>2</v>
      </c>
      <c r="G166" s="6">
        <v>1</v>
      </c>
      <c r="H166" t="s">
        <v>59</v>
      </c>
    </row>
    <row r="167" spans="1:8" x14ac:dyDescent="0.2">
      <c r="A167">
        <v>224</v>
      </c>
      <c r="B167" s="10" t="s">
        <v>1533</v>
      </c>
      <c r="C167" t="s">
        <v>1534</v>
      </c>
      <c r="D167" t="b">
        <v>1</v>
      </c>
      <c r="E167" s="6">
        <v>0</v>
      </c>
      <c r="F167" s="6">
        <v>2</v>
      </c>
      <c r="G167" s="6">
        <v>1</v>
      </c>
      <c r="H167" t="s">
        <v>59</v>
      </c>
    </row>
    <row r="168" spans="1:8" x14ac:dyDescent="0.2">
      <c r="A168">
        <v>97</v>
      </c>
      <c r="B168" s="10" t="s">
        <v>1535</v>
      </c>
      <c r="C168" t="s">
        <v>1536</v>
      </c>
      <c r="D168" t="b">
        <v>1</v>
      </c>
      <c r="E168" s="6">
        <v>0</v>
      </c>
      <c r="F168" s="6">
        <v>2</v>
      </c>
      <c r="G168" s="6">
        <v>1</v>
      </c>
      <c r="H168" t="s">
        <v>59</v>
      </c>
    </row>
    <row r="169" spans="1:8" x14ac:dyDescent="0.2">
      <c r="A169">
        <v>97</v>
      </c>
      <c r="B169" s="10" t="s">
        <v>1535</v>
      </c>
      <c r="C169" t="s">
        <v>1537</v>
      </c>
      <c r="D169" t="b">
        <v>1</v>
      </c>
      <c r="E169" s="6">
        <v>0</v>
      </c>
      <c r="F169" s="6">
        <v>2</v>
      </c>
      <c r="G169" s="6">
        <v>1</v>
      </c>
      <c r="H169" t="s">
        <v>59</v>
      </c>
    </row>
    <row r="170" spans="1:8" x14ac:dyDescent="0.2">
      <c r="A170">
        <v>164</v>
      </c>
      <c r="B170" s="10" t="s">
        <v>1538</v>
      </c>
      <c r="C170" t="s">
        <v>1539</v>
      </c>
      <c r="D170" t="b">
        <v>1</v>
      </c>
      <c r="E170" s="6">
        <v>0</v>
      </c>
      <c r="F170" s="6">
        <v>2</v>
      </c>
      <c r="G170" s="6">
        <v>1</v>
      </c>
      <c r="H170" t="s">
        <v>59</v>
      </c>
    </row>
    <row r="171" spans="1:8" x14ac:dyDescent="0.2">
      <c r="A171">
        <v>126</v>
      </c>
      <c r="B171" s="10" t="s">
        <v>1540</v>
      </c>
      <c r="C171" t="s">
        <v>1541</v>
      </c>
      <c r="D171" t="b">
        <v>1</v>
      </c>
      <c r="E171" s="6">
        <v>0</v>
      </c>
      <c r="F171" s="6">
        <v>2</v>
      </c>
      <c r="G171" s="6">
        <v>1</v>
      </c>
      <c r="H171" t="s">
        <v>59</v>
      </c>
    </row>
    <row r="172" spans="1:8" x14ac:dyDescent="0.2">
      <c r="A172">
        <v>108</v>
      </c>
      <c r="B172" s="10" t="s">
        <v>1542</v>
      </c>
      <c r="C172" t="s">
        <v>1543</v>
      </c>
      <c r="D172" t="b">
        <v>1</v>
      </c>
      <c r="E172" s="6">
        <v>0</v>
      </c>
      <c r="F172" s="6">
        <v>2</v>
      </c>
      <c r="G172" s="6">
        <v>1</v>
      </c>
      <c r="H172" t="s">
        <v>59</v>
      </c>
    </row>
    <row r="173" spans="1:8" x14ac:dyDescent="0.2">
      <c r="A173">
        <v>76</v>
      </c>
      <c r="B173" s="10" t="s">
        <v>1544</v>
      </c>
      <c r="C173" t="s">
        <v>1545</v>
      </c>
      <c r="D173" t="b">
        <v>1</v>
      </c>
      <c r="E173" s="6">
        <v>0</v>
      </c>
      <c r="F173" s="6">
        <v>2</v>
      </c>
      <c r="G173" s="6">
        <v>1</v>
      </c>
      <c r="H173" t="s">
        <v>59</v>
      </c>
    </row>
    <row r="174" spans="1:8" x14ac:dyDescent="0.2">
      <c r="A174">
        <v>133</v>
      </c>
      <c r="B174" s="10" t="s">
        <v>1546</v>
      </c>
      <c r="C174" t="s">
        <v>1547</v>
      </c>
      <c r="D174" t="b">
        <v>1</v>
      </c>
      <c r="E174" s="6">
        <v>0</v>
      </c>
      <c r="F174" s="6">
        <v>2</v>
      </c>
      <c r="G174" s="6">
        <v>1</v>
      </c>
      <c r="H174" t="s">
        <v>59</v>
      </c>
    </row>
    <row r="175" spans="1:8" x14ac:dyDescent="0.2">
      <c r="A175">
        <v>151</v>
      </c>
      <c r="B175" s="10" t="s">
        <v>1548</v>
      </c>
      <c r="C175" t="s">
        <v>1549</v>
      </c>
      <c r="D175" t="b">
        <v>1</v>
      </c>
      <c r="E175" s="6">
        <v>0</v>
      </c>
      <c r="F175" s="6">
        <v>2</v>
      </c>
      <c r="G175" s="6">
        <v>1</v>
      </c>
      <c r="H175" t="s">
        <v>59</v>
      </c>
    </row>
    <row r="176" spans="1:8" x14ac:dyDescent="0.2">
      <c r="A176">
        <v>226</v>
      </c>
      <c r="B176" s="10" t="s">
        <v>1550</v>
      </c>
      <c r="C176" t="s">
        <v>1551</v>
      </c>
      <c r="D176" t="b">
        <v>1</v>
      </c>
      <c r="E176" s="6">
        <v>0</v>
      </c>
      <c r="F176" s="6">
        <v>2</v>
      </c>
      <c r="G176" s="6">
        <v>1</v>
      </c>
      <c r="H176" t="s">
        <v>59</v>
      </c>
    </row>
    <row r="177" spans="1:8" x14ac:dyDescent="0.2">
      <c r="A177">
        <v>77</v>
      </c>
      <c r="B177" s="10" t="s">
        <v>1552</v>
      </c>
      <c r="C177" t="s">
        <v>1553</v>
      </c>
      <c r="D177" t="b">
        <v>1</v>
      </c>
      <c r="E177" s="6">
        <v>1</v>
      </c>
      <c r="F177" s="6">
        <v>2</v>
      </c>
      <c r="G177" s="6">
        <v>1</v>
      </c>
      <c r="H177" t="s">
        <v>59</v>
      </c>
    </row>
    <row r="178" spans="1:8" x14ac:dyDescent="0.2">
      <c r="A178">
        <v>81</v>
      </c>
      <c r="B178" s="10" t="s">
        <v>1554</v>
      </c>
      <c r="C178" t="s">
        <v>1555</v>
      </c>
      <c r="D178" t="b">
        <v>1</v>
      </c>
      <c r="E178" s="6">
        <v>0</v>
      </c>
      <c r="F178" s="6">
        <v>2</v>
      </c>
      <c r="G178" s="6">
        <v>1</v>
      </c>
      <c r="H178" t="s">
        <v>59</v>
      </c>
    </row>
    <row r="179" spans="1:8" x14ac:dyDescent="0.2">
      <c r="A179">
        <v>271</v>
      </c>
      <c r="B179" s="10" t="s">
        <v>1556</v>
      </c>
      <c r="C179" t="s">
        <v>1557</v>
      </c>
      <c r="D179" t="b">
        <v>1</v>
      </c>
      <c r="E179" s="6">
        <v>0</v>
      </c>
      <c r="F179" s="6">
        <v>2</v>
      </c>
      <c r="G179" s="6">
        <v>1</v>
      </c>
      <c r="H179" t="s">
        <v>59</v>
      </c>
    </row>
    <row r="180" spans="1:8" x14ac:dyDescent="0.2">
      <c r="A180">
        <v>92</v>
      </c>
      <c r="B180" s="10" t="s">
        <v>1558</v>
      </c>
      <c r="C180" t="s">
        <v>1559</v>
      </c>
      <c r="D180" t="b">
        <v>1</v>
      </c>
      <c r="E180" s="6">
        <v>0</v>
      </c>
      <c r="F180" s="6">
        <v>2</v>
      </c>
      <c r="G180" s="6">
        <v>1</v>
      </c>
      <c r="H180" t="s">
        <v>59</v>
      </c>
    </row>
    <row r="181" spans="1:8" x14ac:dyDescent="0.2">
      <c r="A181">
        <v>246</v>
      </c>
      <c r="B181" s="10" t="s">
        <v>1560</v>
      </c>
      <c r="C181" t="s">
        <v>1561</v>
      </c>
      <c r="D181" t="b">
        <v>1</v>
      </c>
      <c r="E181" s="6">
        <v>0</v>
      </c>
      <c r="F181" s="6">
        <v>2</v>
      </c>
      <c r="G181" s="6">
        <v>1</v>
      </c>
      <c r="H181" t="s">
        <v>59</v>
      </c>
    </row>
    <row r="182" spans="1:8" x14ac:dyDescent="0.2">
      <c r="A182">
        <v>267</v>
      </c>
      <c r="B182" s="10" t="s">
        <v>1562</v>
      </c>
      <c r="C182" t="s">
        <v>1563</v>
      </c>
      <c r="D182" t="b">
        <v>1</v>
      </c>
      <c r="E182" s="6">
        <v>1</v>
      </c>
      <c r="F182" s="6">
        <v>2</v>
      </c>
      <c r="G182" s="6">
        <v>1</v>
      </c>
      <c r="H182" t="s">
        <v>59</v>
      </c>
    </row>
    <row r="183" spans="1:8" x14ac:dyDescent="0.2">
      <c r="A183">
        <v>159</v>
      </c>
      <c r="B183" s="10" t="s">
        <v>1564</v>
      </c>
      <c r="C183" t="s">
        <v>1565</v>
      </c>
      <c r="D183" t="b">
        <v>1</v>
      </c>
      <c r="E183" s="6">
        <v>0</v>
      </c>
      <c r="F183" s="6">
        <v>2</v>
      </c>
      <c r="G183" s="6">
        <v>1</v>
      </c>
      <c r="H183" t="s">
        <v>59</v>
      </c>
    </row>
    <row r="184" spans="1:8" x14ac:dyDescent="0.2">
      <c r="A184">
        <v>159</v>
      </c>
      <c r="B184" s="10" t="s">
        <v>1564</v>
      </c>
      <c r="C184" t="s">
        <v>1566</v>
      </c>
      <c r="D184" t="b">
        <v>1</v>
      </c>
      <c r="E184" s="6">
        <v>0</v>
      </c>
      <c r="F184" s="6">
        <v>2</v>
      </c>
      <c r="G184" s="6">
        <v>1</v>
      </c>
      <c r="H184" t="s">
        <v>59</v>
      </c>
    </row>
    <row r="185" spans="1:8" x14ac:dyDescent="0.2">
      <c r="A185">
        <v>228</v>
      </c>
      <c r="B185" s="10" t="s">
        <v>1567</v>
      </c>
      <c r="C185" t="s">
        <v>1568</v>
      </c>
      <c r="D185" t="b">
        <v>1</v>
      </c>
      <c r="E185" s="6">
        <v>0</v>
      </c>
      <c r="F185" s="6">
        <v>2</v>
      </c>
      <c r="G185" s="6">
        <v>1</v>
      </c>
      <c r="H185" t="s">
        <v>59</v>
      </c>
    </row>
    <row r="186" spans="1:8" x14ac:dyDescent="0.2">
      <c r="A186">
        <v>201</v>
      </c>
      <c r="B186" s="10" t="s">
        <v>1569</v>
      </c>
      <c r="C186" t="s">
        <v>1570</v>
      </c>
      <c r="D186" t="b">
        <v>1</v>
      </c>
      <c r="E186" s="6">
        <v>0</v>
      </c>
      <c r="F186" s="6">
        <v>2</v>
      </c>
      <c r="G186" s="6">
        <v>1</v>
      </c>
      <c r="H186" t="s">
        <v>59</v>
      </c>
    </row>
    <row r="187" spans="1:8" x14ac:dyDescent="0.2">
      <c r="A187">
        <v>193</v>
      </c>
      <c r="B187" s="10" t="s">
        <v>1571</v>
      </c>
      <c r="C187" t="s">
        <v>1572</v>
      </c>
      <c r="D187" t="b">
        <v>1</v>
      </c>
      <c r="E187" s="6">
        <v>0</v>
      </c>
      <c r="F187" s="6">
        <v>2</v>
      </c>
      <c r="G187" s="6">
        <v>1</v>
      </c>
      <c r="H187" t="s">
        <v>59</v>
      </c>
    </row>
    <row r="188" spans="1:8" x14ac:dyDescent="0.2">
      <c r="A188">
        <v>231</v>
      </c>
      <c r="B188" s="10" t="s">
        <v>1573</v>
      </c>
      <c r="C188" t="s">
        <v>1574</v>
      </c>
      <c r="D188" t="b">
        <v>1</v>
      </c>
      <c r="E188" s="6">
        <v>0</v>
      </c>
      <c r="F188" s="6">
        <v>2</v>
      </c>
      <c r="G188" s="6">
        <v>1</v>
      </c>
      <c r="H188" t="s">
        <v>59</v>
      </c>
    </row>
    <row r="189" spans="1:8" x14ac:dyDescent="0.2">
      <c r="A189">
        <v>161</v>
      </c>
      <c r="B189" s="10" t="s">
        <v>1575</v>
      </c>
      <c r="C189" t="s">
        <v>1576</v>
      </c>
      <c r="D189" t="b">
        <v>1</v>
      </c>
      <c r="E189" s="6">
        <v>1</v>
      </c>
      <c r="F189" s="6">
        <v>2</v>
      </c>
      <c r="G189" s="6">
        <v>1</v>
      </c>
      <c r="H189" t="s">
        <v>59</v>
      </c>
    </row>
    <row r="190" spans="1:8" x14ac:dyDescent="0.2">
      <c r="A190">
        <v>240</v>
      </c>
      <c r="B190" s="10" t="s">
        <v>1577</v>
      </c>
      <c r="C190" t="s">
        <v>1578</v>
      </c>
      <c r="D190" t="b">
        <v>1</v>
      </c>
      <c r="E190" s="6">
        <v>0</v>
      </c>
      <c r="F190" s="6">
        <v>2</v>
      </c>
      <c r="G190" s="6">
        <v>1</v>
      </c>
      <c r="H190" t="s">
        <v>59</v>
      </c>
    </row>
    <row r="191" spans="1:8" x14ac:dyDescent="0.2">
      <c r="A191">
        <v>268</v>
      </c>
      <c r="B191" s="10" t="s">
        <v>1579</v>
      </c>
      <c r="C191" t="s">
        <v>1580</v>
      </c>
      <c r="D191" t="b">
        <v>1</v>
      </c>
      <c r="E191" s="6">
        <v>0</v>
      </c>
      <c r="F191" s="6">
        <v>2</v>
      </c>
      <c r="G191" s="6">
        <v>1</v>
      </c>
      <c r="H191" t="s">
        <v>59</v>
      </c>
    </row>
    <row r="192" spans="1:8" x14ac:dyDescent="0.2">
      <c r="A192">
        <v>37</v>
      </c>
      <c r="B192" s="10" t="s">
        <v>1581</v>
      </c>
      <c r="C192" t="s">
        <v>1582</v>
      </c>
      <c r="D192" t="b">
        <v>1</v>
      </c>
      <c r="E192" s="6">
        <v>1</v>
      </c>
      <c r="F192" s="6">
        <v>2</v>
      </c>
      <c r="G192" s="6">
        <v>1</v>
      </c>
      <c r="H192" t="s">
        <v>59</v>
      </c>
    </row>
    <row r="193" spans="1:8" x14ac:dyDescent="0.2">
      <c r="A193">
        <v>163</v>
      </c>
      <c r="B193" s="10" t="s">
        <v>1583</v>
      </c>
      <c r="C193" t="s">
        <v>1584</v>
      </c>
      <c r="D193" t="b">
        <v>1</v>
      </c>
      <c r="E193" s="6">
        <v>0</v>
      </c>
      <c r="F193" s="6">
        <v>2</v>
      </c>
      <c r="G193" s="6">
        <v>1</v>
      </c>
      <c r="H193" t="s">
        <v>59</v>
      </c>
    </row>
    <row r="194" spans="1:8" x14ac:dyDescent="0.2">
      <c r="A194">
        <v>173</v>
      </c>
      <c r="B194" s="10" t="s">
        <v>1585</v>
      </c>
      <c r="C194" t="s">
        <v>1586</v>
      </c>
      <c r="D194" t="b">
        <v>1</v>
      </c>
      <c r="E194" s="6">
        <v>0</v>
      </c>
      <c r="F194" s="6">
        <v>2</v>
      </c>
      <c r="G194" s="6">
        <v>1</v>
      </c>
      <c r="H194" t="s">
        <v>59</v>
      </c>
    </row>
    <row r="195" spans="1:8" x14ac:dyDescent="0.2">
      <c r="A195">
        <v>139</v>
      </c>
      <c r="B195" s="10" t="s">
        <v>1587</v>
      </c>
      <c r="C195" t="s">
        <v>1588</v>
      </c>
      <c r="D195" t="b">
        <v>1</v>
      </c>
      <c r="E195" s="6">
        <v>0</v>
      </c>
      <c r="F195" s="6">
        <v>2</v>
      </c>
      <c r="G195" s="6">
        <v>1</v>
      </c>
      <c r="H195" t="s">
        <v>59</v>
      </c>
    </row>
    <row r="196" spans="1:8" x14ac:dyDescent="0.2">
      <c r="A196">
        <v>233</v>
      </c>
      <c r="B196" s="10" t="s">
        <v>1589</v>
      </c>
      <c r="C196" t="s">
        <v>1590</v>
      </c>
      <c r="D196" t="b">
        <v>1</v>
      </c>
      <c r="E196" s="6">
        <v>1</v>
      </c>
      <c r="F196" s="6">
        <v>2</v>
      </c>
      <c r="G196" s="6">
        <v>1</v>
      </c>
      <c r="H196" t="s">
        <v>59</v>
      </c>
    </row>
    <row r="197" spans="1:8" x14ac:dyDescent="0.2">
      <c r="A197">
        <v>44</v>
      </c>
      <c r="B197" s="10" t="s">
        <v>1591</v>
      </c>
      <c r="C197" t="s">
        <v>1592</v>
      </c>
      <c r="D197" t="b">
        <v>1</v>
      </c>
      <c r="E197" s="6">
        <v>0</v>
      </c>
      <c r="F197" s="6">
        <v>2</v>
      </c>
      <c r="G197" s="6">
        <v>1</v>
      </c>
      <c r="H197" t="s">
        <v>59</v>
      </c>
    </row>
    <row r="198" spans="1:8" x14ac:dyDescent="0.2">
      <c r="A198">
        <v>185</v>
      </c>
      <c r="B198" s="10" t="s">
        <v>1593</v>
      </c>
      <c r="C198" t="s">
        <v>1594</v>
      </c>
      <c r="D198" t="b">
        <v>1</v>
      </c>
      <c r="E198" s="6">
        <v>0</v>
      </c>
      <c r="F198" s="6">
        <v>2</v>
      </c>
      <c r="G198" s="6">
        <v>1</v>
      </c>
      <c r="H198" t="s">
        <v>59</v>
      </c>
    </row>
    <row r="199" spans="1:8" x14ac:dyDescent="0.2">
      <c r="A199">
        <v>102</v>
      </c>
      <c r="B199" s="10" t="s">
        <v>1595</v>
      </c>
      <c r="C199" t="s">
        <v>1596</v>
      </c>
      <c r="D199" t="b">
        <v>1</v>
      </c>
      <c r="E199" s="6">
        <v>0</v>
      </c>
      <c r="F199" s="6">
        <v>2</v>
      </c>
      <c r="G199" s="6">
        <v>1</v>
      </c>
      <c r="H199" t="s">
        <v>59</v>
      </c>
    </row>
    <row r="200" spans="1:8" x14ac:dyDescent="0.2">
      <c r="A200">
        <v>266</v>
      </c>
      <c r="B200" s="10" t="s">
        <v>1597</v>
      </c>
      <c r="C200" t="s">
        <v>1598</v>
      </c>
      <c r="D200" t="b">
        <v>1</v>
      </c>
      <c r="E200" s="6">
        <v>0</v>
      </c>
      <c r="F200" s="6">
        <v>2</v>
      </c>
      <c r="G200" s="6">
        <v>1</v>
      </c>
      <c r="H200" t="s">
        <v>59</v>
      </c>
    </row>
    <row r="201" spans="1:8" x14ac:dyDescent="0.2">
      <c r="A201">
        <v>264</v>
      </c>
      <c r="B201" s="10" t="s">
        <v>1599</v>
      </c>
      <c r="C201" t="s">
        <v>1600</v>
      </c>
      <c r="D201" t="b">
        <v>1</v>
      </c>
      <c r="E201" s="6">
        <v>1</v>
      </c>
      <c r="F201" s="6">
        <v>2</v>
      </c>
      <c r="G201" s="6">
        <v>1</v>
      </c>
      <c r="H201" t="s">
        <v>59</v>
      </c>
    </row>
    <row r="202" spans="1:8" x14ac:dyDescent="0.2">
      <c r="A202">
        <v>170</v>
      </c>
      <c r="B202" s="10" t="s">
        <v>1601</v>
      </c>
      <c r="C202" t="s">
        <v>1602</v>
      </c>
      <c r="D202" t="b">
        <v>1</v>
      </c>
      <c r="E202" s="6">
        <v>0</v>
      </c>
      <c r="F202" s="6">
        <v>2</v>
      </c>
      <c r="G202" s="6">
        <v>1</v>
      </c>
      <c r="H202" t="s">
        <v>59</v>
      </c>
    </row>
    <row r="203" spans="1:8" x14ac:dyDescent="0.2">
      <c r="A203">
        <v>82</v>
      </c>
      <c r="B203" s="10" t="s">
        <v>1603</v>
      </c>
      <c r="C203" t="s">
        <v>1604</v>
      </c>
      <c r="D203" t="b">
        <v>1</v>
      </c>
      <c r="E203" s="6">
        <v>0</v>
      </c>
      <c r="F203" s="6">
        <v>2</v>
      </c>
      <c r="G203" s="6">
        <v>1</v>
      </c>
      <c r="H203" t="s">
        <v>59</v>
      </c>
    </row>
    <row r="204" spans="1:8" x14ac:dyDescent="0.2">
      <c r="A204">
        <v>49</v>
      </c>
      <c r="B204" s="10" t="s">
        <v>1287</v>
      </c>
      <c r="C204" t="s">
        <v>1605</v>
      </c>
      <c r="D204" t="b">
        <v>1</v>
      </c>
      <c r="E204" s="6">
        <v>1</v>
      </c>
      <c r="F204" s="6">
        <v>2</v>
      </c>
      <c r="G204" s="6">
        <v>1</v>
      </c>
      <c r="H204" t="s">
        <v>59</v>
      </c>
    </row>
    <row r="205" spans="1:8" x14ac:dyDescent="0.2">
      <c r="A205">
        <v>208</v>
      </c>
      <c r="B205" s="10" t="s">
        <v>1606</v>
      </c>
      <c r="C205" t="s">
        <v>1607</v>
      </c>
      <c r="D205" t="b">
        <v>1</v>
      </c>
      <c r="E205" s="6">
        <v>0</v>
      </c>
      <c r="F205" s="6">
        <v>2</v>
      </c>
      <c r="G205" s="6">
        <v>1</v>
      </c>
      <c r="H205" t="s">
        <v>59</v>
      </c>
    </row>
    <row r="206" spans="1:8" x14ac:dyDescent="0.2">
      <c r="A206">
        <v>230</v>
      </c>
      <c r="B206" s="10" t="s">
        <v>1608</v>
      </c>
      <c r="C206" t="s">
        <v>1609</v>
      </c>
      <c r="D206" t="b">
        <v>1</v>
      </c>
      <c r="E206" s="6">
        <v>0</v>
      </c>
      <c r="F206" s="6">
        <v>2</v>
      </c>
      <c r="G206" s="6">
        <v>1</v>
      </c>
      <c r="H206" t="s">
        <v>59</v>
      </c>
    </row>
    <row r="207" spans="1:8" x14ac:dyDescent="0.2">
      <c r="A207">
        <v>232</v>
      </c>
      <c r="B207" s="10" t="s">
        <v>1610</v>
      </c>
      <c r="C207" t="s">
        <v>1611</v>
      </c>
      <c r="D207" t="b">
        <v>1</v>
      </c>
      <c r="E207" s="6">
        <v>0</v>
      </c>
      <c r="F207" s="6">
        <v>2</v>
      </c>
      <c r="G207" s="6">
        <v>1</v>
      </c>
      <c r="H207" t="s">
        <v>59</v>
      </c>
    </row>
    <row r="208" spans="1:8" x14ac:dyDescent="0.2">
      <c r="A208">
        <v>165</v>
      </c>
      <c r="B208" s="10" t="s">
        <v>1612</v>
      </c>
      <c r="C208" t="s">
        <v>1613</v>
      </c>
      <c r="D208" t="b">
        <v>1</v>
      </c>
      <c r="E208" s="6">
        <v>0</v>
      </c>
      <c r="F208" s="6">
        <v>2</v>
      </c>
      <c r="G208" s="6">
        <v>1</v>
      </c>
      <c r="H208" t="s">
        <v>59</v>
      </c>
    </row>
    <row r="209" spans="1:8" x14ac:dyDescent="0.2">
      <c r="A209">
        <v>83</v>
      </c>
      <c r="B209" s="10" t="s">
        <v>1614</v>
      </c>
      <c r="C209" t="s">
        <v>1615</v>
      </c>
      <c r="D209" t="b">
        <v>1</v>
      </c>
      <c r="E209" s="6">
        <v>0</v>
      </c>
      <c r="F209" s="6">
        <v>2</v>
      </c>
      <c r="G209" s="6">
        <v>1</v>
      </c>
      <c r="H209" t="s">
        <v>59</v>
      </c>
    </row>
    <row r="210" spans="1:8" x14ac:dyDescent="0.2">
      <c r="A210">
        <v>239</v>
      </c>
      <c r="B210" s="10" t="s">
        <v>1291</v>
      </c>
      <c r="C210" t="s">
        <v>1616</v>
      </c>
      <c r="D210" t="b">
        <v>1</v>
      </c>
      <c r="E210" s="6">
        <v>0</v>
      </c>
      <c r="F210" s="6">
        <v>2</v>
      </c>
      <c r="G210" s="6">
        <v>1</v>
      </c>
      <c r="H210" t="s">
        <v>59</v>
      </c>
    </row>
    <row r="211" spans="1:8" x14ac:dyDescent="0.2">
      <c r="A211">
        <v>94</v>
      </c>
      <c r="B211" s="10" t="s">
        <v>1617</v>
      </c>
      <c r="C211" t="s">
        <v>1618</v>
      </c>
      <c r="D211" t="b">
        <v>1</v>
      </c>
      <c r="E211" s="6">
        <v>0</v>
      </c>
      <c r="F211" s="6">
        <v>2</v>
      </c>
      <c r="G211" s="6">
        <v>1</v>
      </c>
      <c r="H211" t="s">
        <v>59</v>
      </c>
    </row>
    <row r="212" spans="1:8" x14ac:dyDescent="0.2">
      <c r="A212">
        <v>93</v>
      </c>
      <c r="B212" s="10" t="s">
        <v>1619</v>
      </c>
      <c r="C212" t="s">
        <v>1620</v>
      </c>
      <c r="D212" t="b">
        <v>1</v>
      </c>
      <c r="E212" s="6">
        <v>0</v>
      </c>
      <c r="F212" s="6">
        <v>2</v>
      </c>
      <c r="G212" s="6">
        <v>1</v>
      </c>
      <c r="H212" t="s">
        <v>59</v>
      </c>
    </row>
    <row r="213" spans="1:8" x14ac:dyDescent="0.2">
      <c r="A213">
        <v>99</v>
      </c>
      <c r="B213" s="10" t="s">
        <v>1621</v>
      </c>
      <c r="C213" t="s">
        <v>1622</v>
      </c>
      <c r="D213" t="b">
        <v>1</v>
      </c>
      <c r="E213" s="6">
        <v>0</v>
      </c>
      <c r="F213" s="6">
        <v>2</v>
      </c>
      <c r="G213" s="6">
        <v>1</v>
      </c>
      <c r="H213" t="s">
        <v>59</v>
      </c>
    </row>
    <row r="214" spans="1:8" x14ac:dyDescent="0.2">
      <c r="A214">
        <v>99</v>
      </c>
      <c r="B214" s="10" t="s">
        <v>1621</v>
      </c>
      <c r="C214" t="s">
        <v>1623</v>
      </c>
      <c r="D214" t="b">
        <v>1</v>
      </c>
      <c r="E214" s="6">
        <v>0</v>
      </c>
      <c r="F214" s="6">
        <v>2</v>
      </c>
      <c r="G214" s="6">
        <v>1</v>
      </c>
      <c r="H214" t="s">
        <v>59</v>
      </c>
    </row>
    <row r="215" spans="1:8" x14ac:dyDescent="0.2">
      <c r="A215">
        <v>99</v>
      </c>
      <c r="B215" s="10" t="s">
        <v>1621</v>
      </c>
      <c r="C215" t="s">
        <v>1624</v>
      </c>
      <c r="D215" t="b">
        <v>1</v>
      </c>
      <c r="E215" s="6">
        <v>0</v>
      </c>
      <c r="F215" s="6">
        <v>2</v>
      </c>
      <c r="G215" s="6">
        <v>1</v>
      </c>
      <c r="H215" t="s">
        <v>59</v>
      </c>
    </row>
    <row r="216" spans="1:8" x14ac:dyDescent="0.2">
      <c r="A216">
        <v>166</v>
      </c>
      <c r="B216" s="10" t="s">
        <v>1625</v>
      </c>
      <c r="C216" t="s">
        <v>1626</v>
      </c>
      <c r="D216" t="b">
        <v>1</v>
      </c>
      <c r="E216" s="6">
        <v>0</v>
      </c>
      <c r="F216" s="6">
        <v>2</v>
      </c>
      <c r="G216" s="6">
        <v>1</v>
      </c>
      <c r="H216" t="s">
        <v>59</v>
      </c>
    </row>
    <row r="217" spans="1:8" x14ac:dyDescent="0.2">
      <c r="A217">
        <v>104</v>
      </c>
      <c r="B217" s="10" t="s">
        <v>1627</v>
      </c>
      <c r="C217" t="s">
        <v>1628</v>
      </c>
      <c r="D217" t="b">
        <v>1</v>
      </c>
      <c r="E217" s="6">
        <v>0</v>
      </c>
      <c r="F217" s="6">
        <v>2</v>
      </c>
      <c r="G217" s="6">
        <v>1</v>
      </c>
      <c r="H217" t="s">
        <v>59</v>
      </c>
    </row>
    <row r="218" spans="1:8" x14ac:dyDescent="0.2">
      <c r="A218">
        <v>80</v>
      </c>
      <c r="B218" s="10" t="s">
        <v>1629</v>
      </c>
      <c r="C218" t="s">
        <v>1630</v>
      </c>
      <c r="D218" t="b">
        <v>1</v>
      </c>
      <c r="E218" s="6">
        <v>0</v>
      </c>
      <c r="F218" s="6">
        <v>2</v>
      </c>
      <c r="G218" s="6">
        <v>1</v>
      </c>
      <c r="H218" t="s">
        <v>59</v>
      </c>
    </row>
    <row r="219" spans="1:8" x14ac:dyDescent="0.2">
      <c r="A219">
        <v>216</v>
      </c>
      <c r="B219" s="10" t="s">
        <v>1631</v>
      </c>
      <c r="C219" t="s">
        <v>1632</v>
      </c>
      <c r="D219" t="b">
        <v>1</v>
      </c>
      <c r="E219" s="6">
        <v>0</v>
      </c>
      <c r="F219" s="6">
        <v>2</v>
      </c>
      <c r="G219" s="6">
        <v>1</v>
      </c>
      <c r="H219" t="s">
        <v>59</v>
      </c>
    </row>
    <row r="220" spans="1:8" x14ac:dyDescent="0.2">
      <c r="A220">
        <v>98</v>
      </c>
      <c r="B220" s="10" t="s">
        <v>1633</v>
      </c>
      <c r="C220" t="s">
        <v>1634</v>
      </c>
      <c r="D220" t="b">
        <v>1</v>
      </c>
      <c r="E220" s="6">
        <v>1</v>
      </c>
      <c r="F220" s="6">
        <v>2</v>
      </c>
      <c r="G220" s="6">
        <v>1</v>
      </c>
      <c r="H220" t="s">
        <v>59</v>
      </c>
    </row>
    <row r="221" spans="1:8" x14ac:dyDescent="0.2">
      <c r="A221">
        <v>255</v>
      </c>
      <c r="B221" s="10" t="s">
        <v>1635</v>
      </c>
      <c r="C221" t="s">
        <v>1636</v>
      </c>
      <c r="D221" t="b">
        <v>1</v>
      </c>
      <c r="E221" s="6">
        <v>0</v>
      </c>
      <c r="F221" s="6">
        <v>2</v>
      </c>
      <c r="G221" s="6">
        <v>1</v>
      </c>
      <c r="H221" t="s">
        <v>59</v>
      </c>
    </row>
    <row r="222" spans="1:8" x14ac:dyDescent="0.2">
      <c r="A222">
        <v>202</v>
      </c>
      <c r="B222" s="10" t="s">
        <v>1637</v>
      </c>
      <c r="C222" t="s">
        <v>1638</v>
      </c>
      <c r="D222" t="b">
        <v>1</v>
      </c>
      <c r="E222" s="6">
        <v>0</v>
      </c>
      <c r="F222" s="6">
        <v>2</v>
      </c>
      <c r="G222" s="6">
        <v>1</v>
      </c>
      <c r="H222" t="s">
        <v>59</v>
      </c>
    </row>
    <row r="223" spans="1:8" x14ac:dyDescent="0.2">
      <c r="A223">
        <v>150</v>
      </c>
      <c r="B223" s="10" t="s">
        <v>1639</v>
      </c>
      <c r="C223" t="s">
        <v>1640</v>
      </c>
      <c r="D223" t="b">
        <v>1</v>
      </c>
      <c r="E223" s="6">
        <v>0</v>
      </c>
      <c r="F223" s="6">
        <v>2</v>
      </c>
      <c r="G223" s="6">
        <v>1</v>
      </c>
      <c r="H223" t="s">
        <v>59</v>
      </c>
    </row>
    <row r="224" spans="1:8" x14ac:dyDescent="0.2">
      <c r="A224">
        <v>147</v>
      </c>
      <c r="B224" s="10" t="s">
        <v>1641</v>
      </c>
      <c r="C224" t="s">
        <v>1642</v>
      </c>
      <c r="D224" t="b">
        <v>1</v>
      </c>
      <c r="E224" s="6">
        <v>0</v>
      </c>
      <c r="F224" s="6">
        <v>2</v>
      </c>
      <c r="G224" s="6">
        <v>1</v>
      </c>
      <c r="H224" t="s">
        <v>59</v>
      </c>
    </row>
    <row r="225" spans="1:8" x14ac:dyDescent="0.2">
      <c r="A225">
        <v>120</v>
      </c>
      <c r="B225" s="10" t="s">
        <v>1643</v>
      </c>
      <c r="C225" t="s">
        <v>1644</v>
      </c>
      <c r="D225" t="b">
        <v>1</v>
      </c>
      <c r="E225" s="6">
        <v>0</v>
      </c>
      <c r="F225" s="6">
        <v>2</v>
      </c>
      <c r="G225" s="6">
        <v>1</v>
      </c>
      <c r="H225" t="s">
        <v>59</v>
      </c>
    </row>
    <row r="226" spans="1:8" x14ac:dyDescent="0.2">
      <c r="A226">
        <v>261</v>
      </c>
      <c r="B226" s="10" t="s">
        <v>1645</v>
      </c>
      <c r="C226" t="s">
        <v>1646</v>
      </c>
      <c r="D226" t="b">
        <v>1</v>
      </c>
      <c r="E226" s="6">
        <v>0</v>
      </c>
      <c r="F226" s="6">
        <v>2</v>
      </c>
      <c r="G226" s="6">
        <v>1</v>
      </c>
      <c r="H226" t="s">
        <v>59</v>
      </c>
    </row>
    <row r="227" spans="1:8" x14ac:dyDescent="0.2">
      <c r="A227">
        <v>223</v>
      </c>
      <c r="B227" s="10" t="s">
        <v>1647</v>
      </c>
      <c r="C227" t="s">
        <v>1648</v>
      </c>
      <c r="D227" t="b">
        <v>1</v>
      </c>
      <c r="E227" s="6">
        <v>0</v>
      </c>
      <c r="F227" s="6">
        <v>2</v>
      </c>
      <c r="G227" s="6">
        <v>1</v>
      </c>
      <c r="H227" t="s">
        <v>59</v>
      </c>
    </row>
    <row r="228" spans="1:8" x14ac:dyDescent="0.2">
      <c r="A228">
        <v>184</v>
      </c>
      <c r="B228" s="10" t="s">
        <v>1649</v>
      </c>
      <c r="C228" t="s">
        <v>1650</v>
      </c>
      <c r="D228" t="b">
        <v>1</v>
      </c>
      <c r="E228" s="6">
        <v>0</v>
      </c>
      <c r="F228" s="6">
        <v>2</v>
      </c>
      <c r="G228" s="6">
        <v>1</v>
      </c>
      <c r="H228" t="s">
        <v>59</v>
      </c>
    </row>
    <row r="229" spans="1:8" x14ac:dyDescent="0.2">
      <c r="A229">
        <v>58</v>
      </c>
      <c r="B229" s="10" t="s">
        <v>1651</v>
      </c>
      <c r="C229" t="s">
        <v>1652</v>
      </c>
      <c r="D229" t="b">
        <v>1</v>
      </c>
      <c r="E229" s="6">
        <v>0</v>
      </c>
      <c r="F229" s="6">
        <v>2</v>
      </c>
      <c r="G229" s="6">
        <v>1</v>
      </c>
      <c r="H229" t="s">
        <v>59</v>
      </c>
    </row>
    <row r="230" spans="1:8" x14ac:dyDescent="0.2">
      <c r="A230">
        <v>58</v>
      </c>
      <c r="B230" s="10" t="s">
        <v>1651</v>
      </c>
      <c r="C230" t="s">
        <v>1653</v>
      </c>
      <c r="D230" t="b">
        <v>1</v>
      </c>
      <c r="E230" s="6">
        <v>0</v>
      </c>
      <c r="F230" s="6">
        <v>2</v>
      </c>
      <c r="G230" s="6">
        <v>1</v>
      </c>
      <c r="H230" t="s">
        <v>59</v>
      </c>
    </row>
    <row r="231" spans="1:8" x14ac:dyDescent="0.2">
      <c r="A231">
        <v>248</v>
      </c>
      <c r="B231" s="10" t="s">
        <v>1654</v>
      </c>
      <c r="C231" t="s">
        <v>1655</v>
      </c>
      <c r="D231" t="b">
        <v>1</v>
      </c>
      <c r="E231" s="6">
        <v>0</v>
      </c>
      <c r="F231" s="6">
        <v>2</v>
      </c>
      <c r="G231" s="6">
        <v>1</v>
      </c>
      <c r="H231" t="s">
        <v>59</v>
      </c>
    </row>
    <row r="232" spans="1:8" x14ac:dyDescent="0.2">
      <c r="A232">
        <v>180</v>
      </c>
      <c r="B232" s="10" t="s">
        <v>1656</v>
      </c>
      <c r="C232" t="s">
        <v>1657</v>
      </c>
      <c r="D232" t="b">
        <v>1</v>
      </c>
      <c r="E232" s="6">
        <v>0</v>
      </c>
      <c r="F232" s="6">
        <v>2</v>
      </c>
      <c r="G232" s="6">
        <v>1</v>
      </c>
      <c r="H232" t="s">
        <v>59</v>
      </c>
    </row>
    <row r="233" spans="1:8" x14ac:dyDescent="0.2">
      <c r="A233">
        <v>143</v>
      </c>
      <c r="B233" s="10" t="s">
        <v>1658</v>
      </c>
      <c r="C233" t="s">
        <v>1659</v>
      </c>
      <c r="D233" t="b">
        <v>1</v>
      </c>
      <c r="E233" s="6">
        <v>0</v>
      </c>
      <c r="F233" s="6">
        <v>2</v>
      </c>
      <c r="G233" s="6">
        <v>1</v>
      </c>
      <c r="H233" t="s">
        <v>59</v>
      </c>
    </row>
    <row r="234" spans="1:8" x14ac:dyDescent="0.2">
      <c r="A234">
        <v>145</v>
      </c>
      <c r="B234" s="10" t="s">
        <v>1660</v>
      </c>
      <c r="C234" t="s">
        <v>1180</v>
      </c>
      <c r="D234" t="b">
        <v>1</v>
      </c>
      <c r="E234" s="6">
        <v>0</v>
      </c>
      <c r="F234" s="6">
        <v>2</v>
      </c>
      <c r="G234" s="6">
        <v>1</v>
      </c>
      <c r="H234" t="s">
        <v>59</v>
      </c>
    </row>
    <row r="235" spans="1:8" x14ac:dyDescent="0.2">
      <c r="A235">
        <v>96</v>
      </c>
      <c r="B235" s="10" t="s">
        <v>1661</v>
      </c>
      <c r="C235" t="s">
        <v>1662</v>
      </c>
      <c r="D235" t="b">
        <v>1</v>
      </c>
      <c r="E235" s="6">
        <v>0</v>
      </c>
      <c r="F235" s="6">
        <v>2</v>
      </c>
      <c r="G235" s="6">
        <v>1</v>
      </c>
      <c r="H235" t="s">
        <v>59</v>
      </c>
    </row>
    <row r="236" spans="1:8" x14ac:dyDescent="0.2">
      <c r="A236">
        <v>142</v>
      </c>
      <c r="B236" s="10" t="s">
        <v>1663</v>
      </c>
      <c r="C236" t="s">
        <v>1664</v>
      </c>
      <c r="D236" t="b">
        <v>1</v>
      </c>
      <c r="E236" s="6">
        <v>1</v>
      </c>
      <c r="F236" s="6">
        <v>2</v>
      </c>
      <c r="G236" s="6">
        <v>1</v>
      </c>
      <c r="H236" t="s">
        <v>59</v>
      </c>
    </row>
    <row r="237" spans="1:8" x14ac:dyDescent="0.2">
      <c r="A237">
        <v>219</v>
      </c>
      <c r="B237" s="10" t="s">
        <v>1665</v>
      </c>
      <c r="C237" t="s">
        <v>1666</v>
      </c>
      <c r="D237" t="b">
        <v>1</v>
      </c>
      <c r="E237" s="6">
        <v>0</v>
      </c>
      <c r="F237" s="6">
        <v>2</v>
      </c>
      <c r="G237" s="6">
        <v>1</v>
      </c>
      <c r="H237" t="s">
        <v>59</v>
      </c>
    </row>
    <row r="238" spans="1:8" x14ac:dyDescent="0.2">
      <c r="A238">
        <v>45</v>
      </c>
      <c r="B238" s="10" t="s">
        <v>1667</v>
      </c>
      <c r="C238" t="s">
        <v>1668</v>
      </c>
      <c r="D238" t="b">
        <v>1</v>
      </c>
      <c r="E238" s="6">
        <v>0</v>
      </c>
      <c r="F238" s="6">
        <v>2</v>
      </c>
      <c r="G238" s="6">
        <v>1</v>
      </c>
      <c r="H238" t="s">
        <v>59</v>
      </c>
    </row>
    <row r="239" spans="1:8" x14ac:dyDescent="0.2">
      <c r="A239">
        <v>181</v>
      </c>
      <c r="B239" s="10" t="s">
        <v>1669</v>
      </c>
      <c r="C239" t="s">
        <v>1670</v>
      </c>
      <c r="D239" t="b">
        <v>1</v>
      </c>
      <c r="E239" s="6">
        <v>0</v>
      </c>
      <c r="F239" s="6">
        <v>2</v>
      </c>
      <c r="G239" s="6">
        <v>1</v>
      </c>
      <c r="H239" t="s">
        <v>59</v>
      </c>
    </row>
    <row r="240" spans="1:8" x14ac:dyDescent="0.2">
      <c r="A240">
        <v>112</v>
      </c>
      <c r="B240" s="10" t="s">
        <v>1671</v>
      </c>
      <c r="C240" t="s">
        <v>1672</v>
      </c>
      <c r="D240" t="b">
        <v>1</v>
      </c>
      <c r="E240" s="6">
        <v>0</v>
      </c>
      <c r="F240" s="6">
        <v>2</v>
      </c>
      <c r="G240" s="6">
        <v>1</v>
      </c>
      <c r="H240" t="s">
        <v>59</v>
      </c>
    </row>
    <row r="241" spans="1:8" x14ac:dyDescent="0.2">
      <c r="A241">
        <v>55</v>
      </c>
      <c r="B241" s="10" t="s">
        <v>1299</v>
      </c>
      <c r="C241" t="s">
        <v>1673</v>
      </c>
      <c r="D241" t="b">
        <v>1</v>
      </c>
      <c r="E241" s="6">
        <v>0</v>
      </c>
      <c r="F241" s="6">
        <v>2</v>
      </c>
      <c r="G241" s="6">
        <v>1</v>
      </c>
      <c r="H241" t="s">
        <v>59</v>
      </c>
    </row>
    <row r="242" spans="1:8" x14ac:dyDescent="0.2">
      <c r="A242">
        <v>172</v>
      </c>
      <c r="B242" s="10" t="s">
        <v>1674</v>
      </c>
      <c r="C242" t="s">
        <v>1675</v>
      </c>
      <c r="D242" t="b">
        <v>1</v>
      </c>
      <c r="E242" s="6">
        <v>0</v>
      </c>
      <c r="F242" s="6">
        <v>2</v>
      </c>
      <c r="G242" s="6">
        <v>1</v>
      </c>
      <c r="H242" t="s">
        <v>59</v>
      </c>
    </row>
    <row r="243" spans="1:8" x14ac:dyDescent="0.2">
      <c r="A243">
        <v>129</v>
      </c>
      <c r="B243" s="10" t="s">
        <v>1676</v>
      </c>
      <c r="C243" t="s">
        <v>1677</v>
      </c>
      <c r="D243" t="b">
        <v>1</v>
      </c>
      <c r="E243" s="6">
        <v>0</v>
      </c>
      <c r="F243" s="6">
        <v>2</v>
      </c>
      <c r="G243" s="6">
        <v>1</v>
      </c>
      <c r="H243" t="s">
        <v>59</v>
      </c>
    </row>
    <row r="244" spans="1:8" x14ac:dyDescent="0.2">
      <c r="A244">
        <v>132</v>
      </c>
      <c r="B244" s="10" t="s">
        <v>1678</v>
      </c>
      <c r="C244" t="s">
        <v>1679</v>
      </c>
      <c r="D244" t="b">
        <v>1</v>
      </c>
      <c r="E244" s="6">
        <v>0</v>
      </c>
      <c r="F244" s="6">
        <v>2</v>
      </c>
      <c r="G244" s="6">
        <v>1</v>
      </c>
      <c r="H244" t="s">
        <v>59</v>
      </c>
    </row>
    <row r="245" spans="1:8" x14ac:dyDescent="0.2">
      <c r="A245">
        <v>284</v>
      </c>
      <c r="B245" s="10" t="s">
        <v>1680</v>
      </c>
      <c r="C245" t="s">
        <v>1681</v>
      </c>
      <c r="D245" t="b">
        <v>1</v>
      </c>
      <c r="E245" s="6">
        <v>0</v>
      </c>
      <c r="F245" s="6">
        <v>2</v>
      </c>
      <c r="G245" s="6">
        <v>1</v>
      </c>
      <c r="H245" t="s">
        <v>59</v>
      </c>
    </row>
    <row r="246" spans="1:8" x14ac:dyDescent="0.2">
      <c r="A246">
        <v>204</v>
      </c>
      <c r="B246" s="10" t="s">
        <v>1682</v>
      </c>
      <c r="C246" t="s">
        <v>1683</v>
      </c>
      <c r="D246" t="b">
        <v>1</v>
      </c>
      <c r="E246" s="6">
        <v>0</v>
      </c>
      <c r="F246" s="6">
        <v>2</v>
      </c>
      <c r="G246" s="6">
        <v>1</v>
      </c>
      <c r="H246" t="s">
        <v>59</v>
      </c>
    </row>
    <row r="247" spans="1:8" x14ac:dyDescent="0.2">
      <c r="A247">
        <v>281</v>
      </c>
      <c r="B247" s="10" t="s">
        <v>1684</v>
      </c>
      <c r="C247" t="s">
        <v>1685</v>
      </c>
      <c r="D247" t="b">
        <v>1</v>
      </c>
      <c r="E247" s="6">
        <v>0</v>
      </c>
      <c r="F247" s="6">
        <v>2</v>
      </c>
      <c r="G247" s="6">
        <v>1</v>
      </c>
      <c r="H247" t="s">
        <v>59</v>
      </c>
    </row>
    <row r="248" spans="1:8" x14ac:dyDescent="0.2">
      <c r="A248">
        <v>109</v>
      </c>
      <c r="B248" s="10" t="s">
        <v>1686</v>
      </c>
      <c r="C248" t="s">
        <v>1687</v>
      </c>
      <c r="D248" t="b">
        <v>1</v>
      </c>
      <c r="E248" s="6">
        <v>0</v>
      </c>
      <c r="F248" s="6">
        <v>2</v>
      </c>
      <c r="G248" s="6">
        <v>1</v>
      </c>
      <c r="H248" t="s">
        <v>59</v>
      </c>
    </row>
    <row r="249" spans="1:8" x14ac:dyDescent="0.2">
      <c r="A249">
        <v>243</v>
      </c>
      <c r="B249" s="10" t="s">
        <v>1688</v>
      </c>
      <c r="C249" t="s">
        <v>1689</v>
      </c>
      <c r="D249" t="b">
        <v>1</v>
      </c>
      <c r="E249" s="6">
        <v>0</v>
      </c>
      <c r="F249" s="6">
        <v>2</v>
      </c>
      <c r="G249" s="6">
        <v>1</v>
      </c>
      <c r="H249" t="s">
        <v>59</v>
      </c>
    </row>
    <row r="250" spans="1:8" x14ac:dyDescent="0.2">
      <c r="A250">
        <v>160</v>
      </c>
      <c r="B250" s="10" t="s">
        <v>1690</v>
      </c>
      <c r="C250" t="s">
        <v>1691</v>
      </c>
      <c r="D250" t="b">
        <v>1</v>
      </c>
      <c r="E250" s="6">
        <v>0</v>
      </c>
      <c r="F250" s="6">
        <v>2</v>
      </c>
      <c r="G250" s="6">
        <v>1</v>
      </c>
      <c r="H250" t="s">
        <v>59</v>
      </c>
    </row>
    <row r="251" spans="1:8" x14ac:dyDescent="0.2">
      <c r="A251">
        <v>160</v>
      </c>
      <c r="B251" s="10" t="s">
        <v>1690</v>
      </c>
      <c r="C251" t="s">
        <v>1692</v>
      </c>
      <c r="D251" t="b">
        <v>1</v>
      </c>
      <c r="E251" s="6">
        <v>0</v>
      </c>
      <c r="F251" s="6">
        <v>2</v>
      </c>
      <c r="G251" s="6">
        <v>1</v>
      </c>
      <c r="H251" t="s">
        <v>59</v>
      </c>
    </row>
    <row r="252" spans="1:8" x14ac:dyDescent="0.2">
      <c r="A252">
        <v>60</v>
      </c>
      <c r="B252" s="10" t="s">
        <v>1693</v>
      </c>
      <c r="C252" t="s">
        <v>1694</v>
      </c>
      <c r="D252" t="b">
        <v>1</v>
      </c>
      <c r="E252" s="6">
        <v>0</v>
      </c>
      <c r="F252" s="6">
        <v>2</v>
      </c>
      <c r="G252" s="6">
        <v>1</v>
      </c>
      <c r="H252" t="s">
        <v>59</v>
      </c>
    </row>
    <row r="253" spans="1:8" x14ac:dyDescent="0.2">
      <c r="A253">
        <v>41</v>
      </c>
      <c r="B253" s="10" t="s">
        <v>1695</v>
      </c>
      <c r="C253" t="s">
        <v>1696</v>
      </c>
      <c r="D253" t="b">
        <v>1</v>
      </c>
      <c r="E253" s="6">
        <v>0</v>
      </c>
      <c r="F253" s="6">
        <v>2</v>
      </c>
      <c r="G253" s="6">
        <v>1</v>
      </c>
      <c r="H253" t="s">
        <v>59</v>
      </c>
    </row>
    <row r="254" spans="1:8" x14ac:dyDescent="0.2">
      <c r="A254">
        <v>269</v>
      </c>
      <c r="B254" s="10" t="s">
        <v>1697</v>
      </c>
      <c r="C254" t="s">
        <v>1698</v>
      </c>
      <c r="D254" t="b">
        <v>1</v>
      </c>
      <c r="E254" s="6">
        <v>1</v>
      </c>
      <c r="F254" s="6">
        <v>2</v>
      </c>
      <c r="G254" s="6">
        <v>1</v>
      </c>
      <c r="H254" t="s">
        <v>59</v>
      </c>
    </row>
    <row r="255" spans="1:8" x14ac:dyDescent="0.2">
      <c r="A255">
        <v>277</v>
      </c>
      <c r="B255" s="10" t="s">
        <v>1699</v>
      </c>
      <c r="C255" t="s">
        <v>1700</v>
      </c>
      <c r="D255" t="b">
        <v>1</v>
      </c>
      <c r="E255" s="6">
        <v>0</v>
      </c>
      <c r="F255" s="6">
        <v>2</v>
      </c>
      <c r="G255" s="6">
        <v>1</v>
      </c>
      <c r="H255" t="s">
        <v>59</v>
      </c>
    </row>
    <row r="256" spans="1:8" x14ac:dyDescent="0.2">
      <c r="A256">
        <v>124</v>
      </c>
      <c r="B256" s="10" t="s">
        <v>1701</v>
      </c>
      <c r="C256" t="s">
        <v>1702</v>
      </c>
      <c r="D256" t="b">
        <v>1</v>
      </c>
      <c r="E256" s="6">
        <v>0</v>
      </c>
      <c r="F256" s="6">
        <v>2</v>
      </c>
      <c r="G256" s="6">
        <v>1</v>
      </c>
      <c r="H256" t="s">
        <v>59</v>
      </c>
    </row>
    <row r="257" spans="1:8" x14ac:dyDescent="0.2">
      <c r="A257">
        <v>101</v>
      </c>
      <c r="B257" s="10" t="s">
        <v>1703</v>
      </c>
      <c r="C257" t="s">
        <v>1704</v>
      </c>
      <c r="D257" t="b">
        <v>1</v>
      </c>
      <c r="E257" s="6">
        <v>0</v>
      </c>
      <c r="F257" s="6">
        <v>2</v>
      </c>
      <c r="G257" s="6">
        <v>1</v>
      </c>
      <c r="H257" t="s">
        <v>59</v>
      </c>
    </row>
    <row r="258" spans="1:8" x14ac:dyDescent="0.2">
      <c r="A258">
        <v>274</v>
      </c>
      <c r="B258" s="10" t="s">
        <v>1705</v>
      </c>
      <c r="C258" t="s">
        <v>1706</v>
      </c>
      <c r="D258" t="b">
        <v>1</v>
      </c>
      <c r="E258" s="6">
        <v>0</v>
      </c>
      <c r="F258" s="6">
        <v>2</v>
      </c>
      <c r="G258" s="6">
        <v>1</v>
      </c>
      <c r="H258" t="s">
        <v>59</v>
      </c>
    </row>
    <row r="259" spans="1:8" x14ac:dyDescent="0.2">
      <c r="A259">
        <v>34</v>
      </c>
      <c r="B259" s="10" t="s">
        <v>1707</v>
      </c>
      <c r="C259" t="s">
        <v>1708</v>
      </c>
      <c r="D259" t="b">
        <v>1</v>
      </c>
      <c r="E259" s="6">
        <v>1</v>
      </c>
      <c r="F259" s="6">
        <v>2</v>
      </c>
      <c r="G259" s="6">
        <v>1</v>
      </c>
      <c r="H259" t="s">
        <v>59</v>
      </c>
    </row>
    <row r="260" spans="1:8" x14ac:dyDescent="0.2">
      <c r="A260">
        <v>272</v>
      </c>
      <c r="B260" s="10" t="s">
        <v>1709</v>
      </c>
      <c r="C260" t="s">
        <v>1710</v>
      </c>
      <c r="D260" t="b">
        <v>1</v>
      </c>
      <c r="E260" s="6">
        <v>0</v>
      </c>
      <c r="F260" s="6">
        <v>2</v>
      </c>
      <c r="G260" s="6">
        <v>1</v>
      </c>
      <c r="H260" t="s">
        <v>59</v>
      </c>
    </row>
    <row r="261" spans="1:8" x14ac:dyDescent="0.2">
      <c r="A261">
        <v>59</v>
      </c>
      <c r="B261" s="10" t="s">
        <v>1711</v>
      </c>
      <c r="C261" t="s">
        <v>1712</v>
      </c>
      <c r="D261" t="b">
        <v>1</v>
      </c>
      <c r="E261" s="6">
        <v>0</v>
      </c>
      <c r="F261" s="6">
        <v>2</v>
      </c>
      <c r="G261" s="6">
        <v>1</v>
      </c>
      <c r="H261" t="s">
        <v>59</v>
      </c>
    </row>
    <row r="262" spans="1:8" x14ac:dyDescent="0.2">
      <c r="A262">
        <v>56</v>
      </c>
      <c r="B262" s="10" t="s">
        <v>1713</v>
      </c>
      <c r="C262" t="s">
        <v>1714</v>
      </c>
      <c r="D262" t="b">
        <v>1</v>
      </c>
      <c r="E262" s="6">
        <v>0</v>
      </c>
      <c r="F262" s="6">
        <v>2</v>
      </c>
      <c r="G262" s="6">
        <v>1</v>
      </c>
      <c r="H262" t="s">
        <v>59</v>
      </c>
    </row>
    <row r="263" spans="1:8" x14ac:dyDescent="0.2">
      <c r="A263">
        <v>144</v>
      </c>
      <c r="B263" s="10" t="s">
        <v>1715</v>
      </c>
      <c r="C263" t="s">
        <v>1716</v>
      </c>
      <c r="D263" t="b">
        <v>1</v>
      </c>
      <c r="E263" s="6">
        <v>0</v>
      </c>
      <c r="F263" s="6">
        <v>2</v>
      </c>
      <c r="G263" s="6">
        <v>1</v>
      </c>
      <c r="H263" t="s">
        <v>59</v>
      </c>
    </row>
    <row r="264" spans="1:8" x14ac:dyDescent="0.2">
      <c r="A264">
        <v>63</v>
      </c>
      <c r="B264" s="10" t="s">
        <v>1717</v>
      </c>
      <c r="C264" t="s">
        <v>1718</v>
      </c>
      <c r="D264" t="b">
        <v>1</v>
      </c>
      <c r="E264" s="6">
        <v>0</v>
      </c>
      <c r="F264" s="6">
        <v>2</v>
      </c>
      <c r="G264" s="6">
        <v>1</v>
      </c>
      <c r="H264" t="s">
        <v>59</v>
      </c>
    </row>
    <row r="265" spans="1:8" x14ac:dyDescent="0.2">
      <c r="A265">
        <v>63</v>
      </c>
      <c r="B265" s="10" t="s">
        <v>1717</v>
      </c>
      <c r="C265" t="s">
        <v>1719</v>
      </c>
      <c r="D265" t="b">
        <v>1</v>
      </c>
      <c r="E265" s="6">
        <v>0</v>
      </c>
      <c r="F265" s="6">
        <v>2</v>
      </c>
      <c r="G265" s="6">
        <v>1</v>
      </c>
      <c r="H265" t="s">
        <v>59</v>
      </c>
    </row>
    <row r="266" spans="1:8" x14ac:dyDescent="0.2">
      <c r="A266">
        <v>111</v>
      </c>
      <c r="B266" s="10" t="s">
        <v>1720</v>
      </c>
      <c r="C266" t="s">
        <v>1721</v>
      </c>
      <c r="D266" t="b">
        <v>1</v>
      </c>
      <c r="E266" s="6">
        <v>0</v>
      </c>
      <c r="F266" s="6">
        <v>2</v>
      </c>
      <c r="G266" s="6">
        <v>1</v>
      </c>
      <c r="H266" t="s">
        <v>59</v>
      </c>
    </row>
    <row r="267" spans="1:8" x14ac:dyDescent="0.2">
      <c r="A267">
        <v>211</v>
      </c>
      <c r="B267" s="10" t="s">
        <v>1722</v>
      </c>
      <c r="C267" t="s">
        <v>741</v>
      </c>
      <c r="D267" t="b">
        <v>1</v>
      </c>
      <c r="E267" s="6">
        <v>0</v>
      </c>
      <c r="F267" s="6">
        <v>2</v>
      </c>
      <c r="G267" s="6">
        <v>1</v>
      </c>
      <c r="H267" t="s">
        <v>59</v>
      </c>
    </row>
    <row r="268" spans="1:8" x14ac:dyDescent="0.2">
      <c r="A268">
        <v>189</v>
      </c>
      <c r="B268" s="10" t="s">
        <v>1723</v>
      </c>
      <c r="C268" t="s">
        <v>1724</v>
      </c>
      <c r="D268" t="b">
        <v>1</v>
      </c>
      <c r="E268" s="6">
        <v>0</v>
      </c>
      <c r="F268" s="6">
        <v>2</v>
      </c>
      <c r="G268" s="6">
        <v>1</v>
      </c>
      <c r="H268" t="s">
        <v>59</v>
      </c>
    </row>
    <row r="269" spans="1:8" x14ac:dyDescent="0.2">
      <c r="A269">
        <v>280</v>
      </c>
      <c r="B269" s="10" t="s">
        <v>1725</v>
      </c>
      <c r="C269" t="s">
        <v>1726</v>
      </c>
      <c r="D269" t="b">
        <v>1</v>
      </c>
      <c r="E269" s="6">
        <v>0</v>
      </c>
      <c r="F269" s="6">
        <v>2</v>
      </c>
      <c r="G269" s="6">
        <v>1</v>
      </c>
      <c r="H269" t="s">
        <v>59</v>
      </c>
    </row>
    <row r="270" spans="1:8" x14ac:dyDescent="0.2">
      <c r="A270">
        <v>221</v>
      </c>
      <c r="B270" s="10" t="s">
        <v>1727</v>
      </c>
      <c r="C270" t="s">
        <v>1728</v>
      </c>
      <c r="D270" t="b">
        <v>1</v>
      </c>
      <c r="E270" s="6">
        <v>0</v>
      </c>
      <c r="F270" s="6">
        <v>2</v>
      </c>
      <c r="G270" s="6">
        <v>1</v>
      </c>
      <c r="H270" t="s">
        <v>59</v>
      </c>
    </row>
    <row r="271" spans="1:8" x14ac:dyDescent="0.2">
      <c r="E271"/>
      <c r="F271"/>
      <c r="G271"/>
      <c r="H271" t="s">
        <v>59</v>
      </c>
    </row>
    <row r="272" spans="1:8" x14ac:dyDescent="0.2">
      <c r="E272"/>
      <c r="F272"/>
      <c r="G272"/>
      <c r="H272" t="s">
        <v>59</v>
      </c>
    </row>
    <row r="273" spans="2:2" x14ac:dyDescent="0.2">
      <c r="B273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680"/>
  <sheetViews>
    <sheetView topLeftCell="A649" workbookViewId="0">
      <selection activeCell="C243" sqref="C243"/>
    </sheetView>
  </sheetViews>
  <sheetFormatPr baseColWidth="10" defaultColWidth="8.83203125" defaultRowHeight="15" x14ac:dyDescent="0.2"/>
  <cols>
    <col min="1" max="1" width="11.1640625" customWidth="1"/>
    <col min="2" max="2" width="14.1640625" bestFit="1" customWidth="1"/>
    <col min="3" max="3" width="29" bestFit="1" customWidth="1"/>
    <col min="4" max="4" width="9" customWidth="1"/>
    <col min="5" max="6" width="9" style="6" customWidth="1"/>
    <col min="7" max="7" width="23.6640625" style="6" customWidth="1"/>
    <col min="8" max="8" width="35.33203125" bestFit="1" customWidth="1"/>
    <col min="253" max="253" width="10.33203125" bestFit="1" customWidth="1"/>
    <col min="254" max="255" width="15.5" bestFit="1" customWidth="1"/>
    <col min="256" max="256" width="40.1640625" bestFit="1" customWidth="1"/>
    <col min="258" max="258" width="6.6640625" bestFit="1" customWidth="1"/>
    <col min="259" max="259" width="4.1640625" bestFit="1" customWidth="1"/>
    <col min="261" max="261" width="15.6640625" customWidth="1"/>
    <col min="262" max="262" width="14" customWidth="1"/>
    <col min="263" max="263" width="16" customWidth="1"/>
    <col min="264" max="264" width="10.6640625" customWidth="1"/>
    <col min="509" max="509" width="10.33203125" bestFit="1" customWidth="1"/>
    <col min="510" max="511" width="15.5" bestFit="1" customWidth="1"/>
    <col min="512" max="512" width="40.1640625" bestFit="1" customWidth="1"/>
    <col min="514" max="514" width="6.6640625" bestFit="1" customWidth="1"/>
    <col min="515" max="515" width="4.1640625" bestFit="1" customWidth="1"/>
    <col min="517" max="517" width="15.6640625" customWidth="1"/>
    <col min="518" max="518" width="14" customWidth="1"/>
    <col min="519" max="519" width="16" customWidth="1"/>
    <col min="520" max="520" width="10.6640625" customWidth="1"/>
    <col min="765" max="765" width="10.33203125" bestFit="1" customWidth="1"/>
    <col min="766" max="767" width="15.5" bestFit="1" customWidth="1"/>
    <col min="768" max="768" width="40.1640625" bestFit="1" customWidth="1"/>
    <col min="770" max="770" width="6.6640625" bestFit="1" customWidth="1"/>
    <col min="771" max="771" width="4.1640625" bestFit="1" customWidth="1"/>
    <col min="773" max="773" width="15.6640625" customWidth="1"/>
    <col min="774" max="774" width="14" customWidth="1"/>
    <col min="775" max="775" width="16" customWidth="1"/>
    <col min="776" max="776" width="10.6640625" customWidth="1"/>
    <col min="1021" max="1021" width="10.33203125" bestFit="1" customWidth="1"/>
    <col min="1022" max="1023" width="15.5" bestFit="1" customWidth="1"/>
    <col min="1024" max="1024" width="40.1640625" bestFit="1" customWidth="1"/>
    <col min="1026" max="1026" width="6.6640625" bestFit="1" customWidth="1"/>
    <col min="1027" max="1027" width="4.1640625" bestFit="1" customWidth="1"/>
    <col min="1029" max="1029" width="15.6640625" customWidth="1"/>
    <col min="1030" max="1030" width="14" customWidth="1"/>
    <col min="1031" max="1031" width="16" customWidth="1"/>
    <col min="1032" max="1032" width="10.6640625" customWidth="1"/>
    <col min="1277" max="1277" width="10.33203125" bestFit="1" customWidth="1"/>
    <col min="1278" max="1279" width="15.5" bestFit="1" customWidth="1"/>
    <col min="1280" max="1280" width="40.1640625" bestFit="1" customWidth="1"/>
    <col min="1282" max="1282" width="6.6640625" bestFit="1" customWidth="1"/>
    <col min="1283" max="1283" width="4.1640625" bestFit="1" customWidth="1"/>
    <col min="1285" max="1285" width="15.6640625" customWidth="1"/>
    <col min="1286" max="1286" width="14" customWidth="1"/>
    <col min="1287" max="1287" width="16" customWidth="1"/>
    <col min="1288" max="1288" width="10.6640625" customWidth="1"/>
    <col min="1533" max="1533" width="10.33203125" bestFit="1" customWidth="1"/>
    <col min="1534" max="1535" width="15.5" bestFit="1" customWidth="1"/>
    <col min="1536" max="1536" width="40.1640625" bestFit="1" customWidth="1"/>
    <col min="1538" max="1538" width="6.6640625" bestFit="1" customWidth="1"/>
    <col min="1539" max="1539" width="4.1640625" bestFit="1" customWidth="1"/>
    <col min="1541" max="1541" width="15.6640625" customWidth="1"/>
    <col min="1542" max="1542" width="14" customWidth="1"/>
    <col min="1543" max="1543" width="16" customWidth="1"/>
    <col min="1544" max="1544" width="10.6640625" customWidth="1"/>
    <col min="1789" max="1789" width="10.33203125" bestFit="1" customWidth="1"/>
    <col min="1790" max="1791" width="15.5" bestFit="1" customWidth="1"/>
    <col min="1792" max="1792" width="40.1640625" bestFit="1" customWidth="1"/>
    <col min="1794" max="1794" width="6.6640625" bestFit="1" customWidth="1"/>
    <col min="1795" max="1795" width="4.1640625" bestFit="1" customWidth="1"/>
    <col min="1797" max="1797" width="15.6640625" customWidth="1"/>
    <col min="1798" max="1798" width="14" customWidth="1"/>
    <col min="1799" max="1799" width="16" customWidth="1"/>
    <col min="1800" max="1800" width="10.6640625" customWidth="1"/>
    <col min="2045" max="2045" width="10.33203125" bestFit="1" customWidth="1"/>
    <col min="2046" max="2047" width="15.5" bestFit="1" customWidth="1"/>
    <col min="2048" max="2048" width="40.1640625" bestFit="1" customWidth="1"/>
    <col min="2050" max="2050" width="6.6640625" bestFit="1" customWidth="1"/>
    <col min="2051" max="2051" width="4.1640625" bestFit="1" customWidth="1"/>
    <col min="2053" max="2053" width="15.6640625" customWidth="1"/>
    <col min="2054" max="2054" width="14" customWidth="1"/>
    <col min="2055" max="2055" width="16" customWidth="1"/>
    <col min="2056" max="2056" width="10.6640625" customWidth="1"/>
    <col min="2301" max="2301" width="10.33203125" bestFit="1" customWidth="1"/>
    <col min="2302" max="2303" width="15.5" bestFit="1" customWidth="1"/>
    <col min="2304" max="2304" width="40.1640625" bestFit="1" customWidth="1"/>
    <col min="2306" max="2306" width="6.6640625" bestFit="1" customWidth="1"/>
    <col min="2307" max="2307" width="4.1640625" bestFit="1" customWidth="1"/>
    <col min="2309" max="2309" width="15.6640625" customWidth="1"/>
    <col min="2310" max="2310" width="14" customWidth="1"/>
    <col min="2311" max="2311" width="16" customWidth="1"/>
    <col min="2312" max="2312" width="10.6640625" customWidth="1"/>
    <col min="2557" max="2557" width="10.33203125" bestFit="1" customWidth="1"/>
    <col min="2558" max="2559" width="15.5" bestFit="1" customWidth="1"/>
    <col min="2560" max="2560" width="40.1640625" bestFit="1" customWidth="1"/>
    <col min="2562" max="2562" width="6.6640625" bestFit="1" customWidth="1"/>
    <col min="2563" max="2563" width="4.1640625" bestFit="1" customWidth="1"/>
    <col min="2565" max="2565" width="15.6640625" customWidth="1"/>
    <col min="2566" max="2566" width="14" customWidth="1"/>
    <col min="2567" max="2567" width="16" customWidth="1"/>
    <col min="2568" max="2568" width="10.6640625" customWidth="1"/>
    <col min="2813" max="2813" width="10.33203125" bestFit="1" customWidth="1"/>
    <col min="2814" max="2815" width="15.5" bestFit="1" customWidth="1"/>
    <col min="2816" max="2816" width="40.1640625" bestFit="1" customWidth="1"/>
    <col min="2818" max="2818" width="6.6640625" bestFit="1" customWidth="1"/>
    <col min="2819" max="2819" width="4.1640625" bestFit="1" customWidth="1"/>
    <col min="2821" max="2821" width="15.6640625" customWidth="1"/>
    <col min="2822" max="2822" width="14" customWidth="1"/>
    <col min="2823" max="2823" width="16" customWidth="1"/>
    <col min="2824" max="2824" width="10.6640625" customWidth="1"/>
    <col min="3069" max="3069" width="10.33203125" bestFit="1" customWidth="1"/>
    <col min="3070" max="3071" width="15.5" bestFit="1" customWidth="1"/>
    <col min="3072" max="3072" width="40.1640625" bestFit="1" customWidth="1"/>
    <col min="3074" max="3074" width="6.6640625" bestFit="1" customWidth="1"/>
    <col min="3075" max="3075" width="4.1640625" bestFit="1" customWidth="1"/>
    <col min="3077" max="3077" width="15.6640625" customWidth="1"/>
    <col min="3078" max="3078" width="14" customWidth="1"/>
    <col min="3079" max="3079" width="16" customWidth="1"/>
    <col min="3080" max="3080" width="10.6640625" customWidth="1"/>
    <col min="3325" max="3325" width="10.33203125" bestFit="1" customWidth="1"/>
    <col min="3326" max="3327" width="15.5" bestFit="1" customWidth="1"/>
    <col min="3328" max="3328" width="40.1640625" bestFit="1" customWidth="1"/>
    <col min="3330" max="3330" width="6.6640625" bestFit="1" customWidth="1"/>
    <col min="3331" max="3331" width="4.1640625" bestFit="1" customWidth="1"/>
    <col min="3333" max="3333" width="15.6640625" customWidth="1"/>
    <col min="3334" max="3334" width="14" customWidth="1"/>
    <col min="3335" max="3335" width="16" customWidth="1"/>
    <col min="3336" max="3336" width="10.6640625" customWidth="1"/>
    <col min="3581" max="3581" width="10.33203125" bestFit="1" customWidth="1"/>
    <col min="3582" max="3583" width="15.5" bestFit="1" customWidth="1"/>
    <col min="3584" max="3584" width="40.1640625" bestFit="1" customWidth="1"/>
    <col min="3586" max="3586" width="6.6640625" bestFit="1" customWidth="1"/>
    <col min="3587" max="3587" width="4.1640625" bestFit="1" customWidth="1"/>
    <col min="3589" max="3589" width="15.6640625" customWidth="1"/>
    <col min="3590" max="3590" width="14" customWidth="1"/>
    <col min="3591" max="3591" width="16" customWidth="1"/>
    <col min="3592" max="3592" width="10.6640625" customWidth="1"/>
    <col min="3837" max="3837" width="10.33203125" bestFit="1" customWidth="1"/>
    <col min="3838" max="3839" width="15.5" bestFit="1" customWidth="1"/>
    <col min="3840" max="3840" width="40.1640625" bestFit="1" customWidth="1"/>
    <col min="3842" max="3842" width="6.6640625" bestFit="1" customWidth="1"/>
    <col min="3843" max="3843" width="4.1640625" bestFit="1" customWidth="1"/>
    <col min="3845" max="3845" width="15.6640625" customWidth="1"/>
    <col min="3846" max="3846" width="14" customWidth="1"/>
    <col min="3847" max="3847" width="16" customWidth="1"/>
    <col min="3848" max="3848" width="10.6640625" customWidth="1"/>
    <col min="4093" max="4093" width="10.33203125" bestFit="1" customWidth="1"/>
    <col min="4094" max="4095" width="15.5" bestFit="1" customWidth="1"/>
    <col min="4096" max="4096" width="40.1640625" bestFit="1" customWidth="1"/>
    <col min="4098" max="4098" width="6.6640625" bestFit="1" customWidth="1"/>
    <col min="4099" max="4099" width="4.1640625" bestFit="1" customWidth="1"/>
    <col min="4101" max="4101" width="15.6640625" customWidth="1"/>
    <col min="4102" max="4102" width="14" customWidth="1"/>
    <col min="4103" max="4103" width="16" customWidth="1"/>
    <col min="4104" max="4104" width="10.6640625" customWidth="1"/>
    <col min="4349" max="4349" width="10.33203125" bestFit="1" customWidth="1"/>
    <col min="4350" max="4351" width="15.5" bestFit="1" customWidth="1"/>
    <col min="4352" max="4352" width="40.1640625" bestFit="1" customWidth="1"/>
    <col min="4354" max="4354" width="6.6640625" bestFit="1" customWidth="1"/>
    <col min="4355" max="4355" width="4.1640625" bestFit="1" customWidth="1"/>
    <col min="4357" max="4357" width="15.6640625" customWidth="1"/>
    <col min="4358" max="4358" width="14" customWidth="1"/>
    <col min="4359" max="4359" width="16" customWidth="1"/>
    <col min="4360" max="4360" width="10.6640625" customWidth="1"/>
    <col min="4605" max="4605" width="10.33203125" bestFit="1" customWidth="1"/>
    <col min="4606" max="4607" width="15.5" bestFit="1" customWidth="1"/>
    <col min="4608" max="4608" width="40.1640625" bestFit="1" customWidth="1"/>
    <col min="4610" max="4610" width="6.6640625" bestFit="1" customWidth="1"/>
    <col min="4611" max="4611" width="4.1640625" bestFit="1" customWidth="1"/>
    <col min="4613" max="4613" width="15.6640625" customWidth="1"/>
    <col min="4614" max="4614" width="14" customWidth="1"/>
    <col min="4615" max="4615" width="16" customWidth="1"/>
    <col min="4616" max="4616" width="10.6640625" customWidth="1"/>
    <col min="4861" max="4861" width="10.33203125" bestFit="1" customWidth="1"/>
    <col min="4862" max="4863" width="15.5" bestFit="1" customWidth="1"/>
    <col min="4864" max="4864" width="40.1640625" bestFit="1" customWidth="1"/>
    <col min="4866" max="4866" width="6.6640625" bestFit="1" customWidth="1"/>
    <col min="4867" max="4867" width="4.1640625" bestFit="1" customWidth="1"/>
    <col min="4869" max="4869" width="15.6640625" customWidth="1"/>
    <col min="4870" max="4870" width="14" customWidth="1"/>
    <col min="4871" max="4871" width="16" customWidth="1"/>
    <col min="4872" max="4872" width="10.6640625" customWidth="1"/>
    <col min="5117" max="5117" width="10.33203125" bestFit="1" customWidth="1"/>
    <col min="5118" max="5119" width="15.5" bestFit="1" customWidth="1"/>
    <col min="5120" max="5120" width="40.1640625" bestFit="1" customWidth="1"/>
    <col min="5122" max="5122" width="6.6640625" bestFit="1" customWidth="1"/>
    <col min="5123" max="5123" width="4.1640625" bestFit="1" customWidth="1"/>
    <col min="5125" max="5125" width="15.6640625" customWidth="1"/>
    <col min="5126" max="5126" width="14" customWidth="1"/>
    <col min="5127" max="5127" width="16" customWidth="1"/>
    <col min="5128" max="5128" width="10.6640625" customWidth="1"/>
    <col min="5373" max="5373" width="10.33203125" bestFit="1" customWidth="1"/>
    <col min="5374" max="5375" width="15.5" bestFit="1" customWidth="1"/>
    <col min="5376" max="5376" width="40.1640625" bestFit="1" customWidth="1"/>
    <col min="5378" max="5378" width="6.6640625" bestFit="1" customWidth="1"/>
    <col min="5379" max="5379" width="4.1640625" bestFit="1" customWidth="1"/>
    <col min="5381" max="5381" width="15.6640625" customWidth="1"/>
    <col min="5382" max="5382" width="14" customWidth="1"/>
    <col min="5383" max="5383" width="16" customWidth="1"/>
    <col min="5384" max="5384" width="10.6640625" customWidth="1"/>
    <col min="5629" max="5629" width="10.33203125" bestFit="1" customWidth="1"/>
    <col min="5630" max="5631" width="15.5" bestFit="1" customWidth="1"/>
    <col min="5632" max="5632" width="40.1640625" bestFit="1" customWidth="1"/>
    <col min="5634" max="5634" width="6.6640625" bestFit="1" customWidth="1"/>
    <col min="5635" max="5635" width="4.1640625" bestFit="1" customWidth="1"/>
    <col min="5637" max="5637" width="15.6640625" customWidth="1"/>
    <col min="5638" max="5638" width="14" customWidth="1"/>
    <col min="5639" max="5639" width="16" customWidth="1"/>
    <col min="5640" max="5640" width="10.6640625" customWidth="1"/>
    <col min="5885" max="5885" width="10.33203125" bestFit="1" customWidth="1"/>
    <col min="5886" max="5887" width="15.5" bestFit="1" customWidth="1"/>
    <col min="5888" max="5888" width="40.1640625" bestFit="1" customWidth="1"/>
    <col min="5890" max="5890" width="6.6640625" bestFit="1" customWidth="1"/>
    <col min="5891" max="5891" width="4.1640625" bestFit="1" customWidth="1"/>
    <col min="5893" max="5893" width="15.6640625" customWidth="1"/>
    <col min="5894" max="5894" width="14" customWidth="1"/>
    <col min="5895" max="5895" width="16" customWidth="1"/>
    <col min="5896" max="5896" width="10.6640625" customWidth="1"/>
    <col min="6141" max="6141" width="10.33203125" bestFit="1" customWidth="1"/>
    <col min="6142" max="6143" width="15.5" bestFit="1" customWidth="1"/>
    <col min="6144" max="6144" width="40.1640625" bestFit="1" customWidth="1"/>
    <col min="6146" max="6146" width="6.6640625" bestFit="1" customWidth="1"/>
    <col min="6147" max="6147" width="4.1640625" bestFit="1" customWidth="1"/>
    <col min="6149" max="6149" width="15.6640625" customWidth="1"/>
    <col min="6150" max="6150" width="14" customWidth="1"/>
    <col min="6151" max="6151" width="16" customWidth="1"/>
    <col min="6152" max="6152" width="10.6640625" customWidth="1"/>
    <col min="6397" max="6397" width="10.33203125" bestFit="1" customWidth="1"/>
    <col min="6398" max="6399" width="15.5" bestFit="1" customWidth="1"/>
    <col min="6400" max="6400" width="40.1640625" bestFit="1" customWidth="1"/>
    <col min="6402" max="6402" width="6.6640625" bestFit="1" customWidth="1"/>
    <col min="6403" max="6403" width="4.1640625" bestFit="1" customWidth="1"/>
    <col min="6405" max="6405" width="15.6640625" customWidth="1"/>
    <col min="6406" max="6406" width="14" customWidth="1"/>
    <col min="6407" max="6407" width="16" customWidth="1"/>
    <col min="6408" max="6408" width="10.6640625" customWidth="1"/>
    <col min="6653" max="6653" width="10.33203125" bestFit="1" customWidth="1"/>
    <col min="6654" max="6655" width="15.5" bestFit="1" customWidth="1"/>
    <col min="6656" max="6656" width="40.1640625" bestFit="1" customWidth="1"/>
    <col min="6658" max="6658" width="6.6640625" bestFit="1" customWidth="1"/>
    <col min="6659" max="6659" width="4.1640625" bestFit="1" customWidth="1"/>
    <col min="6661" max="6661" width="15.6640625" customWidth="1"/>
    <col min="6662" max="6662" width="14" customWidth="1"/>
    <col min="6663" max="6663" width="16" customWidth="1"/>
    <col min="6664" max="6664" width="10.6640625" customWidth="1"/>
    <col min="6909" max="6909" width="10.33203125" bestFit="1" customWidth="1"/>
    <col min="6910" max="6911" width="15.5" bestFit="1" customWidth="1"/>
    <col min="6912" max="6912" width="40.1640625" bestFit="1" customWidth="1"/>
    <col min="6914" max="6914" width="6.6640625" bestFit="1" customWidth="1"/>
    <col min="6915" max="6915" width="4.1640625" bestFit="1" customWidth="1"/>
    <col min="6917" max="6917" width="15.6640625" customWidth="1"/>
    <col min="6918" max="6918" width="14" customWidth="1"/>
    <col min="6919" max="6919" width="16" customWidth="1"/>
    <col min="6920" max="6920" width="10.6640625" customWidth="1"/>
    <col min="7165" max="7165" width="10.33203125" bestFit="1" customWidth="1"/>
    <col min="7166" max="7167" width="15.5" bestFit="1" customWidth="1"/>
    <col min="7168" max="7168" width="40.1640625" bestFit="1" customWidth="1"/>
    <col min="7170" max="7170" width="6.6640625" bestFit="1" customWidth="1"/>
    <col min="7171" max="7171" width="4.1640625" bestFit="1" customWidth="1"/>
    <col min="7173" max="7173" width="15.6640625" customWidth="1"/>
    <col min="7174" max="7174" width="14" customWidth="1"/>
    <col min="7175" max="7175" width="16" customWidth="1"/>
    <col min="7176" max="7176" width="10.6640625" customWidth="1"/>
    <col min="7421" max="7421" width="10.33203125" bestFit="1" customWidth="1"/>
    <col min="7422" max="7423" width="15.5" bestFit="1" customWidth="1"/>
    <col min="7424" max="7424" width="40.1640625" bestFit="1" customWidth="1"/>
    <col min="7426" max="7426" width="6.6640625" bestFit="1" customWidth="1"/>
    <col min="7427" max="7427" width="4.1640625" bestFit="1" customWidth="1"/>
    <col min="7429" max="7429" width="15.6640625" customWidth="1"/>
    <col min="7430" max="7430" width="14" customWidth="1"/>
    <col min="7431" max="7431" width="16" customWidth="1"/>
    <col min="7432" max="7432" width="10.6640625" customWidth="1"/>
    <col min="7677" max="7677" width="10.33203125" bestFit="1" customWidth="1"/>
    <col min="7678" max="7679" width="15.5" bestFit="1" customWidth="1"/>
    <col min="7680" max="7680" width="40.1640625" bestFit="1" customWidth="1"/>
    <col min="7682" max="7682" width="6.6640625" bestFit="1" customWidth="1"/>
    <col min="7683" max="7683" width="4.1640625" bestFit="1" customWidth="1"/>
    <col min="7685" max="7685" width="15.6640625" customWidth="1"/>
    <col min="7686" max="7686" width="14" customWidth="1"/>
    <col min="7687" max="7687" width="16" customWidth="1"/>
    <col min="7688" max="7688" width="10.6640625" customWidth="1"/>
    <col min="7933" max="7933" width="10.33203125" bestFit="1" customWidth="1"/>
    <col min="7934" max="7935" width="15.5" bestFit="1" customWidth="1"/>
    <col min="7936" max="7936" width="40.1640625" bestFit="1" customWidth="1"/>
    <col min="7938" max="7938" width="6.6640625" bestFit="1" customWidth="1"/>
    <col min="7939" max="7939" width="4.1640625" bestFit="1" customWidth="1"/>
    <col min="7941" max="7941" width="15.6640625" customWidth="1"/>
    <col min="7942" max="7942" width="14" customWidth="1"/>
    <col min="7943" max="7943" width="16" customWidth="1"/>
    <col min="7944" max="7944" width="10.6640625" customWidth="1"/>
    <col min="8189" max="8189" width="10.33203125" bestFit="1" customWidth="1"/>
    <col min="8190" max="8191" width="15.5" bestFit="1" customWidth="1"/>
    <col min="8192" max="8192" width="40.1640625" bestFit="1" customWidth="1"/>
    <col min="8194" max="8194" width="6.6640625" bestFit="1" customWidth="1"/>
    <col min="8195" max="8195" width="4.1640625" bestFit="1" customWidth="1"/>
    <col min="8197" max="8197" width="15.6640625" customWidth="1"/>
    <col min="8198" max="8198" width="14" customWidth="1"/>
    <col min="8199" max="8199" width="16" customWidth="1"/>
    <col min="8200" max="8200" width="10.6640625" customWidth="1"/>
    <col min="8445" max="8445" width="10.33203125" bestFit="1" customWidth="1"/>
    <col min="8446" max="8447" width="15.5" bestFit="1" customWidth="1"/>
    <col min="8448" max="8448" width="40.1640625" bestFit="1" customWidth="1"/>
    <col min="8450" max="8450" width="6.6640625" bestFit="1" customWidth="1"/>
    <col min="8451" max="8451" width="4.1640625" bestFit="1" customWidth="1"/>
    <col min="8453" max="8453" width="15.6640625" customWidth="1"/>
    <col min="8454" max="8454" width="14" customWidth="1"/>
    <col min="8455" max="8455" width="16" customWidth="1"/>
    <col min="8456" max="8456" width="10.6640625" customWidth="1"/>
    <col min="8701" max="8701" width="10.33203125" bestFit="1" customWidth="1"/>
    <col min="8702" max="8703" width="15.5" bestFit="1" customWidth="1"/>
    <col min="8704" max="8704" width="40.1640625" bestFit="1" customWidth="1"/>
    <col min="8706" max="8706" width="6.6640625" bestFit="1" customWidth="1"/>
    <col min="8707" max="8707" width="4.1640625" bestFit="1" customWidth="1"/>
    <col min="8709" max="8709" width="15.6640625" customWidth="1"/>
    <col min="8710" max="8710" width="14" customWidth="1"/>
    <col min="8711" max="8711" width="16" customWidth="1"/>
    <col min="8712" max="8712" width="10.6640625" customWidth="1"/>
    <col min="8957" max="8957" width="10.33203125" bestFit="1" customWidth="1"/>
    <col min="8958" max="8959" width="15.5" bestFit="1" customWidth="1"/>
    <col min="8960" max="8960" width="40.1640625" bestFit="1" customWidth="1"/>
    <col min="8962" max="8962" width="6.6640625" bestFit="1" customWidth="1"/>
    <col min="8963" max="8963" width="4.1640625" bestFit="1" customWidth="1"/>
    <col min="8965" max="8965" width="15.6640625" customWidth="1"/>
    <col min="8966" max="8966" width="14" customWidth="1"/>
    <col min="8967" max="8967" width="16" customWidth="1"/>
    <col min="8968" max="8968" width="10.6640625" customWidth="1"/>
    <col min="9213" max="9213" width="10.33203125" bestFit="1" customWidth="1"/>
    <col min="9214" max="9215" width="15.5" bestFit="1" customWidth="1"/>
    <col min="9216" max="9216" width="40.1640625" bestFit="1" customWidth="1"/>
    <col min="9218" max="9218" width="6.6640625" bestFit="1" customWidth="1"/>
    <col min="9219" max="9219" width="4.1640625" bestFit="1" customWidth="1"/>
    <col min="9221" max="9221" width="15.6640625" customWidth="1"/>
    <col min="9222" max="9222" width="14" customWidth="1"/>
    <col min="9223" max="9223" width="16" customWidth="1"/>
    <col min="9224" max="9224" width="10.6640625" customWidth="1"/>
    <col min="9469" max="9469" width="10.33203125" bestFit="1" customWidth="1"/>
    <col min="9470" max="9471" width="15.5" bestFit="1" customWidth="1"/>
    <col min="9472" max="9472" width="40.1640625" bestFit="1" customWidth="1"/>
    <col min="9474" max="9474" width="6.6640625" bestFit="1" customWidth="1"/>
    <col min="9475" max="9475" width="4.1640625" bestFit="1" customWidth="1"/>
    <col min="9477" max="9477" width="15.6640625" customWidth="1"/>
    <col min="9478" max="9478" width="14" customWidth="1"/>
    <col min="9479" max="9479" width="16" customWidth="1"/>
    <col min="9480" max="9480" width="10.6640625" customWidth="1"/>
    <col min="9725" max="9725" width="10.33203125" bestFit="1" customWidth="1"/>
    <col min="9726" max="9727" width="15.5" bestFit="1" customWidth="1"/>
    <col min="9728" max="9728" width="40.1640625" bestFit="1" customWidth="1"/>
    <col min="9730" max="9730" width="6.6640625" bestFit="1" customWidth="1"/>
    <col min="9731" max="9731" width="4.1640625" bestFit="1" customWidth="1"/>
    <col min="9733" max="9733" width="15.6640625" customWidth="1"/>
    <col min="9734" max="9734" width="14" customWidth="1"/>
    <col min="9735" max="9735" width="16" customWidth="1"/>
    <col min="9736" max="9736" width="10.6640625" customWidth="1"/>
    <col min="9981" max="9981" width="10.33203125" bestFit="1" customWidth="1"/>
    <col min="9982" max="9983" width="15.5" bestFit="1" customWidth="1"/>
    <col min="9984" max="9984" width="40.1640625" bestFit="1" customWidth="1"/>
    <col min="9986" max="9986" width="6.6640625" bestFit="1" customWidth="1"/>
    <col min="9987" max="9987" width="4.1640625" bestFit="1" customWidth="1"/>
    <col min="9989" max="9989" width="15.6640625" customWidth="1"/>
    <col min="9990" max="9990" width="14" customWidth="1"/>
    <col min="9991" max="9991" width="16" customWidth="1"/>
    <col min="9992" max="9992" width="10.6640625" customWidth="1"/>
    <col min="10237" max="10237" width="10.33203125" bestFit="1" customWidth="1"/>
    <col min="10238" max="10239" width="15.5" bestFit="1" customWidth="1"/>
    <col min="10240" max="10240" width="40.1640625" bestFit="1" customWidth="1"/>
    <col min="10242" max="10242" width="6.6640625" bestFit="1" customWidth="1"/>
    <col min="10243" max="10243" width="4.1640625" bestFit="1" customWidth="1"/>
    <col min="10245" max="10245" width="15.6640625" customWidth="1"/>
    <col min="10246" max="10246" width="14" customWidth="1"/>
    <col min="10247" max="10247" width="16" customWidth="1"/>
    <col min="10248" max="10248" width="10.6640625" customWidth="1"/>
    <col min="10493" max="10493" width="10.33203125" bestFit="1" customWidth="1"/>
    <col min="10494" max="10495" width="15.5" bestFit="1" customWidth="1"/>
    <col min="10496" max="10496" width="40.1640625" bestFit="1" customWidth="1"/>
    <col min="10498" max="10498" width="6.6640625" bestFit="1" customWidth="1"/>
    <col min="10499" max="10499" width="4.1640625" bestFit="1" customWidth="1"/>
    <col min="10501" max="10501" width="15.6640625" customWidth="1"/>
    <col min="10502" max="10502" width="14" customWidth="1"/>
    <col min="10503" max="10503" width="16" customWidth="1"/>
    <col min="10504" max="10504" width="10.6640625" customWidth="1"/>
    <col min="10749" max="10749" width="10.33203125" bestFit="1" customWidth="1"/>
    <col min="10750" max="10751" width="15.5" bestFit="1" customWidth="1"/>
    <col min="10752" max="10752" width="40.1640625" bestFit="1" customWidth="1"/>
    <col min="10754" max="10754" width="6.6640625" bestFit="1" customWidth="1"/>
    <col min="10755" max="10755" width="4.1640625" bestFit="1" customWidth="1"/>
    <col min="10757" max="10757" width="15.6640625" customWidth="1"/>
    <col min="10758" max="10758" width="14" customWidth="1"/>
    <col min="10759" max="10759" width="16" customWidth="1"/>
    <col min="10760" max="10760" width="10.6640625" customWidth="1"/>
    <col min="11005" max="11005" width="10.33203125" bestFit="1" customWidth="1"/>
    <col min="11006" max="11007" width="15.5" bestFit="1" customWidth="1"/>
    <col min="11008" max="11008" width="40.1640625" bestFit="1" customWidth="1"/>
    <col min="11010" max="11010" width="6.6640625" bestFit="1" customWidth="1"/>
    <col min="11011" max="11011" width="4.1640625" bestFit="1" customWidth="1"/>
    <col min="11013" max="11013" width="15.6640625" customWidth="1"/>
    <col min="11014" max="11014" width="14" customWidth="1"/>
    <col min="11015" max="11015" width="16" customWidth="1"/>
    <col min="11016" max="11016" width="10.6640625" customWidth="1"/>
    <col min="11261" max="11261" width="10.33203125" bestFit="1" customWidth="1"/>
    <col min="11262" max="11263" width="15.5" bestFit="1" customWidth="1"/>
    <col min="11264" max="11264" width="40.1640625" bestFit="1" customWidth="1"/>
    <col min="11266" max="11266" width="6.6640625" bestFit="1" customWidth="1"/>
    <col min="11267" max="11267" width="4.1640625" bestFit="1" customWidth="1"/>
    <col min="11269" max="11269" width="15.6640625" customWidth="1"/>
    <col min="11270" max="11270" width="14" customWidth="1"/>
    <col min="11271" max="11271" width="16" customWidth="1"/>
    <col min="11272" max="11272" width="10.6640625" customWidth="1"/>
    <col min="11517" max="11517" width="10.33203125" bestFit="1" customWidth="1"/>
    <col min="11518" max="11519" width="15.5" bestFit="1" customWidth="1"/>
    <col min="11520" max="11520" width="40.1640625" bestFit="1" customWidth="1"/>
    <col min="11522" max="11522" width="6.6640625" bestFit="1" customWidth="1"/>
    <col min="11523" max="11523" width="4.1640625" bestFit="1" customWidth="1"/>
    <col min="11525" max="11525" width="15.6640625" customWidth="1"/>
    <col min="11526" max="11526" width="14" customWidth="1"/>
    <col min="11527" max="11527" width="16" customWidth="1"/>
    <col min="11528" max="11528" width="10.6640625" customWidth="1"/>
    <col min="11773" max="11773" width="10.33203125" bestFit="1" customWidth="1"/>
    <col min="11774" max="11775" width="15.5" bestFit="1" customWidth="1"/>
    <col min="11776" max="11776" width="40.1640625" bestFit="1" customWidth="1"/>
    <col min="11778" max="11778" width="6.6640625" bestFit="1" customWidth="1"/>
    <col min="11779" max="11779" width="4.1640625" bestFit="1" customWidth="1"/>
    <col min="11781" max="11781" width="15.6640625" customWidth="1"/>
    <col min="11782" max="11782" width="14" customWidth="1"/>
    <col min="11783" max="11783" width="16" customWidth="1"/>
    <col min="11784" max="11784" width="10.6640625" customWidth="1"/>
    <col min="12029" max="12029" width="10.33203125" bestFit="1" customWidth="1"/>
    <col min="12030" max="12031" width="15.5" bestFit="1" customWidth="1"/>
    <col min="12032" max="12032" width="40.1640625" bestFit="1" customWidth="1"/>
    <col min="12034" max="12034" width="6.6640625" bestFit="1" customWidth="1"/>
    <col min="12035" max="12035" width="4.1640625" bestFit="1" customWidth="1"/>
    <col min="12037" max="12037" width="15.6640625" customWidth="1"/>
    <col min="12038" max="12038" width="14" customWidth="1"/>
    <col min="12039" max="12039" width="16" customWidth="1"/>
    <col min="12040" max="12040" width="10.6640625" customWidth="1"/>
    <col min="12285" max="12285" width="10.33203125" bestFit="1" customWidth="1"/>
    <col min="12286" max="12287" width="15.5" bestFit="1" customWidth="1"/>
    <col min="12288" max="12288" width="40.1640625" bestFit="1" customWidth="1"/>
    <col min="12290" max="12290" width="6.6640625" bestFit="1" customWidth="1"/>
    <col min="12291" max="12291" width="4.1640625" bestFit="1" customWidth="1"/>
    <col min="12293" max="12293" width="15.6640625" customWidth="1"/>
    <col min="12294" max="12294" width="14" customWidth="1"/>
    <col min="12295" max="12295" width="16" customWidth="1"/>
    <col min="12296" max="12296" width="10.6640625" customWidth="1"/>
    <col min="12541" max="12541" width="10.33203125" bestFit="1" customWidth="1"/>
    <col min="12542" max="12543" width="15.5" bestFit="1" customWidth="1"/>
    <col min="12544" max="12544" width="40.1640625" bestFit="1" customWidth="1"/>
    <col min="12546" max="12546" width="6.6640625" bestFit="1" customWidth="1"/>
    <col min="12547" max="12547" width="4.1640625" bestFit="1" customWidth="1"/>
    <col min="12549" max="12549" width="15.6640625" customWidth="1"/>
    <col min="12550" max="12550" width="14" customWidth="1"/>
    <col min="12551" max="12551" width="16" customWidth="1"/>
    <col min="12552" max="12552" width="10.6640625" customWidth="1"/>
    <col min="12797" max="12797" width="10.33203125" bestFit="1" customWidth="1"/>
    <col min="12798" max="12799" width="15.5" bestFit="1" customWidth="1"/>
    <col min="12800" max="12800" width="40.1640625" bestFit="1" customWidth="1"/>
    <col min="12802" max="12802" width="6.6640625" bestFit="1" customWidth="1"/>
    <col min="12803" max="12803" width="4.1640625" bestFit="1" customWidth="1"/>
    <col min="12805" max="12805" width="15.6640625" customWidth="1"/>
    <col min="12806" max="12806" width="14" customWidth="1"/>
    <col min="12807" max="12807" width="16" customWidth="1"/>
    <col min="12808" max="12808" width="10.6640625" customWidth="1"/>
    <col min="13053" max="13053" width="10.33203125" bestFit="1" customWidth="1"/>
    <col min="13054" max="13055" width="15.5" bestFit="1" customWidth="1"/>
    <col min="13056" max="13056" width="40.1640625" bestFit="1" customWidth="1"/>
    <col min="13058" max="13058" width="6.6640625" bestFit="1" customWidth="1"/>
    <col min="13059" max="13059" width="4.1640625" bestFit="1" customWidth="1"/>
    <col min="13061" max="13061" width="15.6640625" customWidth="1"/>
    <col min="13062" max="13062" width="14" customWidth="1"/>
    <col min="13063" max="13063" width="16" customWidth="1"/>
    <col min="13064" max="13064" width="10.6640625" customWidth="1"/>
    <col min="13309" max="13309" width="10.33203125" bestFit="1" customWidth="1"/>
    <col min="13310" max="13311" width="15.5" bestFit="1" customWidth="1"/>
    <col min="13312" max="13312" width="40.1640625" bestFit="1" customWidth="1"/>
    <col min="13314" max="13314" width="6.6640625" bestFit="1" customWidth="1"/>
    <col min="13315" max="13315" width="4.1640625" bestFit="1" customWidth="1"/>
    <col min="13317" max="13317" width="15.6640625" customWidth="1"/>
    <col min="13318" max="13318" width="14" customWidth="1"/>
    <col min="13319" max="13319" width="16" customWidth="1"/>
    <col min="13320" max="13320" width="10.6640625" customWidth="1"/>
    <col min="13565" max="13565" width="10.33203125" bestFit="1" customWidth="1"/>
    <col min="13566" max="13567" width="15.5" bestFit="1" customWidth="1"/>
    <col min="13568" max="13568" width="40.1640625" bestFit="1" customWidth="1"/>
    <col min="13570" max="13570" width="6.6640625" bestFit="1" customWidth="1"/>
    <col min="13571" max="13571" width="4.1640625" bestFit="1" customWidth="1"/>
    <col min="13573" max="13573" width="15.6640625" customWidth="1"/>
    <col min="13574" max="13574" width="14" customWidth="1"/>
    <col min="13575" max="13575" width="16" customWidth="1"/>
    <col min="13576" max="13576" width="10.6640625" customWidth="1"/>
    <col min="13821" max="13821" width="10.33203125" bestFit="1" customWidth="1"/>
    <col min="13822" max="13823" width="15.5" bestFit="1" customWidth="1"/>
    <col min="13824" max="13824" width="40.1640625" bestFit="1" customWidth="1"/>
    <col min="13826" max="13826" width="6.6640625" bestFit="1" customWidth="1"/>
    <col min="13827" max="13827" width="4.1640625" bestFit="1" customWidth="1"/>
    <col min="13829" max="13829" width="15.6640625" customWidth="1"/>
    <col min="13830" max="13830" width="14" customWidth="1"/>
    <col min="13831" max="13831" width="16" customWidth="1"/>
    <col min="13832" max="13832" width="10.6640625" customWidth="1"/>
    <col min="14077" max="14077" width="10.33203125" bestFit="1" customWidth="1"/>
    <col min="14078" max="14079" width="15.5" bestFit="1" customWidth="1"/>
    <col min="14080" max="14080" width="40.1640625" bestFit="1" customWidth="1"/>
    <col min="14082" max="14082" width="6.6640625" bestFit="1" customWidth="1"/>
    <col min="14083" max="14083" width="4.1640625" bestFit="1" customWidth="1"/>
    <col min="14085" max="14085" width="15.6640625" customWidth="1"/>
    <col min="14086" max="14086" width="14" customWidth="1"/>
    <col min="14087" max="14087" width="16" customWidth="1"/>
    <col min="14088" max="14088" width="10.6640625" customWidth="1"/>
    <col min="14333" max="14333" width="10.33203125" bestFit="1" customWidth="1"/>
    <col min="14334" max="14335" width="15.5" bestFit="1" customWidth="1"/>
    <col min="14336" max="14336" width="40.1640625" bestFit="1" customWidth="1"/>
    <col min="14338" max="14338" width="6.6640625" bestFit="1" customWidth="1"/>
    <col min="14339" max="14339" width="4.1640625" bestFit="1" customWidth="1"/>
    <col min="14341" max="14341" width="15.6640625" customWidth="1"/>
    <col min="14342" max="14342" width="14" customWidth="1"/>
    <col min="14343" max="14343" width="16" customWidth="1"/>
    <col min="14344" max="14344" width="10.6640625" customWidth="1"/>
    <col min="14589" max="14589" width="10.33203125" bestFit="1" customWidth="1"/>
    <col min="14590" max="14591" width="15.5" bestFit="1" customWidth="1"/>
    <col min="14592" max="14592" width="40.1640625" bestFit="1" customWidth="1"/>
    <col min="14594" max="14594" width="6.6640625" bestFit="1" customWidth="1"/>
    <col min="14595" max="14595" width="4.1640625" bestFit="1" customWidth="1"/>
    <col min="14597" max="14597" width="15.6640625" customWidth="1"/>
    <col min="14598" max="14598" width="14" customWidth="1"/>
    <col min="14599" max="14599" width="16" customWidth="1"/>
    <col min="14600" max="14600" width="10.6640625" customWidth="1"/>
    <col min="14845" max="14845" width="10.33203125" bestFit="1" customWidth="1"/>
    <col min="14846" max="14847" width="15.5" bestFit="1" customWidth="1"/>
    <col min="14848" max="14848" width="40.1640625" bestFit="1" customWidth="1"/>
    <col min="14850" max="14850" width="6.6640625" bestFit="1" customWidth="1"/>
    <col min="14851" max="14851" width="4.1640625" bestFit="1" customWidth="1"/>
    <col min="14853" max="14853" width="15.6640625" customWidth="1"/>
    <col min="14854" max="14854" width="14" customWidth="1"/>
    <col min="14855" max="14855" width="16" customWidth="1"/>
    <col min="14856" max="14856" width="10.6640625" customWidth="1"/>
    <col min="15101" max="15101" width="10.33203125" bestFit="1" customWidth="1"/>
    <col min="15102" max="15103" width="15.5" bestFit="1" customWidth="1"/>
    <col min="15104" max="15104" width="40.1640625" bestFit="1" customWidth="1"/>
    <col min="15106" max="15106" width="6.6640625" bestFit="1" customWidth="1"/>
    <col min="15107" max="15107" width="4.1640625" bestFit="1" customWidth="1"/>
    <col min="15109" max="15109" width="15.6640625" customWidth="1"/>
    <col min="15110" max="15110" width="14" customWidth="1"/>
    <col min="15111" max="15111" width="16" customWidth="1"/>
    <col min="15112" max="15112" width="10.6640625" customWidth="1"/>
    <col min="15357" max="15357" width="10.33203125" bestFit="1" customWidth="1"/>
    <col min="15358" max="15359" width="15.5" bestFit="1" customWidth="1"/>
    <col min="15360" max="15360" width="40.1640625" bestFit="1" customWidth="1"/>
    <col min="15362" max="15362" width="6.6640625" bestFit="1" customWidth="1"/>
    <col min="15363" max="15363" width="4.1640625" bestFit="1" customWidth="1"/>
    <col min="15365" max="15365" width="15.6640625" customWidth="1"/>
    <col min="15366" max="15366" width="14" customWidth="1"/>
    <col min="15367" max="15367" width="16" customWidth="1"/>
    <col min="15368" max="15368" width="10.6640625" customWidth="1"/>
    <col min="15613" max="15613" width="10.33203125" bestFit="1" customWidth="1"/>
    <col min="15614" max="15615" width="15.5" bestFit="1" customWidth="1"/>
    <col min="15616" max="15616" width="40.1640625" bestFit="1" customWidth="1"/>
    <col min="15618" max="15618" width="6.6640625" bestFit="1" customWidth="1"/>
    <col min="15619" max="15619" width="4.1640625" bestFit="1" customWidth="1"/>
    <col min="15621" max="15621" width="15.6640625" customWidth="1"/>
    <col min="15622" max="15622" width="14" customWidth="1"/>
    <col min="15623" max="15623" width="16" customWidth="1"/>
    <col min="15624" max="15624" width="10.6640625" customWidth="1"/>
    <col min="15869" max="15869" width="10.33203125" bestFit="1" customWidth="1"/>
    <col min="15870" max="15871" width="15.5" bestFit="1" customWidth="1"/>
    <col min="15872" max="15872" width="40.1640625" bestFit="1" customWidth="1"/>
    <col min="15874" max="15874" width="6.6640625" bestFit="1" customWidth="1"/>
    <col min="15875" max="15875" width="4.1640625" bestFit="1" customWidth="1"/>
    <col min="15877" max="15877" width="15.6640625" customWidth="1"/>
    <col min="15878" max="15878" width="14" customWidth="1"/>
    <col min="15879" max="15879" width="16" customWidth="1"/>
    <col min="15880" max="15880" width="10.6640625" customWidth="1"/>
    <col min="16125" max="16125" width="10.33203125" bestFit="1" customWidth="1"/>
    <col min="16126" max="16127" width="15.5" bestFit="1" customWidth="1"/>
    <col min="16128" max="16128" width="40.1640625" bestFit="1" customWidth="1"/>
    <col min="16130" max="16130" width="6.6640625" bestFit="1" customWidth="1"/>
    <col min="16131" max="16131" width="4.1640625" bestFit="1" customWidth="1"/>
    <col min="16133" max="16133" width="15.6640625" customWidth="1"/>
    <col min="16134" max="16134" width="14" customWidth="1"/>
    <col min="16135" max="16135" width="16" customWidth="1"/>
    <col min="16136" max="16136" width="10.6640625" customWidth="1"/>
  </cols>
  <sheetData>
    <row r="1" spans="1:8" ht="19" x14ac:dyDescent="0.25">
      <c r="A1" s="1" t="s">
        <v>568</v>
      </c>
    </row>
    <row r="2" spans="1:8" x14ac:dyDescent="0.2">
      <c r="A2" s="3"/>
    </row>
    <row r="3" spans="1:8" s="7" customFormat="1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1729</v>
      </c>
      <c r="H3" s="7" t="s">
        <v>54</v>
      </c>
    </row>
    <row r="4" spans="1:8" x14ac:dyDescent="0.2">
      <c r="A4">
        <v>290</v>
      </c>
      <c r="B4" s="10" t="str">
        <f>HYPERLINK("http://www.uniprot.org/uniprot/PSME3_HUMAN", "PSME3_HUMAN")</f>
        <v>PSME3_HUMAN</v>
      </c>
      <c r="C4" t="s">
        <v>1730</v>
      </c>
      <c r="D4" t="b">
        <v>1</v>
      </c>
      <c r="E4" s="6">
        <v>0</v>
      </c>
      <c r="F4" s="6">
        <v>2</v>
      </c>
      <c r="G4" s="6">
        <v>10</v>
      </c>
      <c r="H4" t="s">
        <v>59</v>
      </c>
    </row>
    <row r="5" spans="1:8" x14ac:dyDescent="0.2">
      <c r="A5">
        <v>168</v>
      </c>
      <c r="B5" s="10" t="str">
        <f>HYPERLINK("http://www.uniprot.org/uniprot/UBB_HUMAN", "UBB_HUMAN")</f>
        <v>UBB_HUMAN</v>
      </c>
      <c r="C5" t="s">
        <v>1731</v>
      </c>
      <c r="D5" t="b">
        <v>1</v>
      </c>
      <c r="E5" s="6">
        <v>0</v>
      </c>
      <c r="F5" s="6">
        <v>2</v>
      </c>
      <c r="G5" s="6">
        <v>9</v>
      </c>
      <c r="H5" t="s">
        <v>59</v>
      </c>
    </row>
    <row r="6" spans="1:8" x14ac:dyDescent="0.2">
      <c r="A6">
        <v>356</v>
      </c>
      <c r="B6" s="10" t="str">
        <f>HYPERLINK("http://www.uniprot.org/uniprot/HES1_HUMAN", "HES1_HUMAN")</f>
        <v>HES1_HUMAN</v>
      </c>
      <c r="C6" t="s">
        <v>536</v>
      </c>
      <c r="D6" t="b">
        <v>1</v>
      </c>
      <c r="E6" s="6">
        <v>0</v>
      </c>
      <c r="F6" s="6">
        <v>2</v>
      </c>
      <c r="G6" s="6">
        <v>6</v>
      </c>
    </row>
    <row r="7" spans="1:8" x14ac:dyDescent="0.2">
      <c r="A7">
        <v>69</v>
      </c>
      <c r="B7" s="10" t="str">
        <f>HYPERLINK("http://www.uniprot.org/uniprot/PIPSL_HUMAN", "PIPSL_HUMAN")</f>
        <v>PIPSL_HUMAN</v>
      </c>
      <c r="C7" t="s">
        <v>647</v>
      </c>
      <c r="D7" t="b">
        <v>1</v>
      </c>
      <c r="E7" s="6">
        <v>0</v>
      </c>
      <c r="F7" s="6">
        <v>2</v>
      </c>
      <c r="G7" s="6">
        <v>6</v>
      </c>
    </row>
    <row r="8" spans="1:8" x14ac:dyDescent="0.2">
      <c r="A8">
        <v>168</v>
      </c>
      <c r="B8" s="10" t="str">
        <f>HYPERLINK("http://www.uniprot.org/uniprot/UBB_HUMAN", "UBB_HUMAN")</f>
        <v>UBB_HUMAN</v>
      </c>
      <c r="C8" t="s">
        <v>825</v>
      </c>
      <c r="D8" t="b">
        <v>1</v>
      </c>
      <c r="E8" s="6">
        <v>1</v>
      </c>
      <c r="F8" s="6">
        <v>2</v>
      </c>
      <c r="G8" s="6">
        <v>6</v>
      </c>
      <c r="H8" t="s">
        <v>59</v>
      </c>
    </row>
    <row r="9" spans="1:8" x14ac:dyDescent="0.2">
      <c r="A9">
        <v>424</v>
      </c>
      <c r="B9" s="10" t="str">
        <f>HYPERLINK("http://www.uniprot.org/uniprot/BZW1_HUMAN", "BZW1_HUMAN")</f>
        <v>BZW1_HUMAN</v>
      </c>
      <c r="C9" t="s">
        <v>1732</v>
      </c>
      <c r="D9" t="b">
        <v>1</v>
      </c>
      <c r="E9" s="6">
        <v>1</v>
      </c>
      <c r="F9" s="6">
        <v>2</v>
      </c>
      <c r="G9" s="6">
        <v>5</v>
      </c>
      <c r="H9" t="s">
        <v>59</v>
      </c>
    </row>
    <row r="10" spans="1:8" x14ac:dyDescent="0.2">
      <c r="A10">
        <v>649</v>
      </c>
      <c r="B10" s="10" t="str">
        <f>HYPERLINK("http://www.uniprot.org/uniprot/BZW2_HUMAN", "BZW2_HUMAN")</f>
        <v>BZW2_HUMAN</v>
      </c>
      <c r="C10" t="s">
        <v>838</v>
      </c>
      <c r="D10" t="b">
        <v>1</v>
      </c>
      <c r="E10" s="6">
        <v>1</v>
      </c>
      <c r="F10" s="6">
        <v>2</v>
      </c>
      <c r="G10" s="6">
        <v>4</v>
      </c>
      <c r="H10" t="s">
        <v>59</v>
      </c>
    </row>
    <row r="11" spans="1:8" x14ac:dyDescent="0.2">
      <c r="A11">
        <v>125</v>
      </c>
      <c r="B11" s="10" t="str">
        <f>HYPERLINK("http://www.uniprot.org/uniprot/CCNB2_HUMAN", "CCNB2_HUMAN")</f>
        <v>CCNB2_HUMAN</v>
      </c>
      <c r="C11" t="s">
        <v>657</v>
      </c>
      <c r="D11" t="b">
        <v>1</v>
      </c>
      <c r="E11" s="6">
        <v>0</v>
      </c>
      <c r="F11" s="6">
        <v>2</v>
      </c>
      <c r="G11" s="6">
        <v>4</v>
      </c>
    </row>
    <row r="12" spans="1:8" x14ac:dyDescent="0.2">
      <c r="A12">
        <v>177</v>
      </c>
      <c r="B12" s="10" t="str">
        <f>HYPERLINK("http://www.uniprot.org/uniprot/CO6A3_HUMAN", "CO6A3_HUMAN")</f>
        <v>CO6A3_HUMAN</v>
      </c>
      <c r="C12" t="s">
        <v>1733</v>
      </c>
      <c r="D12" t="b">
        <v>1</v>
      </c>
      <c r="E12" s="6">
        <v>0</v>
      </c>
      <c r="F12" s="6">
        <v>2</v>
      </c>
      <c r="G12" s="6">
        <v>4</v>
      </c>
    </row>
    <row r="13" spans="1:8" x14ac:dyDescent="0.2">
      <c r="A13">
        <v>303</v>
      </c>
      <c r="B13" s="10" t="str">
        <f>HYPERLINK("http://www.uniprot.org/uniprot/H31_HUMAN", "H31_HUMAN")</f>
        <v>H31_HUMAN</v>
      </c>
      <c r="C13" t="s">
        <v>1734</v>
      </c>
      <c r="D13" t="b">
        <v>1</v>
      </c>
      <c r="E13" s="6">
        <v>0</v>
      </c>
      <c r="F13" s="6">
        <v>2</v>
      </c>
      <c r="G13" s="6">
        <v>4</v>
      </c>
    </row>
    <row r="14" spans="1:8" x14ac:dyDescent="0.2">
      <c r="A14">
        <v>147</v>
      </c>
      <c r="B14" s="10" t="str">
        <f>HYPERLINK("http://www.uniprot.org/uniprot/ISG15_HUMAN", "ISG15_HUMAN")</f>
        <v>ISG15_HUMAN</v>
      </c>
      <c r="C14" t="s">
        <v>344</v>
      </c>
      <c r="D14" t="b">
        <v>1</v>
      </c>
      <c r="E14" s="6">
        <v>1</v>
      </c>
      <c r="F14" s="6">
        <v>2</v>
      </c>
      <c r="G14" s="6">
        <v>4</v>
      </c>
    </row>
    <row r="15" spans="1:8" x14ac:dyDescent="0.2">
      <c r="A15">
        <v>292</v>
      </c>
      <c r="B15" s="10" t="str">
        <f>HYPERLINK("http://www.uniprot.org/uniprot/PP1B_HUMAN", "PP1B_HUMAN")</f>
        <v>PP1B_HUMAN</v>
      </c>
      <c r="C15" t="s">
        <v>1735</v>
      </c>
      <c r="D15" t="b">
        <v>1</v>
      </c>
      <c r="E15" s="6">
        <v>0</v>
      </c>
      <c r="F15" s="6">
        <v>2</v>
      </c>
      <c r="G15" s="6">
        <v>4</v>
      </c>
    </row>
    <row r="16" spans="1:8" x14ac:dyDescent="0.2">
      <c r="A16">
        <v>214</v>
      </c>
      <c r="B16" s="10" t="str">
        <f>HYPERLINK("http://www.uniprot.org/uniprot/PSB8_HUMAN", "PSB8_HUMAN")</f>
        <v>PSB8_HUMAN</v>
      </c>
      <c r="C16" t="s">
        <v>1736</v>
      </c>
      <c r="D16" t="b">
        <v>1</v>
      </c>
      <c r="E16" s="6">
        <v>0</v>
      </c>
      <c r="F16" s="6">
        <v>2</v>
      </c>
      <c r="G16" s="6">
        <v>4</v>
      </c>
      <c r="H16" t="s">
        <v>59</v>
      </c>
    </row>
    <row r="17" spans="1:8" x14ac:dyDescent="0.2">
      <c r="A17">
        <v>339</v>
      </c>
      <c r="B17" s="10" t="str">
        <f>HYPERLINK("http://www.uniprot.org/uniprot/PSMD2_HUMAN", "PSMD2_HUMAN")</f>
        <v>PSMD2_HUMAN</v>
      </c>
      <c r="C17" t="s">
        <v>1737</v>
      </c>
      <c r="D17" t="b">
        <v>1</v>
      </c>
      <c r="E17" s="6">
        <v>0</v>
      </c>
      <c r="F17" s="6">
        <v>2</v>
      </c>
      <c r="G17" s="6">
        <v>4</v>
      </c>
      <c r="H17" t="s">
        <v>59</v>
      </c>
    </row>
    <row r="18" spans="1:8" x14ac:dyDescent="0.2">
      <c r="A18">
        <v>218</v>
      </c>
      <c r="B18" s="10" t="str">
        <f>HYPERLINK("http://www.uniprot.org/uniprot/2AAA_HUMAN", "2AAA_HUMAN")</f>
        <v>2AAA_HUMAN</v>
      </c>
      <c r="C18" t="s">
        <v>1738</v>
      </c>
      <c r="D18" t="b">
        <v>1</v>
      </c>
      <c r="E18" s="6">
        <v>1</v>
      </c>
      <c r="F18" s="6">
        <v>2</v>
      </c>
      <c r="G18" s="6">
        <v>3</v>
      </c>
      <c r="H18" t="s">
        <v>1739</v>
      </c>
    </row>
    <row r="19" spans="1:8" x14ac:dyDescent="0.2">
      <c r="A19">
        <v>392</v>
      </c>
      <c r="B19" s="10" t="str">
        <f>HYPERLINK("http://www.uniprot.org/uniprot/AKIR2_HUMAN", "AKIR2_HUMAN")</f>
        <v>AKIR2_HUMAN</v>
      </c>
      <c r="C19" t="s">
        <v>1740</v>
      </c>
      <c r="D19" t="b">
        <v>1</v>
      </c>
      <c r="E19" s="6">
        <v>0</v>
      </c>
      <c r="F19" s="6">
        <v>2</v>
      </c>
      <c r="G19" s="6">
        <v>3</v>
      </c>
      <c r="H19" t="s">
        <v>59</v>
      </c>
    </row>
    <row r="20" spans="1:8" x14ac:dyDescent="0.2">
      <c r="A20">
        <v>268</v>
      </c>
      <c r="B20" s="10" t="str">
        <f>HYPERLINK("http://www.uniprot.org/uniprot/ANX11_HUMAN", "ANX11_HUMAN")</f>
        <v>ANX11_HUMAN</v>
      </c>
      <c r="C20" t="s">
        <v>1741</v>
      </c>
      <c r="D20" t="b">
        <v>1</v>
      </c>
      <c r="E20" s="6">
        <v>0</v>
      </c>
      <c r="F20" s="6">
        <v>2</v>
      </c>
      <c r="G20" s="6">
        <v>3</v>
      </c>
      <c r="H20" t="s">
        <v>59</v>
      </c>
    </row>
    <row r="21" spans="1:8" x14ac:dyDescent="0.2">
      <c r="A21">
        <v>527</v>
      </c>
      <c r="B21" s="10" t="str">
        <f>HYPERLINK("http://www.uniprot.org/uniprot/CDC5L_HUMAN", "CDC5L_HUMAN")</f>
        <v>CDC5L_HUMAN</v>
      </c>
      <c r="C21" t="s">
        <v>1039</v>
      </c>
      <c r="D21" t="b">
        <v>1</v>
      </c>
      <c r="E21" s="6">
        <v>1</v>
      </c>
      <c r="F21" s="6">
        <v>2</v>
      </c>
      <c r="G21" s="6">
        <v>3</v>
      </c>
      <c r="H21" t="s">
        <v>59</v>
      </c>
    </row>
    <row r="22" spans="1:8" x14ac:dyDescent="0.2">
      <c r="A22">
        <v>95</v>
      </c>
      <c r="B22" s="10" t="str">
        <f>HYPERLINK("http://www.uniprot.org/uniprot/EIF3H_HUMAN", "EIF3H_HUMAN")</f>
        <v>EIF3H_HUMAN</v>
      </c>
      <c r="C22" t="s">
        <v>761</v>
      </c>
      <c r="D22" t="b">
        <v>1</v>
      </c>
      <c r="E22" s="6">
        <v>1</v>
      </c>
      <c r="F22" s="6">
        <v>2</v>
      </c>
      <c r="G22" s="6">
        <v>3</v>
      </c>
      <c r="H22" t="s">
        <v>59</v>
      </c>
    </row>
    <row r="23" spans="1:8" x14ac:dyDescent="0.2">
      <c r="A23">
        <v>326</v>
      </c>
      <c r="B23" s="10" t="str">
        <f>HYPERLINK("http://www.uniprot.org/uniprot/FOXM1_HUMAN", "FOXM1_HUMAN")</f>
        <v>FOXM1_HUMAN</v>
      </c>
      <c r="C23" t="s">
        <v>858</v>
      </c>
      <c r="D23" t="b">
        <v>1</v>
      </c>
      <c r="E23" s="6">
        <v>0</v>
      </c>
      <c r="F23" s="6">
        <v>2</v>
      </c>
      <c r="G23" s="6">
        <v>3</v>
      </c>
      <c r="H23" t="s">
        <v>59</v>
      </c>
    </row>
    <row r="24" spans="1:8" x14ac:dyDescent="0.2">
      <c r="A24">
        <v>466</v>
      </c>
      <c r="B24" s="10" t="str">
        <f>HYPERLINK("http://www.uniprot.org/uniprot/MLL3_HUMAN", "MLL3_HUMAN")</f>
        <v>MLL3_HUMAN</v>
      </c>
      <c r="C24" t="s">
        <v>171</v>
      </c>
      <c r="D24" t="b">
        <v>1</v>
      </c>
      <c r="E24" s="6">
        <v>0</v>
      </c>
      <c r="F24" s="6">
        <v>2</v>
      </c>
      <c r="G24" s="6">
        <v>3</v>
      </c>
      <c r="H24" t="s">
        <v>59</v>
      </c>
    </row>
    <row r="25" spans="1:8" x14ac:dyDescent="0.2">
      <c r="A25">
        <v>452</v>
      </c>
      <c r="B25" s="10" t="str">
        <f>HYPERLINK("http://www.uniprot.org/uniprot/PARP9_HUMAN", "PARP9_HUMAN")</f>
        <v>PARP9_HUMAN</v>
      </c>
      <c r="C25" t="s">
        <v>1742</v>
      </c>
      <c r="D25" t="b">
        <v>1</v>
      </c>
      <c r="E25" s="6">
        <v>0</v>
      </c>
      <c r="F25" s="6">
        <v>2</v>
      </c>
      <c r="G25" s="6">
        <v>3</v>
      </c>
      <c r="H25" t="s">
        <v>59</v>
      </c>
    </row>
    <row r="26" spans="1:8" x14ac:dyDescent="0.2">
      <c r="A26">
        <v>118</v>
      </c>
      <c r="B26" s="10" t="str">
        <f>HYPERLINK("http://www.uniprot.org/uniprot/POP7_HUMAN", "POP7_HUMAN")</f>
        <v>POP7_HUMAN</v>
      </c>
      <c r="C26" t="s">
        <v>1743</v>
      </c>
      <c r="D26" t="b">
        <v>1</v>
      </c>
      <c r="E26" s="6">
        <v>0</v>
      </c>
      <c r="F26" s="6">
        <v>2</v>
      </c>
      <c r="G26" s="6">
        <v>3</v>
      </c>
      <c r="H26" t="s">
        <v>59</v>
      </c>
    </row>
    <row r="27" spans="1:8" x14ac:dyDescent="0.2">
      <c r="A27">
        <v>289</v>
      </c>
      <c r="B27" s="10" t="str">
        <f>HYPERLINK("http://www.uniprot.org/uniprot/PSA6_HUMAN", "PSA6_HUMAN")</f>
        <v>PSA6_HUMAN</v>
      </c>
      <c r="C27" t="s">
        <v>1744</v>
      </c>
      <c r="D27" t="b">
        <v>1</v>
      </c>
      <c r="E27" s="6">
        <v>0</v>
      </c>
      <c r="F27" s="6">
        <v>2</v>
      </c>
      <c r="G27" s="6">
        <v>3</v>
      </c>
      <c r="H27" t="s">
        <v>59</v>
      </c>
    </row>
    <row r="28" spans="1:8" x14ac:dyDescent="0.2">
      <c r="A28">
        <v>215</v>
      </c>
      <c r="B28" s="10" t="str">
        <f>HYPERLINK("http://www.uniprot.org/uniprot/PSB4_HUMAN", "PSB4_HUMAN")</f>
        <v>PSB4_HUMAN</v>
      </c>
      <c r="C28" t="s">
        <v>1745</v>
      </c>
      <c r="D28" t="b">
        <v>1</v>
      </c>
      <c r="E28" s="6">
        <v>0</v>
      </c>
      <c r="F28" s="6">
        <v>2</v>
      </c>
      <c r="G28" s="6">
        <v>3</v>
      </c>
      <c r="H28" t="s">
        <v>59</v>
      </c>
    </row>
    <row r="29" spans="1:8" x14ac:dyDescent="0.2">
      <c r="A29">
        <v>553</v>
      </c>
      <c r="B29" s="10" t="str">
        <f>HYPERLINK("http://www.uniprot.org/uniprot/RBM4_HUMAN", "RBM4_HUMAN")</f>
        <v>RBM4_HUMAN</v>
      </c>
      <c r="C29" t="s">
        <v>883</v>
      </c>
      <c r="D29" t="b">
        <v>1</v>
      </c>
      <c r="E29" s="6">
        <v>0</v>
      </c>
      <c r="F29" s="6">
        <v>2</v>
      </c>
      <c r="G29" s="6">
        <v>3</v>
      </c>
      <c r="H29" t="s">
        <v>59</v>
      </c>
    </row>
    <row r="30" spans="1:8" x14ac:dyDescent="0.2">
      <c r="A30">
        <v>405</v>
      </c>
      <c r="B30" s="10" t="str">
        <f>HYPERLINK("http://www.uniprot.org/uniprot/RN213_HUMAN", "RN213_HUMAN")</f>
        <v>RN213_HUMAN</v>
      </c>
      <c r="C30" t="s">
        <v>886</v>
      </c>
      <c r="D30" t="b">
        <v>1</v>
      </c>
      <c r="E30" s="6">
        <v>0</v>
      </c>
      <c r="F30" s="6">
        <v>2</v>
      </c>
      <c r="G30" s="6">
        <v>3</v>
      </c>
      <c r="H30" t="s">
        <v>59</v>
      </c>
    </row>
    <row r="31" spans="1:8" x14ac:dyDescent="0.2">
      <c r="A31">
        <v>162</v>
      </c>
      <c r="B31" s="10" t="str">
        <f>HYPERLINK("http://www.uniprot.org/uniprot/RS17_HUMAN", "RS17_HUMAN")</f>
        <v>RS17_HUMAN</v>
      </c>
      <c r="C31" t="s">
        <v>1746</v>
      </c>
      <c r="D31" t="b">
        <v>1</v>
      </c>
      <c r="E31" s="6">
        <v>0</v>
      </c>
      <c r="F31" s="6">
        <v>2</v>
      </c>
      <c r="G31" s="6">
        <v>3</v>
      </c>
      <c r="H31" t="s">
        <v>59</v>
      </c>
    </row>
    <row r="32" spans="1:8" x14ac:dyDescent="0.2">
      <c r="A32">
        <v>299</v>
      </c>
      <c r="B32" s="10" t="str">
        <f>HYPERLINK("http://www.uniprot.org/uniprot/RS21_HUMAN", "RS21_HUMAN")</f>
        <v>RS21_HUMAN</v>
      </c>
      <c r="C32" t="s">
        <v>1747</v>
      </c>
      <c r="D32" t="b">
        <v>1</v>
      </c>
      <c r="E32" s="6">
        <v>0</v>
      </c>
      <c r="F32" s="6">
        <v>2</v>
      </c>
      <c r="G32" s="6">
        <v>3</v>
      </c>
      <c r="H32" t="s">
        <v>59</v>
      </c>
    </row>
    <row r="33" spans="1:8" x14ac:dyDescent="0.2">
      <c r="A33">
        <v>164</v>
      </c>
      <c r="B33" s="10" t="str">
        <f>HYPERLINK("http://www.uniprot.org/uniprot/RSSA_HUMAN", "RSSA_HUMAN")</f>
        <v>RSSA_HUMAN</v>
      </c>
      <c r="C33" t="s">
        <v>1748</v>
      </c>
      <c r="D33" t="b">
        <v>1</v>
      </c>
      <c r="E33" s="6">
        <v>0</v>
      </c>
      <c r="F33" s="6">
        <v>2</v>
      </c>
      <c r="G33" s="6">
        <v>3</v>
      </c>
      <c r="H33" t="s">
        <v>59</v>
      </c>
    </row>
    <row r="34" spans="1:8" x14ac:dyDescent="0.2">
      <c r="A34">
        <v>253</v>
      </c>
      <c r="B34" s="10" t="str">
        <f>HYPERLINK("http://www.uniprot.org/uniprot/SOX9_HUMAN", "SOX9_HUMAN")</f>
        <v>SOX9_HUMAN</v>
      </c>
      <c r="C34" t="s">
        <v>1749</v>
      </c>
      <c r="D34" t="b">
        <v>1</v>
      </c>
      <c r="E34" s="6">
        <v>0</v>
      </c>
      <c r="F34" s="6">
        <v>2</v>
      </c>
      <c r="G34" s="6">
        <v>3</v>
      </c>
      <c r="H34" t="s">
        <v>59</v>
      </c>
    </row>
    <row r="35" spans="1:8" x14ac:dyDescent="0.2">
      <c r="A35">
        <v>317</v>
      </c>
      <c r="B35" s="10" t="str">
        <f>HYPERLINK("http://www.uniprot.org/uniprot/TAP1_HUMAN", "TAP1_HUMAN")</f>
        <v>TAP1_HUMAN</v>
      </c>
      <c r="C35" t="s">
        <v>1750</v>
      </c>
      <c r="D35" t="b">
        <v>1</v>
      </c>
      <c r="E35" s="6">
        <v>0</v>
      </c>
      <c r="F35" s="6">
        <v>2</v>
      </c>
      <c r="G35" s="6">
        <v>3</v>
      </c>
      <c r="H35" t="s">
        <v>59</v>
      </c>
    </row>
    <row r="36" spans="1:8" x14ac:dyDescent="0.2">
      <c r="A36">
        <v>388</v>
      </c>
      <c r="B36" s="10" t="str">
        <f>HYPERLINK("http://www.uniprot.org/uniprot/TIM50_HUMAN", "TIM50_HUMAN")</f>
        <v>TIM50_HUMAN</v>
      </c>
      <c r="C36" t="s">
        <v>829</v>
      </c>
      <c r="D36" t="b">
        <v>1</v>
      </c>
      <c r="E36" s="6">
        <v>0</v>
      </c>
      <c r="F36" s="6">
        <v>2</v>
      </c>
      <c r="G36" s="6">
        <v>3</v>
      </c>
      <c r="H36" t="s">
        <v>59</v>
      </c>
    </row>
    <row r="37" spans="1:8" x14ac:dyDescent="0.2">
      <c r="A37">
        <v>363</v>
      </c>
      <c r="B37" s="10" t="str">
        <f>HYPERLINK("http://www.uniprot.org/uniprot/2A5D_HUMAN", "2A5D_HUMAN")</f>
        <v>2A5D_HUMAN</v>
      </c>
      <c r="C37" t="s">
        <v>1751</v>
      </c>
      <c r="D37" t="b">
        <v>1</v>
      </c>
      <c r="E37" s="6">
        <v>0</v>
      </c>
      <c r="F37" s="6">
        <v>2</v>
      </c>
      <c r="G37" s="6">
        <v>2</v>
      </c>
      <c r="H37" t="s">
        <v>59</v>
      </c>
    </row>
    <row r="38" spans="1:8" x14ac:dyDescent="0.2">
      <c r="A38">
        <v>363</v>
      </c>
      <c r="B38" s="10" t="str">
        <f>HYPERLINK("http://www.uniprot.org/uniprot/2A5D_HUMAN", "2A5D_HUMAN")</f>
        <v>2A5D_HUMAN</v>
      </c>
      <c r="C38" t="s">
        <v>1752</v>
      </c>
      <c r="D38" t="b">
        <v>0</v>
      </c>
      <c r="E38" s="6">
        <v>0</v>
      </c>
      <c r="F38" s="6">
        <v>2</v>
      </c>
      <c r="G38" s="6">
        <v>2</v>
      </c>
      <c r="H38" t="s">
        <v>1753</v>
      </c>
    </row>
    <row r="39" spans="1:8" x14ac:dyDescent="0.2">
      <c r="A39">
        <v>341</v>
      </c>
      <c r="B39" s="10" t="str">
        <f>HYPERLINK("http://www.uniprot.org/uniprot/2A5G_HUMAN", "2A5G_HUMAN")</f>
        <v>2A5G_HUMAN</v>
      </c>
      <c r="C39" t="s">
        <v>1752</v>
      </c>
      <c r="D39" t="b">
        <v>0</v>
      </c>
      <c r="E39" s="6">
        <v>0</v>
      </c>
      <c r="F39" s="6">
        <v>2</v>
      </c>
      <c r="G39" s="6">
        <v>2</v>
      </c>
      <c r="H39" t="s">
        <v>1753</v>
      </c>
    </row>
    <row r="40" spans="1:8" x14ac:dyDescent="0.2">
      <c r="A40">
        <v>219</v>
      </c>
      <c r="B40" s="10" t="str">
        <f>HYPERLINK("http://www.uniprot.org/uniprot/2AAB_HUMAN", "2AAB_HUMAN")</f>
        <v>2AAB_HUMAN</v>
      </c>
      <c r="C40" t="s">
        <v>1754</v>
      </c>
      <c r="D40" t="b">
        <v>1</v>
      </c>
      <c r="E40" s="6">
        <v>1</v>
      </c>
      <c r="F40" s="6">
        <v>2</v>
      </c>
      <c r="G40" s="6">
        <v>2</v>
      </c>
      <c r="H40" t="s">
        <v>59</v>
      </c>
    </row>
    <row r="41" spans="1:8" x14ac:dyDescent="0.2">
      <c r="A41">
        <v>264</v>
      </c>
      <c r="B41" s="10" t="str">
        <f>HYPERLINK("http://www.uniprot.org/uniprot/5NTC_HUMAN", "5NTC_HUMAN")</f>
        <v>5NTC_HUMAN</v>
      </c>
      <c r="C41" t="s">
        <v>1755</v>
      </c>
      <c r="D41" t="b">
        <v>1</v>
      </c>
      <c r="E41" s="6">
        <v>1</v>
      </c>
      <c r="F41" s="6">
        <v>2</v>
      </c>
      <c r="G41" s="6">
        <v>2</v>
      </c>
      <c r="H41" t="s">
        <v>59</v>
      </c>
    </row>
    <row r="42" spans="1:8" x14ac:dyDescent="0.2">
      <c r="A42">
        <v>542</v>
      </c>
      <c r="B42" s="10" t="str">
        <f>HYPERLINK("http://www.uniprot.org/uniprot/ADPGK_HUMAN", "ADPGK_HUMAN")</f>
        <v>ADPGK_HUMAN</v>
      </c>
      <c r="C42" t="s">
        <v>1756</v>
      </c>
      <c r="D42" t="b">
        <v>1</v>
      </c>
      <c r="E42" s="6">
        <v>0</v>
      </c>
      <c r="F42" s="6">
        <v>2</v>
      </c>
      <c r="G42" s="6">
        <v>2</v>
      </c>
      <c r="H42" t="s">
        <v>59</v>
      </c>
    </row>
    <row r="43" spans="1:8" x14ac:dyDescent="0.2">
      <c r="A43">
        <v>146</v>
      </c>
      <c r="B43" s="10" t="str">
        <f>HYPERLINK("http://www.uniprot.org/uniprot/ADT2_HUMAN", "ADT2_HUMAN")</f>
        <v>ADT2_HUMAN</v>
      </c>
      <c r="C43" t="s">
        <v>988</v>
      </c>
      <c r="D43" t="b">
        <v>1</v>
      </c>
      <c r="E43" s="6">
        <v>1</v>
      </c>
      <c r="F43" s="6">
        <v>2</v>
      </c>
      <c r="G43" s="6">
        <v>2</v>
      </c>
      <c r="H43" t="s">
        <v>59</v>
      </c>
    </row>
    <row r="44" spans="1:8" x14ac:dyDescent="0.2">
      <c r="A44">
        <v>192</v>
      </c>
      <c r="B44" s="10" t="str">
        <f>HYPERLINK("http://www.uniprot.org/uniprot/BTF3_HUMAN", "BTF3_HUMAN")</f>
        <v>BTF3_HUMAN</v>
      </c>
      <c r="C44" t="s">
        <v>1757</v>
      </c>
      <c r="D44" t="b">
        <v>1</v>
      </c>
      <c r="E44" s="6">
        <v>0</v>
      </c>
      <c r="F44" s="6">
        <v>2</v>
      </c>
      <c r="G44" s="6">
        <v>2</v>
      </c>
      <c r="H44" t="s">
        <v>59</v>
      </c>
    </row>
    <row r="45" spans="1:8" x14ac:dyDescent="0.2">
      <c r="A45">
        <v>424</v>
      </c>
      <c r="B45" s="10" t="str">
        <f>HYPERLINK("http://www.uniprot.org/uniprot/BZW1_HUMAN", "BZW1_HUMAN")</f>
        <v>BZW1_HUMAN</v>
      </c>
      <c r="C45" t="s">
        <v>1758</v>
      </c>
      <c r="D45" t="b">
        <v>1</v>
      </c>
      <c r="E45" s="6">
        <v>0</v>
      </c>
      <c r="F45" s="6">
        <v>2</v>
      </c>
      <c r="G45" s="6">
        <v>2</v>
      </c>
      <c r="H45" t="s">
        <v>59</v>
      </c>
    </row>
    <row r="46" spans="1:8" x14ac:dyDescent="0.2">
      <c r="A46">
        <v>565</v>
      </c>
      <c r="B46" s="10" t="str">
        <f>HYPERLINK("http://www.uniprot.org/uniprot/CA198_HUMAN", "CA198_HUMAN")</f>
        <v>CA198_HUMAN</v>
      </c>
      <c r="C46" t="s">
        <v>1759</v>
      </c>
      <c r="D46" t="b">
        <v>1</v>
      </c>
      <c r="E46" s="6">
        <v>0</v>
      </c>
      <c r="F46" s="6">
        <v>2</v>
      </c>
      <c r="G46" s="6">
        <v>2</v>
      </c>
      <c r="H46" t="s">
        <v>59</v>
      </c>
    </row>
    <row r="47" spans="1:8" x14ac:dyDescent="0.2">
      <c r="A47">
        <v>154</v>
      </c>
      <c r="B47" s="10" t="str">
        <f>HYPERLINK("http://www.uniprot.org/uniprot/CAN1_HUMAN", "CAN1_HUMAN")</f>
        <v>CAN1_HUMAN</v>
      </c>
      <c r="C47" t="s">
        <v>1760</v>
      </c>
      <c r="D47" t="b">
        <v>1</v>
      </c>
      <c r="E47" s="6">
        <v>1</v>
      </c>
      <c r="F47" s="6">
        <v>3</v>
      </c>
      <c r="G47" s="6">
        <v>2</v>
      </c>
      <c r="H47" t="s">
        <v>59</v>
      </c>
    </row>
    <row r="48" spans="1:8" x14ac:dyDescent="0.2">
      <c r="A48">
        <v>281</v>
      </c>
      <c r="B48" s="10" t="str">
        <f>HYPERLINK("http://www.uniprot.org/uniprot/COPA_HUMAN", "COPA_HUMAN")</f>
        <v>COPA_HUMAN</v>
      </c>
      <c r="C48" t="s">
        <v>1761</v>
      </c>
      <c r="D48" t="b">
        <v>1</v>
      </c>
      <c r="E48" s="6">
        <v>0</v>
      </c>
      <c r="F48" s="6">
        <v>2</v>
      </c>
      <c r="G48" s="6">
        <v>2</v>
      </c>
      <c r="H48" t="s">
        <v>59</v>
      </c>
    </row>
    <row r="49" spans="1:8" x14ac:dyDescent="0.2">
      <c r="A49">
        <v>233</v>
      </c>
      <c r="B49" s="10" t="str">
        <f>HYPERLINK("http://www.uniprot.org/uniprot/COPB2_HUMAN", "COPB2_HUMAN")</f>
        <v>COPB2_HUMAN</v>
      </c>
      <c r="C49" t="s">
        <v>1762</v>
      </c>
      <c r="D49" t="b">
        <v>1</v>
      </c>
      <c r="E49" s="6">
        <v>0</v>
      </c>
      <c r="F49" s="6">
        <v>2</v>
      </c>
      <c r="G49" s="6">
        <v>2</v>
      </c>
      <c r="H49" t="s">
        <v>59</v>
      </c>
    </row>
    <row r="50" spans="1:8" x14ac:dyDescent="0.2">
      <c r="A50">
        <v>136</v>
      </c>
      <c r="B50" s="10" t="str">
        <f>HYPERLINK("http://www.uniprot.org/uniprot/COX2_HUMAN", "COX2_HUMAN")</f>
        <v>COX2_HUMAN</v>
      </c>
      <c r="C50" t="s">
        <v>1763</v>
      </c>
      <c r="D50" t="b">
        <v>1</v>
      </c>
      <c r="E50" s="6">
        <v>0</v>
      </c>
      <c r="F50" s="6">
        <v>2</v>
      </c>
      <c r="G50" s="6">
        <v>2</v>
      </c>
      <c r="H50" t="s">
        <v>59</v>
      </c>
    </row>
    <row r="51" spans="1:8" x14ac:dyDescent="0.2">
      <c r="A51">
        <v>337</v>
      </c>
      <c r="B51" s="10" t="str">
        <f>HYPERLINK("http://www.uniprot.org/uniprot/CSTF3_HUMAN", "CSTF3_HUMAN")</f>
        <v>CSTF3_HUMAN</v>
      </c>
      <c r="C51" t="s">
        <v>1764</v>
      </c>
      <c r="D51" t="b">
        <v>1</v>
      </c>
      <c r="E51" s="6">
        <v>0</v>
      </c>
      <c r="F51" s="6">
        <v>2</v>
      </c>
      <c r="G51" s="6">
        <v>2</v>
      </c>
      <c r="H51" t="s">
        <v>59</v>
      </c>
    </row>
    <row r="52" spans="1:8" x14ac:dyDescent="0.2">
      <c r="A52">
        <v>132</v>
      </c>
      <c r="B52" s="10" t="str">
        <f>HYPERLINK("http://www.uniprot.org/uniprot/DDX58_HUMAN", "DDX58_HUMAN")</f>
        <v>DDX58_HUMAN</v>
      </c>
      <c r="C52" t="s">
        <v>1765</v>
      </c>
      <c r="D52" t="b">
        <v>1</v>
      </c>
      <c r="E52" s="6">
        <v>2</v>
      </c>
      <c r="F52" s="6">
        <v>2</v>
      </c>
      <c r="G52" s="6">
        <v>2</v>
      </c>
      <c r="H52" t="s">
        <v>59</v>
      </c>
    </row>
    <row r="53" spans="1:8" x14ac:dyDescent="0.2">
      <c r="A53">
        <v>481</v>
      </c>
      <c r="B53" s="10" t="str">
        <f>HYPERLINK("http://www.uniprot.org/uniprot/DNJC9_HUMAN", "DNJC9_HUMAN")</f>
        <v>DNJC9_HUMAN</v>
      </c>
      <c r="C53" t="s">
        <v>1766</v>
      </c>
      <c r="D53" t="b">
        <v>1</v>
      </c>
      <c r="E53" s="6">
        <v>1</v>
      </c>
      <c r="F53" s="6">
        <v>2</v>
      </c>
      <c r="G53" s="6">
        <v>2</v>
      </c>
      <c r="H53" t="s">
        <v>59</v>
      </c>
    </row>
    <row r="54" spans="1:8" x14ac:dyDescent="0.2">
      <c r="A54">
        <v>206</v>
      </c>
      <c r="B54" s="10" t="str">
        <f>HYPERLINK("http://www.uniprot.org/uniprot/DNMT1_HUMAN", "DNMT1_HUMAN")</f>
        <v>DNMT1_HUMAN</v>
      </c>
      <c r="C54" t="s">
        <v>854</v>
      </c>
      <c r="D54" t="b">
        <v>1</v>
      </c>
      <c r="E54" s="6">
        <v>0</v>
      </c>
      <c r="F54" s="6">
        <v>2</v>
      </c>
      <c r="G54" s="6">
        <v>2</v>
      </c>
      <c r="H54" t="s">
        <v>59</v>
      </c>
    </row>
    <row r="55" spans="1:8" x14ac:dyDescent="0.2">
      <c r="A55">
        <v>353</v>
      </c>
      <c r="B55" s="10" t="str">
        <f>HYPERLINK("http://www.uniprot.org/uniprot/DYHC1_HUMAN", "DYHC1_HUMAN")</f>
        <v>DYHC1_HUMAN</v>
      </c>
      <c r="C55" t="s">
        <v>1767</v>
      </c>
      <c r="D55" t="b">
        <v>1</v>
      </c>
      <c r="E55" s="6">
        <v>1</v>
      </c>
      <c r="F55" s="6">
        <v>2</v>
      </c>
      <c r="G55" s="6">
        <v>2</v>
      </c>
      <c r="H55" t="s">
        <v>59</v>
      </c>
    </row>
    <row r="56" spans="1:8" x14ac:dyDescent="0.2">
      <c r="A56">
        <v>181</v>
      </c>
      <c r="B56" s="10" t="str">
        <f>HYPERLINK("http://www.uniprot.org/uniprot/EF2_HUMAN", "EF2_HUMAN")</f>
        <v>EF2_HUMAN</v>
      </c>
      <c r="C56" t="s">
        <v>532</v>
      </c>
      <c r="D56" t="b">
        <v>1</v>
      </c>
      <c r="E56" s="6">
        <v>0</v>
      </c>
      <c r="F56" s="6">
        <v>2</v>
      </c>
      <c r="G56" s="6">
        <v>2</v>
      </c>
      <c r="H56" t="s">
        <v>59</v>
      </c>
    </row>
    <row r="57" spans="1:8" x14ac:dyDescent="0.2">
      <c r="A57">
        <v>425</v>
      </c>
      <c r="B57" s="10" t="str">
        <f>HYPERLINK("http://www.uniprot.org/uniprot/EIF3M_HUMAN", "EIF3M_HUMAN")</f>
        <v>EIF3M_HUMAN</v>
      </c>
      <c r="C57" t="s">
        <v>1768</v>
      </c>
      <c r="D57" t="b">
        <v>1</v>
      </c>
      <c r="E57" s="6">
        <v>0</v>
      </c>
      <c r="F57" s="6">
        <v>2</v>
      </c>
      <c r="G57" s="6">
        <v>2</v>
      </c>
      <c r="H57" t="s">
        <v>59</v>
      </c>
    </row>
    <row r="58" spans="1:8" x14ac:dyDescent="0.2">
      <c r="A58">
        <v>620</v>
      </c>
      <c r="B58" s="10" t="str">
        <f>HYPERLINK("http://www.uniprot.org/uniprot/ELF5_HUMAN", "ELF5_HUMAN")</f>
        <v>ELF5_HUMAN</v>
      </c>
      <c r="C58" t="s">
        <v>1769</v>
      </c>
      <c r="D58" t="b">
        <v>1</v>
      </c>
      <c r="E58" s="6">
        <v>0</v>
      </c>
      <c r="F58" s="6">
        <v>2</v>
      </c>
      <c r="G58" s="6">
        <v>2</v>
      </c>
      <c r="H58" t="s">
        <v>59</v>
      </c>
    </row>
    <row r="59" spans="1:8" x14ac:dyDescent="0.2">
      <c r="A59">
        <v>284</v>
      </c>
      <c r="B59" s="10" t="str">
        <f>HYPERLINK("http://www.uniprot.org/uniprot/ELL_HUMAN", "ELL_HUMAN")</f>
        <v>ELL_HUMAN</v>
      </c>
      <c r="C59" t="s">
        <v>1770</v>
      </c>
      <c r="D59" t="b">
        <v>1</v>
      </c>
      <c r="E59" s="6">
        <v>0</v>
      </c>
      <c r="F59" s="6">
        <v>2</v>
      </c>
      <c r="G59" s="6">
        <v>2</v>
      </c>
      <c r="H59" t="s">
        <v>59</v>
      </c>
    </row>
    <row r="60" spans="1:8" x14ac:dyDescent="0.2">
      <c r="A60">
        <v>335</v>
      </c>
      <c r="B60" s="10" t="str">
        <f>HYPERLINK("http://www.uniprot.org/uniprot/EPS8_HUMAN", "EPS8_HUMAN")</f>
        <v>EPS8_HUMAN</v>
      </c>
      <c r="C60" t="s">
        <v>1771</v>
      </c>
      <c r="D60" t="b">
        <v>1</v>
      </c>
      <c r="E60" s="6">
        <v>1</v>
      </c>
      <c r="F60" s="6">
        <v>2</v>
      </c>
      <c r="G60" s="6">
        <v>2</v>
      </c>
      <c r="H60" t="s">
        <v>59</v>
      </c>
    </row>
    <row r="61" spans="1:8" x14ac:dyDescent="0.2">
      <c r="A61">
        <v>358</v>
      </c>
      <c r="B61" s="10" t="str">
        <f>HYPERLINK("http://www.uniprot.org/uniprot/ERG1_HUMAN", "ERG1_HUMAN")</f>
        <v>ERG1_HUMAN</v>
      </c>
      <c r="C61" t="s">
        <v>1772</v>
      </c>
      <c r="D61" t="b">
        <v>1</v>
      </c>
      <c r="E61" s="6">
        <v>0</v>
      </c>
      <c r="F61" s="6">
        <v>2</v>
      </c>
      <c r="G61" s="6">
        <v>2</v>
      </c>
      <c r="H61" t="s">
        <v>59</v>
      </c>
    </row>
    <row r="62" spans="1:8" x14ac:dyDescent="0.2">
      <c r="A62">
        <v>195</v>
      </c>
      <c r="B62" s="10" t="str">
        <f>HYPERLINK("http://www.uniprot.org/uniprot/FLNA_HUMAN", "FLNA_HUMAN")</f>
        <v>FLNA_HUMAN</v>
      </c>
      <c r="C62" t="s">
        <v>1773</v>
      </c>
      <c r="D62" t="b">
        <v>1</v>
      </c>
      <c r="E62" s="6">
        <v>1</v>
      </c>
      <c r="F62" s="6">
        <v>2</v>
      </c>
      <c r="G62" s="6">
        <v>2</v>
      </c>
      <c r="H62" t="s">
        <v>59</v>
      </c>
    </row>
    <row r="63" spans="1:8" x14ac:dyDescent="0.2">
      <c r="A63">
        <v>235</v>
      </c>
      <c r="B63" s="10" t="str">
        <f>HYPERLINK("http://www.uniprot.org/uniprot/FUS_HUMAN", "FUS_HUMAN")</f>
        <v>FUS_HUMAN</v>
      </c>
      <c r="C63" t="s">
        <v>859</v>
      </c>
      <c r="D63" t="b">
        <v>1</v>
      </c>
      <c r="E63" s="6">
        <v>0</v>
      </c>
      <c r="F63" s="6">
        <v>2</v>
      </c>
      <c r="G63" s="6">
        <v>2</v>
      </c>
      <c r="H63" t="s">
        <v>59</v>
      </c>
    </row>
    <row r="64" spans="1:8" x14ac:dyDescent="0.2">
      <c r="A64">
        <v>415</v>
      </c>
      <c r="B64" s="10" t="str">
        <f>HYPERLINK("http://www.uniprot.org/uniprot/FXL19_HUMAN", "FXL19_HUMAN")</f>
        <v>FXL19_HUMAN</v>
      </c>
      <c r="C64" t="s">
        <v>1774</v>
      </c>
      <c r="D64" t="b">
        <v>1</v>
      </c>
      <c r="E64" s="6">
        <v>0</v>
      </c>
      <c r="F64" s="6">
        <v>2</v>
      </c>
      <c r="G64" s="6">
        <v>2</v>
      </c>
      <c r="H64" t="s">
        <v>59</v>
      </c>
    </row>
    <row r="65" spans="1:8" x14ac:dyDescent="0.2">
      <c r="A65">
        <v>298</v>
      </c>
      <c r="B65" s="10" t="str">
        <f>HYPERLINK("http://www.uniprot.org/uniprot/GBB2_HUMAN", "GBB2_HUMAN")</f>
        <v>GBB2_HUMAN</v>
      </c>
      <c r="C65" t="s">
        <v>1775</v>
      </c>
      <c r="D65" t="b">
        <v>1</v>
      </c>
      <c r="E65" s="6">
        <v>0</v>
      </c>
      <c r="F65" s="6">
        <v>2</v>
      </c>
      <c r="G65" s="6">
        <v>2</v>
      </c>
      <c r="H65" t="s">
        <v>59</v>
      </c>
    </row>
    <row r="66" spans="1:8" x14ac:dyDescent="0.2">
      <c r="A66">
        <v>229</v>
      </c>
      <c r="B66" s="10" t="str">
        <f>HYPERLINK("http://www.uniprot.org/uniprot/GLYC_HUMAN", "GLYC_HUMAN")</f>
        <v>GLYC_HUMAN</v>
      </c>
      <c r="C66" t="s">
        <v>860</v>
      </c>
      <c r="D66" t="b">
        <v>1</v>
      </c>
      <c r="E66" s="6">
        <v>1</v>
      </c>
      <c r="F66" s="6">
        <v>2</v>
      </c>
      <c r="G66" s="6">
        <v>2</v>
      </c>
      <c r="H66" t="s">
        <v>59</v>
      </c>
    </row>
    <row r="67" spans="1:8" x14ac:dyDescent="0.2">
      <c r="A67">
        <v>230</v>
      </c>
      <c r="B67" s="10" t="str">
        <f>HYPERLINK("http://www.uniprot.org/uniprot/GLYM_HUMAN", "GLYM_HUMAN")</f>
        <v>GLYM_HUMAN</v>
      </c>
      <c r="C67" t="s">
        <v>861</v>
      </c>
      <c r="D67" t="b">
        <v>1</v>
      </c>
      <c r="E67" s="6">
        <v>1</v>
      </c>
      <c r="F67" s="6">
        <v>2</v>
      </c>
      <c r="G67" s="6">
        <v>2</v>
      </c>
      <c r="H67" t="s">
        <v>59</v>
      </c>
    </row>
    <row r="68" spans="1:8" x14ac:dyDescent="0.2">
      <c r="A68">
        <v>386</v>
      </c>
      <c r="B68" s="10" t="str">
        <f>HYPERLINK("http://www.uniprot.org/uniprot/GON4L_HUMAN", "GON4L_HUMAN")</f>
        <v>GON4L_HUMAN</v>
      </c>
      <c r="C68" t="s">
        <v>1776</v>
      </c>
      <c r="D68" t="b">
        <v>1</v>
      </c>
      <c r="E68" s="6">
        <v>0</v>
      </c>
      <c r="F68" s="6">
        <v>2</v>
      </c>
      <c r="G68" s="6">
        <v>2</v>
      </c>
      <c r="H68" t="s">
        <v>59</v>
      </c>
    </row>
    <row r="69" spans="1:8" x14ac:dyDescent="0.2">
      <c r="A69">
        <v>297</v>
      </c>
      <c r="B69" s="10" t="str">
        <f>HYPERLINK("http://www.uniprot.org/uniprot/H4_HUMAN", "H4_HUMAN")</f>
        <v>H4_HUMAN</v>
      </c>
      <c r="C69" t="s">
        <v>1777</v>
      </c>
      <c r="D69" t="b">
        <v>1</v>
      </c>
      <c r="E69" s="6">
        <v>0</v>
      </c>
      <c r="F69" s="6">
        <v>2</v>
      </c>
      <c r="G69" s="6">
        <v>2</v>
      </c>
      <c r="H69" t="s">
        <v>59</v>
      </c>
    </row>
    <row r="70" spans="1:8" x14ac:dyDescent="0.2">
      <c r="A70">
        <v>128</v>
      </c>
      <c r="B70" s="10" t="str">
        <f>HYPERLINK("http://www.uniprot.org/uniprot/IPO7_HUMAN", "IPO7_HUMAN")</f>
        <v>IPO7_HUMAN</v>
      </c>
      <c r="C70" t="s">
        <v>1778</v>
      </c>
      <c r="D70" t="b">
        <v>1</v>
      </c>
      <c r="E70" s="6">
        <v>0</v>
      </c>
      <c r="F70" s="6">
        <v>2</v>
      </c>
      <c r="G70" s="6">
        <v>2</v>
      </c>
      <c r="H70" t="s">
        <v>59</v>
      </c>
    </row>
    <row r="71" spans="1:8" x14ac:dyDescent="0.2">
      <c r="A71">
        <v>149</v>
      </c>
      <c r="B71" s="10" t="str">
        <f>HYPERLINK("http://www.uniprot.org/uniprot/JUN_HUMAN", "JUN_HUMAN")</f>
        <v>JUN_HUMAN</v>
      </c>
      <c r="C71" t="s">
        <v>1779</v>
      </c>
      <c r="D71" t="b">
        <v>1</v>
      </c>
      <c r="E71" s="6">
        <v>0</v>
      </c>
      <c r="F71" s="6">
        <v>2</v>
      </c>
      <c r="G71" s="6">
        <v>2</v>
      </c>
      <c r="H71" t="s">
        <v>59</v>
      </c>
    </row>
    <row r="72" spans="1:8" x14ac:dyDescent="0.2">
      <c r="A72">
        <v>163</v>
      </c>
      <c r="B72" s="10" t="str">
        <f>HYPERLINK("http://www.uniprot.org/uniprot/K2C7_HUMAN", "K2C7_HUMAN")</f>
        <v>K2C7_HUMAN</v>
      </c>
      <c r="C72" t="s">
        <v>1780</v>
      </c>
      <c r="D72" t="b">
        <v>1</v>
      </c>
      <c r="E72" s="6">
        <v>0</v>
      </c>
      <c r="F72" s="6">
        <v>2</v>
      </c>
      <c r="G72" s="6">
        <v>2</v>
      </c>
      <c r="H72" t="s">
        <v>59</v>
      </c>
    </row>
    <row r="73" spans="1:8" x14ac:dyDescent="0.2">
      <c r="A73">
        <v>278</v>
      </c>
      <c r="B73" s="10" t="str">
        <f>HYPERLINK("http://www.uniprot.org/uniprot/KIF11_HUMAN", "KIF11_HUMAN")</f>
        <v>KIF11_HUMAN</v>
      </c>
      <c r="C73" t="s">
        <v>863</v>
      </c>
      <c r="D73" t="b">
        <v>1</v>
      </c>
      <c r="E73" s="6">
        <v>0</v>
      </c>
      <c r="F73" s="6">
        <v>2</v>
      </c>
      <c r="G73" s="6">
        <v>2</v>
      </c>
      <c r="H73" t="s">
        <v>59</v>
      </c>
    </row>
    <row r="74" spans="1:8" x14ac:dyDescent="0.2">
      <c r="A74">
        <v>646</v>
      </c>
      <c r="B74" s="10" t="str">
        <f>HYPERLINK("http://www.uniprot.org/uniprot/LIPE_HUMAN", "LIPE_HUMAN")</f>
        <v>LIPE_HUMAN</v>
      </c>
      <c r="C74" t="s">
        <v>1781</v>
      </c>
      <c r="D74" t="b">
        <v>1</v>
      </c>
      <c r="E74" s="6">
        <v>0</v>
      </c>
      <c r="F74" s="6">
        <v>2</v>
      </c>
      <c r="G74" s="6">
        <v>2</v>
      </c>
      <c r="H74" t="s">
        <v>59</v>
      </c>
    </row>
    <row r="75" spans="1:8" x14ac:dyDescent="0.2">
      <c r="A75">
        <v>167</v>
      </c>
      <c r="B75" s="10" t="str">
        <f>HYPERLINK("http://www.uniprot.org/uniprot/LKHA4_HUMAN", "LKHA4_HUMAN")</f>
        <v>LKHA4_HUMAN</v>
      </c>
      <c r="C75" t="s">
        <v>1782</v>
      </c>
      <c r="D75" t="b">
        <v>1</v>
      </c>
      <c r="E75" s="6">
        <v>0</v>
      </c>
      <c r="F75" s="6">
        <v>2</v>
      </c>
      <c r="G75" s="6">
        <v>2</v>
      </c>
      <c r="H75" t="s">
        <v>59</v>
      </c>
    </row>
    <row r="76" spans="1:8" x14ac:dyDescent="0.2">
      <c r="A76">
        <v>194</v>
      </c>
      <c r="B76" s="10" t="str">
        <f>HYPERLINK("http://www.uniprot.org/uniprot/LMNB1_HUMAN", "LMNB1_HUMAN")</f>
        <v>LMNB1_HUMAN</v>
      </c>
      <c r="C76" t="s">
        <v>1783</v>
      </c>
      <c r="D76" t="b">
        <v>1</v>
      </c>
      <c r="E76" s="6">
        <v>0</v>
      </c>
      <c r="F76" s="6">
        <v>2</v>
      </c>
      <c r="G76" s="6">
        <v>2</v>
      </c>
      <c r="H76" t="s">
        <v>59</v>
      </c>
    </row>
    <row r="77" spans="1:8" x14ac:dyDescent="0.2">
      <c r="A77">
        <v>316</v>
      </c>
      <c r="B77" s="10" t="str">
        <f>HYPERLINK("http://www.uniprot.org/uniprot/LMNB2_HUMAN", "LMNB2_HUMAN")</f>
        <v>LMNB2_HUMAN</v>
      </c>
      <c r="C77" t="s">
        <v>1784</v>
      </c>
      <c r="D77" t="b">
        <v>1</v>
      </c>
      <c r="E77" s="6">
        <v>0</v>
      </c>
      <c r="F77" s="6">
        <v>2</v>
      </c>
      <c r="G77" s="6">
        <v>2</v>
      </c>
      <c r="H77" t="s">
        <v>59</v>
      </c>
    </row>
    <row r="78" spans="1:8" x14ac:dyDescent="0.2">
      <c r="A78">
        <v>213</v>
      </c>
      <c r="B78" s="10" t="str">
        <f>HYPERLINK("http://www.uniprot.org/uniprot/MAP4_HUMAN", "MAP4_HUMAN")</f>
        <v>MAP4_HUMAN</v>
      </c>
      <c r="C78" t="s">
        <v>1785</v>
      </c>
      <c r="D78" t="b">
        <v>1</v>
      </c>
      <c r="E78" s="6">
        <v>0</v>
      </c>
      <c r="F78" s="6">
        <v>2</v>
      </c>
      <c r="G78" s="6">
        <v>2</v>
      </c>
      <c r="H78" t="s">
        <v>59</v>
      </c>
    </row>
    <row r="79" spans="1:8" x14ac:dyDescent="0.2">
      <c r="A79">
        <v>599</v>
      </c>
      <c r="B79" s="10" t="str">
        <f>HYPERLINK("http://www.uniprot.org/uniprot/MTCH1_HUMAN", "MTCH1_HUMAN")</f>
        <v>MTCH1_HUMAN</v>
      </c>
      <c r="C79" t="s">
        <v>1786</v>
      </c>
      <c r="D79" t="b">
        <v>1</v>
      </c>
      <c r="E79" s="6">
        <v>1</v>
      </c>
      <c r="F79" s="6">
        <v>2</v>
      </c>
      <c r="G79" s="6">
        <v>2</v>
      </c>
      <c r="H79" t="s">
        <v>59</v>
      </c>
    </row>
    <row r="80" spans="1:8" x14ac:dyDescent="0.2">
      <c r="A80">
        <v>232</v>
      </c>
      <c r="B80" s="10" t="str">
        <f>HYPERLINK("http://www.uniprot.org/uniprot/MYH9_HUMAN", "MYH9_HUMAN")</f>
        <v>MYH9_HUMAN</v>
      </c>
      <c r="C80" t="s">
        <v>1787</v>
      </c>
      <c r="D80" t="b">
        <v>1</v>
      </c>
      <c r="E80" s="6">
        <v>0</v>
      </c>
      <c r="F80" s="6">
        <v>2</v>
      </c>
      <c r="G80" s="6">
        <v>2</v>
      </c>
      <c r="H80" t="s">
        <v>59</v>
      </c>
    </row>
    <row r="81" spans="1:8" x14ac:dyDescent="0.2">
      <c r="A81">
        <v>288</v>
      </c>
      <c r="B81" s="10" t="str">
        <f>HYPERLINK("http://www.uniprot.org/uniprot/MYL6_HUMAN", "MYL6_HUMAN")</f>
        <v>MYL6_HUMAN</v>
      </c>
      <c r="C81" t="s">
        <v>1788</v>
      </c>
      <c r="D81" t="b">
        <v>1</v>
      </c>
      <c r="E81" s="6">
        <v>0</v>
      </c>
      <c r="F81" s="6">
        <v>2</v>
      </c>
      <c r="G81" s="6">
        <v>2</v>
      </c>
      <c r="H81" t="s">
        <v>59</v>
      </c>
    </row>
    <row r="82" spans="1:8" x14ac:dyDescent="0.2">
      <c r="A82">
        <v>288</v>
      </c>
      <c r="B82" s="10" t="str">
        <f>HYPERLINK("http://www.uniprot.org/uniprot/MYL6_HUMAN", "MYL6_HUMAN")</f>
        <v>MYL6_HUMAN</v>
      </c>
      <c r="C82" t="s">
        <v>1789</v>
      </c>
      <c r="D82" t="b">
        <v>1</v>
      </c>
      <c r="E82" s="6">
        <v>0</v>
      </c>
      <c r="F82" s="6">
        <v>2</v>
      </c>
      <c r="G82" s="6">
        <v>2</v>
      </c>
      <c r="H82" t="s">
        <v>59</v>
      </c>
    </row>
    <row r="83" spans="1:8" x14ac:dyDescent="0.2">
      <c r="A83">
        <v>568</v>
      </c>
      <c r="B83" s="10" t="str">
        <f>HYPERLINK("http://www.uniprot.org/uniprot/MYST1_HUMAN", "MYST1_HUMAN")</f>
        <v>MYST1_HUMAN</v>
      </c>
      <c r="C83" t="s">
        <v>1790</v>
      </c>
      <c r="D83" t="b">
        <v>1</v>
      </c>
      <c r="E83" s="6">
        <v>0</v>
      </c>
      <c r="F83" s="6">
        <v>2</v>
      </c>
      <c r="G83" s="6">
        <v>2</v>
      </c>
      <c r="H83" t="s">
        <v>59</v>
      </c>
    </row>
    <row r="84" spans="1:8" x14ac:dyDescent="0.2">
      <c r="A84">
        <v>359</v>
      </c>
      <c r="B84" s="10" t="str">
        <f>HYPERLINK("http://www.uniprot.org/uniprot/NBR1_HUMAN", "NBR1_HUMAN")</f>
        <v>NBR1_HUMAN</v>
      </c>
      <c r="C84" t="s">
        <v>1791</v>
      </c>
      <c r="D84" t="b">
        <v>1</v>
      </c>
      <c r="E84" s="6">
        <v>0</v>
      </c>
      <c r="F84" s="6">
        <v>2</v>
      </c>
      <c r="G84" s="6">
        <v>2</v>
      </c>
      <c r="H84" t="s">
        <v>59</v>
      </c>
    </row>
    <row r="85" spans="1:8" x14ac:dyDescent="0.2">
      <c r="A85">
        <v>546</v>
      </c>
      <c r="B85" s="10" t="str">
        <f>HYPERLINK("http://www.uniprot.org/uniprot/NDC1_HUMAN", "NDC1_HUMAN")</f>
        <v>NDC1_HUMAN</v>
      </c>
      <c r="C85" t="s">
        <v>1792</v>
      </c>
      <c r="D85" t="b">
        <v>1</v>
      </c>
      <c r="E85" s="6">
        <v>0</v>
      </c>
      <c r="F85" s="6">
        <v>2</v>
      </c>
      <c r="G85" s="6">
        <v>2</v>
      </c>
      <c r="H85" t="s">
        <v>59</v>
      </c>
    </row>
    <row r="86" spans="1:8" x14ac:dyDescent="0.2">
      <c r="A86">
        <v>377</v>
      </c>
      <c r="B86" s="10" t="str">
        <f>HYPERLINK("http://www.uniprot.org/uniprot/NF2L2_HUMAN", "NF2L2_HUMAN")</f>
        <v>NF2L2_HUMAN</v>
      </c>
      <c r="C86" t="s">
        <v>1793</v>
      </c>
      <c r="D86" t="b">
        <v>1</v>
      </c>
      <c r="E86" s="6">
        <v>1</v>
      </c>
      <c r="F86" s="6">
        <v>2</v>
      </c>
      <c r="G86" s="6">
        <v>2</v>
      </c>
      <c r="H86" t="s">
        <v>59</v>
      </c>
    </row>
    <row r="87" spans="1:8" x14ac:dyDescent="0.2">
      <c r="A87">
        <v>309</v>
      </c>
      <c r="B87" s="10" t="str">
        <f>HYPERLINK("http://www.uniprot.org/uniprot/NFKB2_HUMAN", "NFKB2_HUMAN")</f>
        <v>NFKB2_HUMAN</v>
      </c>
      <c r="C87" t="s">
        <v>871</v>
      </c>
      <c r="D87" t="b">
        <v>1</v>
      </c>
      <c r="E87" s="6">
        <v>0</v>
      </c>
      <c r="F87" s="6">
        <v>2</v>
      </c>
      <c r="G87" s="6">
        <v>2</v>
      </c>
      <c r="H87" t="s">
        <v>59</v>
      </c>
    </row>
    <row r="88" spans="1:8" x14ac:dyDescent="0.2">
      <c r="A88">
        <v>152</v>
      </c>
      <c r="B88" s="10" t="str">
        <f>HYPERLINK("http://www.uniprot.org/uniprot/NPM_HUMAN", "NPM_HUMAN")</f>
        <v>NPM_HUMAN</v>
      </c>
      <c r="C88" t="s">
        <v>1794</v>
      </c>
      <c r="D88" t="b">
        <v>1</v>
      </c>
      <c r="E88" s="6">
        <v>0</v>
      </c>
      <c r="F88" s="6">
        <v>2</v>
      </c>
      <c r="G88" s="6">
        <v>2</v>
      </c>
      <c r="H88" t="s">
        <v>59</v>
      </c>
    </row>
    <row r="89" spans="1:8" x14ac:dyDescent="0.2">
      <c r="A89">
        <v>117</v>
      </c>
      <c r="B89" s="10" t="str">
        <f>HYPERLINK("http://www.uniprot.org/uniprot/NU155_HUMAN", "NU155_HUMAN")</f>
        <v>NU155_HUMAN</v>
      </c>
      <c r="C89" t="s">
        <v>1795</v>
      </c>
      <c r="D89" t="b">
        <v>1</v>
      </c>
      <c r="E89" s="6">
        <v>0</v>
      </c>
      <c r="F89" s="6">
        <v>2</v>
      </c>
      <c r="G89" s="6">
        <v>2</v>
      </c>
      <c r="H89" t="s">
        <v>59</v>
      </c>
    </row>
    <row r="90" spans="1:8" x14ac:dyDescent="0.2">
      <c r="A90">
        <v>331</v>
      </c>
      <c r="B90" s="10" t="str">
        <f>HYPERLINK("http://www.uniprot.org/uniprot/NU160_HUMAN", "NU160_HUMAN")</f>
        <v>NU160_HUMAN</v>
      </c>
      <c r="C90" t="s">
        <v>1796</v>
      </c>
      <c r="D90" t="b">
        <v>1</v>
      </c>
      <c r="E90" s="6">
        <v>0</v>
      </c>
      <c r="F90" s="6">
        <v>2</v>
      </c>
      <c r="G90" s="6">
        <v>2</v>
      </c>
      <c r="H90" t="s">
        <v>59</v>
      </c>
    </row>
    <row r="91" spans="1:8" x14ac:dyDescent="0.2">
      <c r="A91">
        <v>501</v>
      </c>
      <c r="B91" s="10" t="str">
        <f>HYPERLINK("http://www.uniprot.org/uniprot/OPTN_HUMAN", "OPTN_HUMAN")</f>
        <v>OPTN_HUMAN</v>
      </c>
      <c r="C91" t="s">
        <v>1797</v>
      </c>
      <c r="D91" t="b">
        <v>1</v>
      </c>
      <c r="E91" s="6">
        <v>1</v>
      </c>
      <c r="F91" s="6">
        <v>2</v>
      </c>
      <c r="G91" s="6">
        <v>2</v>
      </c>
      <c r="H91" t="s">
        <v>59</v>
      </c>
    </row>
    <row r="92" spans="1:8" x14ac:dyDescent="0.2">
      <c r="A92">
        <v>97</v>
      </c>
      <c r="B92" s="10" t="str">
        <f>HYPERLINK("http://www.uniprot.org/uniprot/PJA2_HUMAN", "PJA2_HUMAN")</f>
        <v>PJA2_HUMAN</v>
      </c>
      <c r="C92" t="s">
        <v>1798</v>
      </c>
      <c r="D92" t="b">
        <v>1</v>
      </c>
      <c r="E92" s="6">
        <v>0</v>
      </c>
      <c r="F92" s="6">
        <v>2</v>
      </c>
      <c r="G92" s="6">
        <v>2</v>
      </c>
      <c r="H92" t="s">
        <v>59</v>
      </c>
    </row>
    <row r="93" spans="1:8" x14ac:dyDescent="0.2">
      <c r="A93">
        <v>475</v>
      </c>
      <c r="B93" s="10" t="str">
        <f>HYPERLINK("http://www.uniprot.org/uniprot/PO210_HUMAN", "PO210_HUMAN")</f>
        <v>PO210_HUMAN</v>
      </c>
      <c r="C93" t="s">
        <v>881</v>
      </c>
      <c r="D93" t="b">
        <v>1</v>
      </c>
      <c r="E93" s="6">
        <v>1</v>
      </c>
      <c r="F93" s="6">
        <v>2</v>
      </c>
      <c r="G93" s="6">
        <v>2</v>
      </c>
      <c r="H93" t="s">
        <v>59</v>
      </c>
    </row>
    <row r="94" spans="1:8" x14ac:dyDescent="0.2">
      <c r="A94">
        <v>631</v>
      </c>
      <c r="B94" s="10" t="str">
        <f>HYPERLINK("http://www.uniprot.org/uniprot/POMP_HUMAN", "POMP_HUMAN")</f>
        <v>POMP_HUMAN</v>
      </c>
      <c r="C94" t="s">
        <v>715</v>
      </c>
      <c r="D94" t="b">
        <v>1</v>
      </c>
      <c r="E94" s="6">
        <v>0</v>
      </c>
      <c r="F94" s="6">
        <v>2</v>
      </c>
      <c r="G94" s="6">
        <v>2</v>
      </c>
      <c r="H94" t="s">
        <v>59</v>
      </c>
    </row>
    <row r="95" spans="1:8" x14ac:dyDescent="0.2">
      <c r="A95">
        <v>118</v>
      </c>
      <c r="B95" s="10" t="str">
        <f>HYPERLINK("http://www.uniprot.org/uniprot/POP7_HUMAN", "POP7_HUMAN")</f>
        <v>POP7_HUMAN</v>
      </c>
      <c r="C95" t="s">
        <v>1799</v>
      </c>
      <c r="D95" t="b">
        <v>1</v>
      </c>
      <c r="E95" s="6">
        <v>0</v>
      </c>
      <c r="F95" s="6">
        <v>2</v>
      </c>
      <c r="G95" s="6">
        <v>2</v>
      </c>
      <c r="H95" t="s">
        <v>59</v>
      </c>
    </row>
    <row r="96" spans="1:8" x14ac:dyDescent="0.2">
      <c r="A96">
        <v>215</v>
      </c>
      <c r="B96" s="10" t="str">
        <f>HYPERLINK("http://www.uniprot.org/uniprot/PSB4_HUMAN", "PSB4_HUMAN")</f>
        <v>PSB4_HUMAN</v>
      </c>
      <c r="C96" t="s">
        <v>1800</v>
      </c>
      <c r="D96" t="b">
        <v>1</v>
      </c>
      <c r="E96" s="6">
        <v>0</v>
      </c>
      <c r="F96" s="6">
        <v>2</v>
      </c>
      <c r="G96" s="6">
        <v>2</v>
      </c>
      <c r="H96" t="s">
        <v>59</v>
      </c>
    </row>
    <row r="97" spans="1:8" x14ac:dyDescent="0.2">
      <c r="A97">
        <v>207</v>
      </c>
      <c r="B97" s="10" t="str">
        <f>HYPERLINK("http://www.uniprot.org/uniprot/PTBP1_HUMAN", "PTBP1_HUMAN")</f>
        <v>PTBP1_HUMAN</v>
      </c>
      <c r="C97" t="s">
        <v>1801</v>
      </c>
      <c r="D97" t="b">
        <v>1</v>
      </c>
      <c r="E97" s="6">
        <v>0</v>
      </c>
      <c r="F97" s="6">
        <v>2</v>
      </c>
      <c r="G97" s="6">
        <v>2</v>
      </c>
      <c r="H97" t="s">
        <v>59</v>
      </c>
    </row>
    <row r="98" spans="1:8" x14ac:dyDescent="0.2">
      <c r="A98">
        <v>580</v>
      </c>
      <c r="B98" s="10" t="str">
        <f>HYPERLINK("http://www.uniprot.org/uniprot/PXMP2_HUMAN", "PXMP2_HUMAN")</f>
        <v>PXMP2_HUMAN</v>
      </c>
      <c r="C98" t="s">
        <v>882</v>
      </c>
      <c r="D98" t="b">
        <v>1</v>
      </c>
      <c r="E98" s="6">
        <v>1</v>
      </c>
      <c r="F98" s="6">
        <v>2</v>
      </c>
      <c r="G98" s="6">
        <v>2</v>
      </c>
      <c r="H98" t="s">
        <v>59</v>
      </c>
    </row>
    <row r="99" spans="1:8" x14ac:dyDescent="0.2">
      <c r="A99">
        <v>270</v>
      </c>
      <c r="B99" s="10" t="str">
        <f>HYPERLINK("http://www.uniprot.org/uniprot/RAB7A_HUMAN", "RAB7A_HUMAN")</f>
        <v>RAB7A_HUMAN</v>
      </c>
      <c r="C99" t="s">
        <v>1802</v>
      </c>
      <c r="D99" t="b">
        <v>1</v>
      </c>
      <c r="E99" s="6">
        <v>0</v>
      </c>
      <c r="F99" s="6">
        <v>2</v>
      </c>
      <c r="G99" s="6">
        <v>2</v>
      </c>
      <c r="H99" t="s">
        <v>59</v>
      </c>
    </row>
    <row r="100" spans="1:8" x14ac:dyDescent="0.2">
      <c r="A100">
        <v>250</v>
      </c>
      <c r="B100" s="10" t="str">
        <f>HYPERLINK("http://www.uniprot.org/uniprot/RAGP1_HUMAN", "RAGP1_HUMAN")</f>
        <v>RAGP1_HUMAN</v>
      </c>
      <c r="C100" t="s">
        <v>1803</v>
      </c>
      <c r="D100" t="b">
        <v>1</v>
      </c>
      <c r="E100" s="6">
        <v>0</v>
      </c>
      <c r="F100" s="6">
        <v>2</v>
      </c>
      <c r="G100" s="6">
        <v>2</v>
      </c>
      <c r="H100" t="s">
        <v>59</v>
      </c>
    </row>
    <row r="101" spans="1:8" x14ac:dyDescent="0.2">
      <c r="A101">
        <v>327</v>
      </c>
      <c r="B101" s="10" t="str">
        <f>HYPERLINK("http://www.uniprot.org/uniprot/RBBP4_HUMAN", "RBBP4_HUMAN")</f>
        <v>RBBP4_HUMAN</v>
      </c>
      <c r="C101" t="s">
        <v>1804</v>
      </c>
      <c r="D101" t="b">
        <v>1</v>
      </c>
      <c r="E101" s="6">
        <v>0</v>
      </c>
      <c r="F101" s="6">
        <v>2</v>
      </c>
      <c r="G101" s="6">
        <v>2</v>
      </c>
      <c r="H101" t="s">
        <v>59</v>
      </c>
    </row>
    <row r="102" spans="1:8" x14ac:dyDescent="0.2">
      <c r="A102">
        <v>84</v>
      </c>
      <c r="B102" s="10" t="str">
        <f>HYPERLINK("http://www.uniprot.org/uniprot/RIOK3_HUMAN", "RIOK3_HUMAN")</f>
        <v>RIOK3_HUMAN</v>
      </c>
      <c r="C102" t="s">
        <v>1805</v>
      </c>
      <c r="D102" t="b">
        <v>1</v>
      </c>
      <c r="E102" s="6">
        <v>0</v>
      </c>
      <c r="F102" s="6">
        <v>2</v>
      </c>
      <c r="G102" s="6">
        <v>2</v>
      </c>
      <c r="H102" t="s">
        <v>59</v>
      </c>
    </row>
    <row r="103" spans="1:8" x14ac:dyDescent="0.2">
      <c r="A103">
        <v>212</v>
      </c>
      <c r="B103" s="10" t="str">
        <f>HYPERLINK("http://www.uniprot.org/uniprot/RL10_HUMAN", "RL10_HUMAN")</f>
        <v>RL10_HUMAN</v>
      </c>
      <c r="C103" t="s">
        <v>1806</v>
      </c>
      <c r="D103" t="b">
        <v>1</v>
      </c>
      <c r="E103" s="6">
        <v>0</v>
      </c>
      <c r="F103" s="6">
        <v>2</v>
      </c>
      <c r="G103" s="6">
        <v>2</v>
      </c>
      <c r="H103" t="s">
        <v>59</v>
      </c>
    </row>
    <row r="104" spans="1:8" x14ac:dyDescent="0.2">
      <c r="A104">
        <v>188</v>
      </c>
      <c r="B104" s="10" t="str">
        <f>HYPERLINK("http://www.uniprot.org/uniprot/RL17_HUMAN", "RL17_HUMAN")</f>
        <v>RL17_HUMAN</v>
      </c>
      <c r="C104" t="s">
        <v>1807</v>
      </c>
      <c r="D104" t="b">
        <v>1</v>
      </c>
      <c r="E104" s="6">
        <v>0</v>
      </c>
      <c r="F104" s="6">
        <v>2</v>
      </c>
      <c r="G104" s="6">
        <v>2</v>
      </c>
      <c r="H104" t="s">
        <v>59</v>
      </c>
    </row>
    <row r="105" spans="1:8" x14ac:dyDescent="0.2">
      <c r="A105">
        <v>92</v>
      </c>
      <c r="B105" s="10" t="str">
        <f>HYPERLINK("http://www.uniprot.org/uniprot/RPAC1_HUMAN", "RPAC1_HUMAN")</f>
        <v>RPAC1_HUMAN</v>
      </c>
      <c r="C105" t="s">
        <v>1808</v>
      </c>
      <c r="D105" t="b">
        <v>1</v>
      </c>
      <c r="E105" s="6">
        <v>0</v>
      </c>
      <c r="F105" s="6">
        <v>2</v>
      </c>
      <c r="G105" s="6">
        <v>2</v>
      </c>
      <c r="H105" t="s">
        <v>59</v>
      </c>
    </row>
    <row r="106" spans="1:8" x14ac:dyDescent="0.2">
      <c r="A106">
        <v>548</v>
      </c>
      <c r="B106" s="10" t="str">
        <f>HYPERLINK("http://www.uniprot.org/uniprot/RPC3_HUMAN", "RPC3_HUMAN")</f>
        <v>RPC3_HUMAN</v>
      </c>
      <c r="C106" t="s">
        <v>1809</v>
      </c>
      <c r="D106" t="b">
        <v>1</v>
      </c>
      <c r="E106" s="6">
        <v>0</v>
      </c>
      <c r="F106" s="6">
        <v>2</v>
      </c>
      <c r="G106" s="6">
        <v>2</v>
      </c>
      <c r="H106" t="s">
        <v>59</v>
      </c>
    </row>
    <row r="107" spans="1:8" x14ac:dyDescent="0.2">
      <c r="A107">
        <v>295</v>
      </c>
      <c r="B107" s="10" t="str">
        <f>HYPERLINK("http://www.uniprot.org/uniprot/RS13_HUMAN", "RS13_HUMAN")</f>
        <v>RS13_HUMAN</v>
      </c>
      <c r="C107" t="s">
        <v>542</v>
      </c>
      <c r="D107" t="b">
        <v>1</v>
      </c>
      <c r="E107" s="6">
        <v>0</v>
      </c>
      <c r="F107" s="6">
        <v>2</v>
      </c>
      <c r="G107" s="6">
        <v>2</v>
      </c>
      <c r="H107" t="s">
        <v>59</v>
      </c>
    </row>
    <row r="108" spans="1:8" x14ac:dyDescent="0.2">
      <c r="A108">
        <v>162</v>
      </c>
      <c r="B108" s="10" t="str">
        <f>HYPERLINK("http://www.uniprot.org/uniprot/RS17_HUMAN", "RS17_HUMAN")</f>
        <v>RS17_HUMAN</v>
      </c>
      <c r="C108" t="s">
        <v>1746</v>
      </c>
      <c r="D108" t="b">
        <v>1</v>
      </c>
      <c r="E108" s="6">
        <v>0</v>
      </c>
      <c r="F108" s="6">
        <v>2</v>
      </c>
      <c r="G108" s="6">
        <v>2</v>
      </c>
      <c r="H108" t="s">
        <v>59</v>
      </c>
    </row>
    <row r="109" spans="1:8" x14ac:dyDescent="0.2">
      <c r="A109">
        <v>197</v>
      </c>
      <c r="B109" s="10" t="str">
        <f>HYPERLINK("http://www.uniprot.org/uniprot/RS3_HUMAN", "RS3_HUMAN")</f>
        <v>RS3_HUMAN</v>
      </c>
      <c r="C109" t="s">
        <v>1810</v>
      </c>
      <c r="D109" t="b">
        <v>1</v>
      </c>
      <c r="E109" s="6">
        <v>1</v>
      </c>
      <c r="F109" s="6">
        <v>3</v>
      </c>
      <c r="G109" s="6">
        <v>2</v>
      </c>
      <c r="H109" t="s">
        <v>59</v>
      </c>
    </row>
    <row r="110" spans="1:8" x14ac:dyDescent="0.2">
      <c r="A110">
        <v>637</v>
      </c>
      <c r="B110" s="10" t="str">
        <f>HYPERLINK("http://www.uniprot.org/uniprot/RT17_HUMAN", "RT17_HUMAN")</f>
        <v>RT17_HUMAN</v>
      </c>
      <c r="C110" t="s">
        <v>1811</v>
      </c>
      <c r="D110" t="b">
        <v>1</v>
      </c>
      <c r="E110" s="6">
        <v>0</v>
      </c>
      <c r="F110" s="6">
        <v>2</v>
      </c>
      <c r="G110" s="6">
        <v>2</v>
      </c>
      <c r="H110" t="s">
        <v>59</v>
      </c>
    </row>
    <row r="111" spans="1:8" x14ac:dyDescent="0.2">
      <c r="A111">
        <v>271</v>
      </c>
      <c r="B111" s="10" t="str">
        <f>HYPERLINK("http://www.uniprot.org/uniprot/RT29_HUMAN", "RT29_HUMAN")</f>
        <v>RT29_HUMAN</v>
      </c>
      <c r="C111" t="s">
        <v>1812</v>
      </c>
      <c r="D111" t="b">
        <v>1</v>
      </c>
      <c r="E111" s="6">
        <v>0</v>
      </c>
      <c r="F111" s="6">
        <v>2</v>
      </c>
      <c r="G111" s="6">
        <v>2</v>
      </c>
      <c r="H111" t="s">
        <v>59</v>
      </c>
    </row>
    <row r="112" spans="1:8" x14ac:dyDescent="0.2">
      <c r="A112">
        <v>630</v>
      </c>
      <c r="B112" s="10" t="str">
        <f>HYPERLINK("http://www.uniprot.org/uniprot/RUVB2_HUMAN", "RUVB2_HUMAN")</f>
        <v>RUVB2_HUMAN</v>
      </c>
      <c r="C112" t="s">
        <v>1813</v>
      </c>
      <c r="D112" t="b">
        <v>1</v>
      </c>
      <c r="E112" s="6">
        <v>0</v>
      </c>
      <c r="F112" s="6">
        <v>2</v>
      </c>
      <c r="G112" s="6">
        <v>2</v>
      </c>
      <c r="H112" t="s">
        <v>59</v>
      </c>
    </row>
    <row r="113" spans="1:8" x14ac:dyDescent="0.2">
      <c r="A113">
        <v>189</v>
      </c>
      <c r="B113" s="10" t="str">
        <f>HYPERLINK("http://www.uniprot.org/uniprot/SDC1_HUMAN", "SDC1_HUMAN")</f>
        <v>SDC1_HUMAN</v>
      </c>
      <c r="C113" t="s">
        <v>1814</v>
      </c>
      <c r="D113" t="b">
        <v>1</v>
      </c>
      <c r="E113" s="6">
        <v>0</v>
      </c>
      <c r="F113" s="6">
        <v>2</v>
      </c>
      <c r="G113" s="6">
        <v>2</v>
      </c>
      <c r="H113" t="s">
        <v>59</v>
      </c>
    </row>
    <row r="114" spans="1:8" x14ac:dyDescent="0.2">
      <c r="A114">
        <v>490</v>
      </c>
      <c r="B114" s="10" t="str">
        <f>HYPERLINK("http://www.uniprot.org/uniprot/SMRD2_HUMAN", "SMRD2_HUMAN")</f>
        <v>SMRD2_HUMAN</v>
      </c>
      <c r="C114" t="s">
        <v>889</v>
      </c>
      <c r="D114" t="b">
        <v>1</v>
      </c>
      <c r="E114" s="6">
        <v>0</v>
      </c>
      <c r="F114" s="6">
        <v>2</v>
      </c>
      <c r="G114" s="6">
        <v>2</v>
      </c>
      <c r="H114" t="s">
        <v>59</v>
      </c>
    </row>
    <row r="115" spans="1:8" x14ac:dyDescent="0.2">
      <c r="A115">
        <v>155</v>
      </c>
      <c r="B115" s="10" t="str">
        <f>HYPERLINK("http://www.uniprot.org/uniprot/SYEP_HUMAN", "SYEP_HUMAN")</f>
        <v>SYEP_HUMAN</v>
      </c>
      <c r="C115" t="s">
        <v>1815</v>
      </c>
      <c r="D115" t="b">
        <v>1</v>
      </c>
      <c r="E115" s="6">
        <v>0</v>
      </c>
      <c r="F115" s="6">
        <v>2</v>
      </c>
      <c r="G115" s="6">
        <v>2</v>
      </c>
      <c r="H115" t="s">
        <v>59</v>
      </c>
    </row>
    <row r="116" spans="1:8" x14ac:dyDescent="0.2">
      <c r="A116">
        <v>317</v>
      </c>
      <c r="B116" s="10" t="str">
        <f>HYPERLINK("http://www.uniprot.org/uniprot/TAP1_HUMAN", "TAP1_HUMAN")</f>
        <v>TAP1_HUMAN</v>
      </c>
      <c r="C116" t="s">
        <v>1816</v>
      </c>
      <c r="D116" t="b">
        <v>1</v>
      </c>
      <c r="E116" s="6">
        <v>0</v>
      </c>
      <c r="F116" s="6">
        <v>2</v>
      </c>
      <c r="G116" s="6">
        <v>2</v>
      </c>
      <c r="H116" t="s">
        <v>59</v>
      </c>
    </row>
    <row r="117" spans="1:8" x14ac:dyDescent="0.2">
      <c r="A117">
        <v>242</v>
      </c>
      <c r="B117" s="10" t="str">
        <f>HYPERLINK("http://www.uniprot.org/uniprot/TCPZ_HUMAN", "TCPZ_HUMAN")</f>
        <v>TCPZ_HUMAN</v>
      </c>
      <c r="C117" t="s">
        <v>1817</v>
      </c>
      <c r="D117" t="b">
        <v>1</v>
      </c>
      <c r="E117" s="6">
        <v>0</v>
      </c>
      <c r="F117" s="6">
        <v>2</v>
      </c>
      <c r="G117" s="6">
        <v>2</v>
      </c>
      <c r="H117" t="s">
        <v>59</v>
      </c>
    </row>
    <row r="118" spans="1:8" x14ac:dyDescent="0.2">
      <c r="A118">
        <v>399</v>
      </c>
      <c r="B118" s="10" t="str">
        <f>HYPERLINK("http://www.uniprot.org/uniprot/TDIF2_HUMAN", "TDIF2_HUMAN")</f>
        <v>TDIF2_HUMAN</v>
      </c>
      <c r="C118" t="s">
        <v>1818</v>
      </c>
      <c r="D118" t="b">
        <v>1</v>
      </c>
      <c r="E118" s="6">
        <v>0</v>
      </c>
      <c r="F118" s="6">
        <v>2</v>
      </c>
      <c r="G118" s="6">
        <v>2</v>
      </c>
      <c r="H118" t="s">
        <v>59</v>
      </c>
    </row>
    <row r="119" spans="1:8" x14ac:dyDescent="0.2">
      <c r="A119">
        <v>393</v>
      </c>
      <c r="B119" s="10" t="str">
        <f>HYPERLINK("http://www.uniprot.org/uniprot/TDR12_HUMAN", "TDR12_HUMAN")</f>
        <v>TDR12_HUMAN</v>
      </c>
      <c r="C119" t="s">
        <v>1819</v>
      </c>
      <c r="D119" t="b">
        <v>1</v>
      </c>
      <c r="E119" s="6">
        <v>1</v>
      </c>
      <c r="F119" s="6">
        <v>2</v>
      </c>
      <c r="G119" s="6">
        <v>2</v>
      </c>
      <c r="H119" t="s">
        <v>59</v>
      </c>
    </row>
    <row r="120" spans="1:8" x14ac:dyDescent="0.2">
      <c r="A120">
        <v>642</v>
      </c>
      <c r="B120" s="10" t="str">
        <f>HYPERLINK("http://www.uniprot.org/uniprot/TIM13_HUMAN", "TIM13_HUMAN")</f>
        <v>TIM13_HUMAN</v>
      </c>
      <c r="C120" t="s">
        <v>1820</v>
      </c>
      <c r="D120" t="b">
        <v>1</v>
      </c>
      <c r="E120" s="6">
        <v>1</v>
      </c>
      <c r="F120" s="6">
        <v>2</v>
      </c>
      <c r="G120" s="6">
        <v>2</v>
      </c>
      <c r="H120" t="s">
        <v>59</v>
      </c>
    </row>
    <row r="121" spans="1:8" x14ac:dyDescent="0.2">
      <c r="A121">
        <v>261</v>
      </c>
      <c r="B121" s="10" t="str">
        <f>HYPERLINK("http://www.uniprot.org/uniprot/TMEDA_HUMAN", "TMEDA_HUMAN")</f>
        <v>TMEDA_HUMAN</v>
      </c>
      <c r="C121" t="s">
        <v>830</v>
      </c>
      <c r="D121" t="b">
        <v>1</v>
      </c>
      <c r="E121" s="6">
        <v>1</v>
      </c>
      <c r="F121" s="6">
        <v>2</v>
      </c>
      <c r="G121" s="6">
        <v>2</v>
      </c>
      <c r="H121" t="s">
        <v>59</v>
      </c>
    </row>
    <row r="122" spans="1:8" x14ac:dyDescent="0.2">
      <c r="A122">
        <v>315</v>
      </c>
      <c r="B122" s="10" t="str">
        <f>HYPERLINK("http://www.uniprot.org/uniprot/TNAP2_HUMAN", "TNAP2_HUMAN")</f>
        <v>TNAP2_HUMAN</v>
      </c>
      <c r="C122" t="s">
        <v>1821</v>
      </c>
      <c r="D122" t="b">
        <v>1</v>
      </c>
      <c r="E122" s="6">
        <v>0</v>
      </c>
      <c r="F122" s="6">
        <v>2</v>
      </c>
      <c r="G122" s="6">
        <v>2</v>
      </c>
      <c r="H122" t="s">
        <v>59</v>
      </c>
    </row>
    <row r="123" spans="1:8" x14ac:dyDescent="0.2">
      <c r="A123">
        <v>101</v>
      </c>
      <c r="B123" s="10" t="str">
        <f>HYPERLINK("http://www.uniprot.org/uniprot/TPPC3_HUMAN", "TPPC3_HUMAN")</f>
        <v>TPPC3_HUMAN</v>
      </c>
      <c r="C123" t="s">
        <v>1822</v>
      </c>
      <c r="D123" t="b">
        <v>1</v>
      </c>
      <c r="E123" s="6">
        <v>0</v>
      </c>
      <c r="F123" s="6">
        <v>2</v>
      </c>
      <c r="G123" s="6">
        <v>2</v>
      </c>
      <c r="H123" t="s">
        <v>59</v>
      </c>
    </row>
    <row r="124" spans="1:8" x14ac:dyDescent="0.2">
      <c r="A124">
        <v>575</v>
      </c>
      <c r="B124" s="10" t="str">
        <f>HYPERLINK("http://www.uniprot.org/uniprot/TUFT1_HUMAN", "TUFT1_HUMAN")</f>
        <v>TUFT1_HUMAN</v>
      </c>
      <c r="C124" t="s">
        <v>1823</v>
      </c>
      <c r="D124" t="b">
        <v>1</v>
      </c>
      <c r="E124" s="6">
        <v>0</v>
      </c>
      <c r="F124" s="6">
        <v>2</v>
      </c>
      <c r="G124" s="6">
        <v>2</v>
      </c>
      <c r="H124" t="s">
        <v>59</v>
      </c>
    </row>
    <row r="125" spans="1:8" x14ac:dyDescent="0.2">
      <c r="A125">
        <v>300</v>
      </c>
      <c r="B125" s="10" t="str">
        <f>HYPERLINK("http://www.uniprot.org/uniprot/TYB10_HUMAN", "TYB10_HUMAN")</f>
        <v>TYB10_HUMAN</v>
      </c>
      <c r="C125" t="s">
        <v>1824</v>
      </c>
      <c r="D125" t="b">
        <v>1</v>
      </c>
      <c r="E125" s="6">
        <v>0</v>
      </c>
      <c r="F125" s="6">
        <v>2</v>
      </c>
      <c r="G125" s="6">
        <v>2</v>
      </c>
      <c r="H125" t="s">
        <v>59</v>
      </c>
    </row>
    <row r="126" spans="1:8" x14ac:dyDescent="0.2">
      <c r="A126">
        <v>87</v>
      </c>
      <c r="B126" s="10" t="str">
        <f>HYPERLINK("http://www.uniprot.org/uniprot/UB2L6_HUMAN", "UB2L6_HUMAN")</f>
        <v>UB2L6_HUMAN</v>
      </c>
      <c r="C126" t="s">
        <v>1825</v>
      </c>
      <c r="D126" t="b">
        <v>1</v>
      </c>
      <c r="E126" s="6">
        <v>1</v>
      </c>
      <c r="F126" s="6">
        <v>2</v>
      </c>
      <c r="G126" s="6">
        <v>2</v>
      </c>
      <c r="H126" t="s">
        <v>59</v>
      </c>
    </row>
    <row r="127" spans="1:8" x14ac:dyDescent="0.2">
      <c r="A127">
        <v>351</v>
      </c>
      <c r="B127" s="10" t="str">
        <f>HYPERLINK("http://www.uniprot.org/uniprot/UBE4A_HUMAN", "UBE4A_HUMAN")</f>
        <v>UBE4A_HUMAN</v>
      </c>
      <c r="C127" t="s">
        <v>1826</v>
      </c>
      <c r="D127" t="b">
        <v>1</v>
      </c>
      <c r="E127" s="6">
        <v>0</v>
      </c>
      <c r="F127" s="6">
        <v>2</v>
      </c>
      <c r="G127" s="6">
        <v>2</v>
      </c>
      <c r="H127" t="s">
        <v>59</v>
      </c>
    </row>
    <row r="128" spans="1:8" x14ac:dyDescent="0.2">
      <c r="A128">
        <v>406</v>
      </c>
      <c r="B128" s="10" t="str">
        <f>HYPERLINK("http://www.uniprot.org/uniprot/URFB1_HUMAN", "URFB1_HUMAN")</f>
        <v>URFB1_HUMAN</v>
      </c>
      <c r="C128" t="s">
        <v>1827</v>
      </c>
      <c r="D128" t="b">
        <v>1</v>
      </c>
      <c r="E128" s="6">
        <v>0</v>
      </c>
      <c r="F128" s="6">
        <v>2</v>
      </c>
      <c r="G128" s="6">
        <v>2</v>
      </c>
      <c r="H128" t="s">
        <v>59</v>
      </c>
    </row>
    <row r="129" spans="1:8" x14ac:dyDescent="0.2">
      <c r="A129">
        <v>507</v>
      </c>
      <c r="B129" s="10" t="str">
        <f>HYPERLINK("http://www.uniprot.org/uniprot/USMG5_HUMAN", "USMG5_HUMAN")</f>
        <v>USMG5_HUMAN</v>
      </c>
      <c r="C129" t="s">
        <v>1828</v>
      </c>
      <c r="D129" t="b">
        <v>1</v>
      </c>
      <c r="E129" s="6">
        <v>2</v>
      </c>
      <c r="F129" s="6">
        <v>2</v>
      </c>
      <c r="G129" s="6">
        <v>2</v>
      </c>
      <c r="H129" t="s">
        <v>59</v>
      </c>
    </row>
    <row r="130" spans="1:8" x14ac:dyDescent="0.2">
      <c r="A130">
        <v>596</v>
      </c>
      <c r="B130" s="10" t="str">
        <f>HYPERLINK("http://www.uniprot.org/uniprot/UTP6_HUMAN", "UTP6_HUMAN")</f>
        <v>UTP6_HUMAN</v>
      </c>
      <c r="C130" t="s">
        <v>1829</v>
      </c>
      <c r="D130" t="b">
        <v>1</v>
      </c>
      <c r="E130" s="6">
        <v>0</v>
      </c>
      <c r="F130" s="6">
        <v>2</v>
      </c>
      <c r="G130" s="6">
        <v>2</v>
      </c>
      <c r="H130" t="s">
        <v>59</v>
      </c>
    </row>
    <row r="131" spans="1:8" x14ac:dyDescent="0.2">
      <c r="A131">
        <v>307</v>
      </c>
      <c r="B131" s="10" t="str">
        <f>HYPERLINK("http://www.uniprot.org/uniprot/VIGLN_HUMAN", "VIGLN_HUMAN")</f>
        <v>VIGLN_HUMAN</v>
      </c>
      <c r="C131" t="s">
        <v>1830</v>
      </c>
      <c r="D131" t="b">
        <v>1</v>
      </c>
      <c r="E131" s="6">
        <v>0</v>
      </c>
      <c r="F131" s="6">
        <v>2</v>
      </c>
      <c r="G131" s="6">
        <v>2</v>
      </c>
      <c r="H131" t="s">
        <v>59</v>
      </c>
    </row>
    <row r="132" spans="1:8" x14ac:dyDescent="0.2">
      <c r="A132">
        <v>570</v>
      </c>
      <c r="B132" s="10" t="str">
        <f>HYPERLINK("http://www.uniprot.org/uniprot/XPO5_HUMAN", "XPO5_HUMAN")</f>
        <v>XPO5_HUMAN</v>
      </c>
      <c r="C132" t="s">
        <v>1831</v>
      </c>
      <c r="D132" t="b">
        <v>1</v>
      </c>
      <c r="E132" s="6">
        <v>0</v>
      </c>
      <c r="F132" s="6">
        <v>2</v>
      </c>
      <c r="G132" s="6">
        <v>2</v>
      </c>
      <c r="H132" t="s">
        <v>59</v>
      </c>
    </row>
    <row r="133" spans="1:8" x14ac:dyDescent="0.2">
      <c r="A133">
        <v>526</v>
      </c>
      <c r="B133" s="10" t="str">
        <f>HYPERLINK("http://www.uniprot.org/uniprot/YMEL1_HUMAN", "YMEL1_HUMAN")</f>
        <v>YMEL1_HUMAN</v>
      </c>
      <c r="C133" t="s">
        <v>1832</v>
      </c>
      <c r="D133" t="b">
        <v>1</v>
      </c>
      <c r="E133" s="6">
        <v>0</v>
      </c>
      <c r="F133" s="6">
        <v>2</v>
      </c>
      <c r="G133" s="6">
        <v>2</v>
      </c>
      <c r="H133" t="s">
        <v>59</v>
      </c>
    </row>
    <row r="134" spans="1:8" x14ac:dyDescent="0.2">
      <c r="A134">
        <v>435</v>
      </c>
      <c r="B134" s="10" t="str">
        <f>HYPERLINK("http://www.uniprot.org/uniprot/ZCH18_HUMAN", "ZCH18_HUMAN")</f>
        <v>ZCH18_HUMAN</v>
      </c>
      <c r="C134" t="s">
        <v>1833</v>
      </c>
      <c r="D134" t="b">
        <v>1</v>
      </c>
      <c r="E134" s="6">
        <v>0</v>
      </c>
      <c r="F134" s="6">
        <v>2</v>
      </c>
      <c r="G134" s="6">
        <v>2</v>
      </c>
      <c r="H134" t="s">
        <v>59</v>
      </c>
    </row>
    <row r="135" spans="1:8" x14ac:dyDescent="0.2">
      <c r="A135">
        <v>211</v>
      </c>
      <c r="B135" s="10" t="str">
        <f>HYPERLINK("http://www.uniprot.org/uniprot/1433T_HUMAN", "1433T_HUMAN")</f>
        <v>1433T_HUMAN</v>
      </c>
      <c r="C135" t="s">
        <v>1834</v>
      </c>
      <c r="D135" t="b">
        <v>1</v>
      </c>
      <c r="E135" s="6">
        <v>0</v>
      </c>
      <c r="F135" s="6">
        <v>2</v>
      </c>
      <c r="G135" s="6">
        <v>1</v>
      </c>
      <c r="H135" t="s">
        <v>59</v>
      </c>
    </row>
    <row r="136" spans="1:8" x14ac:dyDescent="0.2">
      <c r="A136">
        <v>341</v>
      </c>
      <c r="B136" s="10" t="str">
        <f>HYPERLINK("http://www.uniprot.org/uniprot/2A5G_HUMAN", "2A5G_HUMAN")</f>
        <v>2A5G_HUMAN</v>
      </c>
      <c r="C136" t="s">
        <v>1835</v>
      </c>
      <c r="D136" t="b">
        <v>1</v>
      </c>
      <c r="E136" s="6">
        <v>0</v>
      </c>
      <c r="F136" s="6">
        <v>2</v>
      </c>
      <c r="G136" s="6">
        <v>1</v>
      </c>
      <c r="H136" t="s">
        <v>59</v>
      </c>
    </row>
    <row r="137" spans="1:8" x14ac:dyDescent="0.2">
      <c r="A137">
        <v>218</v>
      </c>
      <c r="B137" s="10" t="str">
        <f>HYPERLINK("http://www.uniprot.org/uniprot/2AAA_HUMAN", "2AAA_HUMAN")</f>
        <v>2AAA_HUMAN</v>
      </c>
      <c r="C137" t="s">
        <v>1836</v>
      </c>
      <c r="D137" t="b">
        <v>1</v>
      </c>
      <c r="E137" s="6">
        <v>0</v>
      </c>
      <c r="F137" s="6">
        <v>2</v>
      </c>
      <c r="G137" s="6">
        <v>1</v>
      </c>
      <c r="H137" t="s">
        <v>59</v>
      </c>
    </row>
    <row r="138" spans="1:8" x14ac:dyDescent="0.2">
      <c r="A138">
        <v>218</v>
      </c>
      <c r="B138" s="10" t="str">
        <f>HYPERLINK("http://www.uniprot.org/uniprot/2AAA_HUMAN", "2AAA_HUMAN")</f>
        <v>2AAA_HUMAN</v>
      </c>
      <c r="C138" t="s">
        <v>1837</v>
      </c>
      <c r="D138" t="b">
        <v>0</v>
      </c>
      <c r="E138" s="6">
        <v>0</v>
      </c>
      <c r="F138" s="6">
        <v>2</v>
      </c>
      <c r="G138" s="6">
        <v>1</v>
      </c>
      <c r="H138" t="s">
        <v>1739</v>
      </c>
    </row>
    <row r="139" spans="1:8" x14ac:dyDescent="0.2">
      <c r="A139">
        <v>218</v>
      </c>
      <c r="B139" s="10" t="str">
        <f>HYPERLINK("http://www.uniprot.org/uniprot/2AAA_HUMAN", "2AAA_HUMAN")</f>
        <v>2AAA_HUMAN</v>
      </c>
      <c r="C139" t="s">
        <v>1838</v>
      </c>
      <c r="D139" t="b">
        <v>0</v>
      </c>
      <c r="E139" s="6">
        <v>0</v>
      </c>
      <c r="F139" s="6">
        <v>2</v>
      </c>
      <c r="G139" s="6">
        <v>1</v>
      </c>
      <c r="H139" t="s">
        <v>1739</v>
      </c>
    </row>
    <row r="140" spans="1:8" x14ac:dyDescent="0.2">
      <c r="A140">
        <v>219</v>
      </c>
      <c r="B140" s="10" t="str">
        <f>HYPERLINK("http://www.uniprot.org/uniprot/2AAB_HUMAN", "2AAB_HUMAN")</f>
        <v>2AAB_HUMAN</v>
      </c>
      <c r="C140" t="s">
        <v>1837</v>
      </c>
      <c r="D140" t="b">
        <v>0</v>
      </c>
      <c r="E140" s="6">
        <v>0</v>
      </c>
      <c r="F140" s="6">
        <v>2</v>
      </c>
      <c r="G140" s="6">
        <v>1</v>
      </c>
      <c r="H140" t="s">
        <v>1739</v>
      </c>
    </row>
    <row r="141" spans="1:8" x14ac:dyDescent="0.2">
      <c r="A141">
        <v>219</v>
      </c>
      <c r="B141" s="10" t="str">
        <f>HYPERLINK("http://www.uniprot.org/uniprot/2AAB_HUMAN", "2AAB_HUMAN")</f>
        <v>2AAB_HUMAN</v>
      </c>
      <c r="C141" t="s">
        <v>1838</v>
      </c>
      <c r="D141" t="b">
        <v>0</v>
      </c>
      <c r="E141" s="6">
        <v>0</v>
      </c>
      <c r="F141" s="6">
        <v>2</v>
      </c>
      <c r="G141" s="6">
        <v>1</v>
      </c>
      <c r="H141" t="s">
        <v>1739</v>
      </c>
    </row>
    <row r="142" spans="1:8" x14ac:dyDescent="0.2">
      <c r="A142">
        <v>104</v>
      </c>
      <c r="B142" s="10" t="str">
        <f>HYPERLINK("http://www.uniprot.org/uniprot/3BP5_HUMAN", "3BP5_HUMAN")</f>
        <v>3BP5_HUMAN</v>
      </c>
      <c r="C142" t="s">
        <v>1839</v>
      </c>
      <c r="D142" t="b">
        <v>1</v>
      </c>
      <c r="E142" s="6">
        <v>0</v>
      </c>
      <c r="F142" s="6">
        <v>2</v>
      </c>
      <c r="G142" s="6">
        <v>1</v>
      </c>
      <c r="H142" t="s">
        <v>59</v>
      </c>
    </row>
    <row r="143" spans="1:8" x14ac:dyDescent="0.2">
      <c r="A143">
        <v>561</v>
      </c>
      <c r="B143" s="10" t="str">
        <f>HYPERLINK("http://www.uniprot.org/uniprot/5NT3_HUMAN", "5NT3_HUMAN")</f>
        <v>5NT3_HUMAN</v>
      </c>
      <c r="C143" t="s">
        <v>1840</v>
      </c>
      <c r="D143" t="b">
        <v>1</v>
      </c>
      <c r="E143" s="6">
        <v>0</v>
      </c>
      <c r="F143" s="6">
        <v>2</v>
      </c>
      <c r="G143" s="6">
        <v>1</v>
      </c>
      <c r="H143" t="s">
        <v>59</v>
      </c>
    </row>
    <row r="144" spans="1:8" x14ac:dyDescent="0.2">
      <c r="A144">
        <v>264</v>
      </c>
      <c r="B144" s="10" t="str">
        <f>HYPERLINK("http://www.uniprot.org/uniprot/5NTC_HUMAN", "5NTC_HUMAN")</f>
        <v>5NTC_HUMAN</v>
      </c>
      <c r="C144" t="s">
        <v>1755</v>
      </c>
      <c r="D144" t="b">
        <v>1</v>
      </c>
      <c r="E144" s="6">
        <v>1</v>
      </c>
      <c r="F144" s="6">
        <v>2</v>
      </c>
      <c r="G144" s="6">
        <v>1</v>
      </c>
      <c r="H144" t="s">
        <v>59</v>
      </c>
    </row>
    <row r="145" spans="1:8" x14ac:dyDescent="0.2">
      <c r="A145">
        <v>443</v>
      </c>
      <c r="B145" s="10" t="str">
        <f>HYPERLINK("http://www.uniprot.org/uniprot/ABC3F_HUMAN", "ABC3F_HUMAN")</f>
        <v>ABC3F_HUMAN</v>
      </c>
      <c r="C145" t="s">
        <v>1841</v>
      </c>
      <c r="D145" t="b">
        <v>1</v>
      </c>
      <c r="E145" s="6">
        <v>0</v>
      </c>
      <c r="F145" s="6">
        <v>2</v>
      </c>
      <c r="G145" s="6">
        <v>1</v>
      </c>
      <c r="H145" t="s">
        <v>59</v>
      </c>
    </row>
    <row r="146" spans="1:8" x14ac:dyDescent="0.2">
      <c r="A146">
        <v>306</v>
      </c>
      <c r="B146" s="10" t="str">
        <f>HYPERLINK("http://www.uniprot.org/uniprot/ABCA4_HUMAN", "ABCA4_HUMAN")</f>
        <v>ABCA4_HUMAN</v>
      </c>
      <c r="C146" t="s">
        <v>1842</v>
      </c>
      <c r="D146" t="b">
        <v>1</v>
      </c>
      <c r="E146" s="6">
        <v>0</v>
      </c>
      <c r="F146" s="6">
        <v>2</v>
      </c>
      <c r="G146" s="6">
        <v>1</v>
      </c>
      <c r="H146" t="s">
        <v>59</v>
      </c>
    </row>
    <row r="147" spans="1:8" x14ac:dyDescent="0.2">
      <c r="A147">
        <v>137</v>
      </c>
      <c r="B147" s="10" t="str">
        <f>HYPERLINK("http://www.uniprot.org/uniprot/ABL1_HUMAN", "ABL1_HUMAN")</f>
        <v>ABL1_HUMAN</v>
      </c>
      <c r="C147" t="s">
        <v>1843</v>
      </c>
      <c r="D147" t="b">
        <v>1</v>
      </c>
      <c r="E147" s="6">
        <v>1</v>
      </c>
      <c r="F147" s="6">
        <v>2</v>
      </c>
      <c r="G147" s="6">
        <v>1</v>
      </c>
      <c r="H147" t="s">
        <v>59</v>
      </c>
    </row>
    <row r="148" spans="1:8" x14ac:dyDescent="0.2">
      <c r="A148">
        <v>78</v>
      </c>
      <c r="B148" s="10" t="str">
        <f>HYPERLINK("http://www.uniprot.org/uniprot/AGRIN_HUMAN", "AGRIN_HUMAN")</f>
        <v>AGRIN_HUMAN</v>
      </c>
      <c r="C148" t="s">
        <v>1844</v>
      </c>
      <c r="D148" t="b">
        <v>1</v>
      </c>
      <c r="E148" s="6">
        <v>0</v>
      </c>
      <c r="F148" s="6">
        <v>2</v>
      </c>
      <c r="G148" s="6">
        <v>1</v>
      </c>
      <c r="H148" t="s">
        <v>59</v>
      </c>
    </row>
    <row r="149" spans="1:8" x14ac:dyDescent="0.2">
      <c r="A149">
        <v>569</v>
      </c>
      <c r="B149" s="10" t="str">
        <f>HYPERLINK("http://www.uniprot.org/uniprot/AKIR1_HUMAN", "AKIR1_HUMAN")</f>
        <v>AKIR1_HUMAN</v>
      </c>
      <c r="C149" t="s">
        <v>1845</v>
      </c>
      <c r="D149" t="b">
        <v>1</v>
      </c>
      <c r="E149" s="6">
        <v>0</v>
      </c>
      <c r="F149" s="6">
        <v>2</v>
      </c>
      <c r="G149" s="6">
        <v>1</v>
      </c>
      <c r="H149" t="s">
        <v>59</v>
      </c>
    </row>
    <row r="150" spans="1:8" x14ac:dyDescent="0.2">
      <c r="A150">
        <v>224</v>
      </c>
      <c r="B150" s="10" t="str">
        <f>HYPERLINK("http://www.uniprot.org/uniprot/AKT2_HUMAN", "AKT2_HUMAN")</f>
        <v>AKT2_HUMAN</v>
      </c>
      <c r="C150" t="s">
        <v>1846</v>
      </c>
      <c r="D150" t="b">
        <v>1</v>
      </c>
      <c r="E150" s="6">
        <v>0</v>
      </c>
      <c r="F150" s="6">
        <v>2</v>
      </c>
      <c r="G150" s="6">
        <v>1</v>
      </c>
      <c r="H150" t="s">
        <v>59</v>
      </c>
    </row>
    <row r="151" spans="1:8" x14ac:dyDescent="0.2">
      <c r="A151">
        <v>143</v>
      </c>
      <c r="B151" s="10" t="str">
        <f>HYPERLINK("http://www.uniprot.org/uniprot/ALDOA_HUMAN", "ALDOA_HUMAN")</f>
        <v>ALDOA_HUMAN</v>
      </c>
      <c r="C151" t="s">
        <v>1847</v>
      </c>
      <c r="D151" t="b">
        <v>1</v>
      </c>
      <c r="E151" s="6">
        <v>0</v>
      </c>
      <c r="F151" s="6">
        <v>2</v>
      </c>
      <c r="G151" s="6">
        <v>1</v>
      </c>
      <c r="H151" t="s">
        <v>59</v>
      </c>
    </row>
    <row r="152" spans="1:8" x14ac:dyDescent="0.2">
      <c r="A152">
        <v>216</v>
      </c>
      <c r="B152" s="10" t="str">
        <f>HYPERLINK("http://www.uniprot.org/uniprot/AMPL_HUMAN", "AMPL_HUMAN")</f>
        <v>AMPL_HUMAN</v>
      </c>
      <c r="C152" t="s">
        <v>1848</v>
      </c>
      <c r="D152" t="b">
        <v>1</v>
      </c>
      <c r="E152" s="6">
        <v>0</v>
      </c>
      <c r="F152" s="6">
        <v>2</v>
      </c>
      <c r="G152" s="6">
        <v>1</v>
      </c>
      <c r="H152" t="s">
        <v>59</v>
      </c>
    </row>
    <row r="153" spans="1:8" x14ac:dyDescent="0.2">
      <c r="A153">
        <v>280</v>
      </c>
      <c r="B153" s="10" t="str">
        <f>HYPERLINK("http://www.uniprot.org/uniprot/AMPM1_HUMAN", "AMPM1_HUMAN")</f>
        <v>AMPM1_HUMAN</v>
      </c>
      <c r="C153" t="s">
        <v>1849</v>
      </c>
      <c r="D153" t="b">
        <v>1</v>
      </c>
      <c r="E153" s="6">
        <v>0</v>
      </c>
      <c r="F153" s="6">
        <v>2</v>
      </c>
      <c r="G153" s="6">
        <v>1</v>
      </c>
      <c r="H153" t="s">
        <v>59</v>
      </c>
    </row>
    <row r="154" spans="1:8" x14ac:dyDescent="0.2">
      <c r="A154">
        <v>497</v>
      </c>
      <c r="B154" s="10" t="str">
        <f>HYPERLINK("http://www.uniprot.org/uniprot/ANKR9_HUMAN", "ANKR9_HUMAN")</f>
        <v>ANKR9_HUMAN</v>
      </c>
      <c r="C154" t="s">
        <v>1850</v>
      </c>
      <c r="D154" t="b">
        <v>1</v>
      </c>
      <c r="E154" s="6">
        <v>2</v>
      </c>
      <c r="F154" s="6">
        <v>2</v>
      </c>
      <c r="G154" s="6">
        <v>1</v>
      </c>
      <c r="H154" t="s">
        <v>59</v>
      </c>
    </row>
    <row r="155" spans="1:8" x14ac:dyDescent="0.2">
      <c r="A155">
        <v>578</v>
      </c>
      <c r="B155" s="10" t="str">
        <f>HYPERLINK("http://www.uniprot.org/uniprot/ANLN_HUMAN", "ANLN_HUMAN")</f>
        <v>ANLN_HUMAN</v>
      </c>
      <c r="C155" t="s">
        <v>1851</v>
      </c>
      <c r="D155" t="b">
        <v>1</v>
      </c>
      <c r="E155" s="6">
        <v>0</v>
      </c>
      <c r="F155" s="6">
        <v>2</v>
      </c>
      <c r="G155" s="6">
        <v>1</v>
      </c>
      <c r="H155" t="s">
        <v>59</v>
      </c>
    </row>
    <row r="156" spans="1:8" x14ac:dyDescent="0.2">
      <c r="A156">
        <v>578</v>
      </c>
      <c r="B156" s="10" t="str">
        <f>HYPERLINK("http://www.uniprot.org/uniprot/ANLN_HUMAN", "ANLN_HUMAN")</f>
        <v>ANLN_HUMAN</v>
      </c>
      <c r="C156" t="s">
        <v>1852</v>
      </c>
      <c r="D156" t="b">
        <v>1</v>
      </c>
      <c r="E156" s="6">
        <v>0</v>
      </c>
      <c r="F156" s="6">
        <v>2</v>
      </c>
      <c r="G156" s="6">
        <v>1</v>
      </c>
      <c r="H156" t="s">
        <v>59</v>
      </c>
    </row>
    <row r="157" spans="1:8" x14ac:dyDescent="0.2">
      <c r="A157">
        <v>111</v>
      </c>
      <c r="B157" s="10" t="str">
        <f>HYPERLINK("http://www.uniprot.org/uniprot/ANR17_HUMAN", "ANR17_HUMAN")</f>
        <v>ANR17_HUMAN</v>
      </c>
      <c r="C157" t="s">
        <v>1853</v>
      </c>
      <c r="D157" t="b">
        <v>1</v>
      </c>
      <c r="E157" s="6">
        <v>0</v>
      </c>
      <c r="F157" s="6">
        <v>2</v>
      </c>
      <c r="G157" s="6">
        <v>1</v>
      </c>
      <c r="H157" t="s">
        <v>59</v>
      </c>
    </row>
    <row r="158" spans="1:8" x14ac:dyDescent="0.2">
      <c r="A158">
        <v>111</v>
      </c>
      <c r="B158" s="10" t="str">
        <f>HYPERLINK("http://www.uniprot.org/uniprot/ANR17_HUMAN", "ANR17_HUMAN")</f>
        <v>ANR17_HUMAN</v>
      </c>
      <c r="C158" t="s">
        <v>1854</v>
      </c>
      <c r="D158" t="b">
        <v>1</v>
      </c>
      <c r="E158" s="6">
        <v>0</v>
      </c>
      <c r="F158" s="6">
        <v>2</v>
      </c>
      <c r="G158" s="6">
        <v>1</v>
      </c>
      <c r="H158" t="s">
        <v>59</v>
      </c>
    </row>
    <row r="159" spans="1:8" x14ac:dyDescent="0.2">
      <c r="A159">
        <v>119</v>
      </c>
      <c r="B159" s="10" t="str">
        <f>HYPERLINK("http://www.uniprot.org/uniprot/AP1G2_HUMAN", "AP1G2_HUMAN")</f>
        <v>AP1G2_HUMAN</v>
      </c>
      <c r="C159" t="s">
        <v>1855</v>
      </c>
      <c r="D159" t="b">
        <v>1</v>
      </c>
      <c r="E159" s="6">
        <v>0</v>
      </c>
      <c r="F159" s="6">
        <v>2</v>
      </c>
      <c r="G159" s="6">
        <v>1</v>
      </c>
      <c r="H159" t="s">
        <v>59</v>
      </c>
    </row>
    <row r="160" spans="1:8" x14ac:dyDescent="0.2">
      <c r="A160">
        <v>150</v>
      </c>
      <c r="B160" s="10" t="str">
        <f>HYPERLINK("http://www.uniprot.org/uniprot/AP2A_HUMAN", "AP2A_HUMAN")</f>
        <v>AP2A_HUMAN</v>
      </c>
      <c r="C160" t="s">
        <v>1856</v>
      </c>
      <c r="D160" t="b">
        <v>1</v>
      </c>
      <c r="E160" s="6">
        <v>0</v>
      </c>
      <c r="F160" s="6">
        <v>2</v>
      </c>
      <c r="G160" s="6">
        <v>1</v>
      </c>
      <c r="H160" t="s">
        <v>59</v>
      </c>
    </row>
    <row r="161" spans="1:8" x14ac:dyDescent="0.2">
      <c r="A161">
        <v>617</v>
      </c>
      <c r="B161" s="10" t="str">
        <f>HYPERLINK("http://www.uniprot.org/uniprot/APC7_HUMAN", "APC7_HUMAN")</f>
        <v>APC7_HUMAN</v>
      </c>
      <c r="C161" t="s">
        <v>1857</v>
      </c>
      <c r="D161" t="b">
        <v>1</v>
      </c>
      <c r="E161" s="6">
        <v>0</v>
      </c>
      <c r="F161" s="6">
        <v>2</v>
      </c>
      <c r="G161" s="6">
        <v>1</v>
      </c>
      <c r="H161" t="s">
        <v>59</v>
      </c>
    </row>
    <row r="162" spans="1:8" x14ac:dyDescent="0.2">
      <c r="A162">
        <v>429</v>
      </c>
      <c r="B162" s="10" t="str">
        <f>HYPERLINK("http://www.uniprot.org/uniprot/ARHG8_HUMAN", "ARHG8_HUMAN")</f>
        <v>ARHG8_HUMAN</v>
      </c>
      <c r="C162" t="s">
        <v>1858</v>
      </c>
      <c r="D162" t="b">
        <v>1</v>
      </c>
      <c r="E162" s="6">
        <v>1</v>
      </c>
      <c r="F162" s="6">
        <v>2</v>
      </c>
      <c r="G162" s="6">
        <v>1</v>
      </c>
      <c r="H162" t="s">
        <v>59</v>
      </c>
    </row>
    <row r="163" spans="1:8" x14ac:dyDescent="0.2">
      <c r="A163">
        <v>513</v>
      </c>
      <c r="B163" s="10" t="str">
        <f>HYPERLINK("http://www.uniprot.org/uniprot/ARL5B_HUMAN", "ARL5B_HUMAN")</f>
        <v>ARL5B_HUMAN</v>
      </c>
      <c r="C163" t="s">
        <v>1859</v>
      </c>
      <c r="D163" t="b">
        <v>1</v>
      </c>
      <c r="E163" s="6">
        <v>0</v>
      </c>
      <c r="F163" s="6">
        <v>2</v>
      </c>
      <c r="G163" s="6">
        <v>1</v>
      </c>
      <c r="H163" t="s">
        <v>59</v>
      </c>
    </row>
    <row r="164" spans="1:8" x14ac:dyDescent="0.2">
      <c r="A164">
        <v>610</v>
      </c>
      <c r="B164" s="10" t="str">
        <f>HYPERLINK("http://www.uniprot.org/uniprot/ARMX3_HUMAN", "ARMX3_HUMAN")</f>
        <v>ARMX3_HUMAN</v>
      </c>
      <c r="C164" t="s">
        <v>1860</v>
      </c>
      <c r="D164" t="b">
        <v>1</v>
      </c>
      <c r="E164" s="6">
        <v>0</v>
      </c>
      <c r="F164" s="6">
        <v>2</v>
      </c>
      <c r="G164" s="6">
        <v>1</v>
      </c>
      <c r="H164" t="s">
        <v>59</v>
      </c>
    </row>
    <row r="165" spans="1:8" x14ac:dyDescent="0.2">
      <c r="A165">
        <v>539</v>
      </c>
      <c r="B165" s="10" t="str">
        <f>HYPERLINK("http://www.uniprot.org/uniprot/ARP5L_HUMAN", "ARP5L_HUMAN")</f>
        <v>ARP5L_HUMAN</v>
      </c>
      <c r="C165" t="s">
        <v>1861</v>
      </c>
      <c r="D165" t="b">
        <v>1</v>
      </c>
      <c r="E165" s="6">
        <v>0</v>
      </c>
      <c r="F165" s="6">
        <v>2</v>
      </c>
      <c r="G165" s="6">
        <v>1</v>
      </c>
      <c r="H165" t="s">
        <v>59</v>
      </c>
    </row>
    <row r="166" spans="1:8" x14ac:dyDescent="0.2">
      <c r="A166">
        <v>572</v>
      </c>
      <c r="B166" s="10" t="str">
        <f>HYPERLINK("http://www.uniprot.org/uniprot/AS3MT_HUMAN", "AS3MT_HUMAN")</f>
        <v>AS3MT_HUMAN</v>
      </c>
      <c r="C166" t="s">
        <v>1862</v>
      </c>
      <c r="D166" t="b">
        <v>1</v>
      </c>
      <c r="E166" s="6">
        <v>1</v>
      </c>
      <c r="F166" s="6">
        <v>2</v>
      </c>
      <c r="G166" s="6">
        <v>1</v>
      </c>
      <c r="H166" t="s">
        <v>59</v>
      </c>
    </row>
    <row r="167" spans="1:8" x14ac:dyDescent="0.2">
      <c r="A167">
        <v>589</v>
      </c>
      <c r="B167" s="10" t="str">
        <f>HYPERLINK("http://www.uniprot.org/uniprot/ASF1B_HUMAN", "ASF1B_HUMAN")</f>
        <v>ASF1B_HUMAN</v>
      </c>
      <c r="C167" t="s">
        <v>1863</v>
      </c>
      <c r="D167" t="b">
        <v>1</v>
      </c>
      <c r="E167" s="6">
        <v>1</v>
      </c>
      <c r="F167" s="6">
        <v>2</v>
      </c>
      <c r="G167" s="6">
        <v>1</v>
      </c>
      <c r="H167" t="s">
        <v>59</v>
      </c>
    </row>
    <row r="168" spans="1:8" x14ac:dyDescent="0.2">
      <c r="A168">
        <v>159</v>
      </c>
      <c r="B168" s="10" t="str">
        <f>HYPERLINK("http://www.uniprot.org/uniprot/ASNS_HUMAN", "ASNS_HUMAN")</f>
        <v>ASNS_HUMAN</v>
      </c>
      <c r="C168" t="s">
        <v>1864</v>
      </c>
      <c r="D168" t="b">
        <v>1</v>
      </c>
      <c r="E168" s="6">
        <v>0</v>
      </c>
      <c r="F168" s="6">
        <v>2</v>
      </c>
      <c r="G168" s="6">
        <v>1</v>
      </c>
      <c r="H168" t="s">
        <v>59</v>
      </c>
    </row>
    <row r="169" spans="1:8" x14ac:dyDescent="0.2">
      <c r="A169">
        <v>138</v>
      </c>
      <c r="B169" s="10" t="str">
        <f>HYPERLINK("http://www.uniprot.org/uniprot/ASSY_HUMAN", "ASSY_HUMAN")</f>
        <v>ASSY_HUMAN</v>
      </c>
      <c r="C169" t="s">
        <v>1865</v>
      </c>
      <c r="D169" t="b">
        <v>1</v>
      </c>
      <c r="E169" s="6">
        <v>0</v>
      </c>
      <c r="F169" s="6">
        <v>2</v>
      </c>
      <c r="G169" s="6">
        <v>1</v>
      </c>
      <c r="H169" t="s">
        <v>59</v>
      </c>
    </row>
    <row r="170" spans="1:8" x14ac:dyDescent="0.2">
      <c r="A170">
        <v>470</v>
      </c>
      <c r="B170" s="10" t="str">
        <f>HYPERLINK("http://www.uniprot.org/uniprot/ATLA2_HUMAN", "ATLA2_HUMAN")</f>
        <v>ATLA2_HUMAN</v>
      </c>
      <c r="C170" t="s">
        <v>1866</v>
      </c>
      <c r="D170" t="b">
        <v>1</v>
      </c>
      <c r="E170" s="6">
        <v>0</v>
      </c>
      <c r="F170" s="6">
        <v>2</v>
      </c>
      <c r="G170" s="6">
        <v>1</v>
      </c>
      <c r="H170" t="s">
        <v>59</v>
      </c>
    </row>
    <row r="171" spans="1:8" x14ac:dyDescent="0.2">
      <c r="A171">
        <v>120</v>
      </c>
      <c r="B171" s="10" t="str">
        <f>HYPERLINK("http://www.uniprot.org/uniprot/ATRN_HUMAN", "ATRN_HUMAN")</f>
        <v>ATRN_HUMAN</v>
      </c>
      <c r="C171" t="s">
        <v>836</v>
      </c>
      <c r="D171" t="b">
        <v>1</v>
      </c>
      <c r="E171" s="6">
        <v>0</v>
      </c>
      <c r="F171" s="6">
        <v>2</v>
      </c>
      <c r="G171" s="6">
        <v>1</v>
      </c>
      <c r="H171" t="s">
        <v>59</v>
      </c>
    </row>
    <row r="172" spans="1:8" x14ac:dyDescent="0.2">
      <c r="A172">
        <v>627</v>
      </c>
      <c r="B172" s="10" t="str">
        <f>HYPERLINK("http://www.uniprot.org/uniprot/BARX2_HUMAN", "BARX2_HUMAN")</f>
        <v>BARX2_HUMAN</v>
      </c>
      <c r="C172" t="s">
        <v>1867</v>
      </c>
      <c r="D172" t="b">
        <v>1</v>
      </c>
      <c r="E172" s="6">
        <v>0</v>
      </c>
      <c r="F172" s="6">
        <v>2</v>
      </c>
      <c r="G172" s="6">
        <v>1</v>
      </c>
      <c r="H172" t="s">
        <v>59</v>
      </c>
    </row>
    <row r="173" spans="1:8" x14ac:dyDescent="0.2">
      <c r="A173">
        <v>234</v>
      </c>
      <c r="B173" s="10" t="str">
        <f>HYPERLINK("http://www.uniprot.org/uniprot/BASI_HUMAN", "BASI_HUMAN")</f>
        <v>BASI_HUMAN</v>
      </c>
      <c r="C173" t="s">
        <v>1868</v>
      </c>
      <c r="D173" t="b">
        <v>1</v>
      </c>
      <c r="E173" s="6">
        <v>0</v>
      </c>
      <c r="F173" s="6">
        <v>2</v>
      </c>
      <c r="G173" s="6">
        <v>1</v>
      </c>
      <c r="H173" t="s">
        <v>59</v>
      </c>
    </row>
    <row r="174" spans="1:8" x14ac:dyDescent="0.2">
      <c r="A174">
        <v>614</v>
      </c>
      <c r="B174" s="10" t="str">
        <f>HYPERLINK("http://www.uniprot.org/uniprot/BAZ1B_HUMAN", "BAZ1B_HUMAN")</f>
        <v>BAZ1B_HUMAN</v>
      </c>
      <c r="C174" t="s">
        <v>1869</v>
      </c>
      <c r="D174" t="b">
        <v>1</v>
      </c>
      <c r="E174" s="6">
        <v>0</v>
      </c>
      <c r="F174" s="6">
        <v>2</v>
      </c>
      <c r="G174" s="6">
        <v>1</v>
      </c>
      <c r="H174" t="s">
        <v>59</v>
      </c>
    </row>
    <row r="175" spans="1:8" x14ac:dyDescent="0.2">
      <c r="A175">
        <v>613</v>
      </c>
      <c r="B175" s="10" t="str">
        <f>HYPERLINK("http://www.uniprot.org/uniprot/BAZ2B_HUMAN", "BAZ2B_HUMAN")</f>
        <v>BAZ2B_HUMAN</v>
      </c>
      <c r="C175" t="s">
        <v>1870</v>
      </c>
      <c r="D175" t="b">
        <v>1</v>
      </c>
      <c r="E175" s="6">
        <v>0</v>
      </c>
      <c r="F175" s="6">
        <v>2</v>
      </c>
      <c r="G175" s="6">
        <v>1</v>
      </c>
      <c r="H175" t="s">
        <v>59</v>
      </c>
    </row>
    <row r="176" spans="1:8" x14ac:dyDescent="0.2">
      <c r="A176">
        <v>595</v>
      </c>
      <c r="B176" s="10" t="str">
        <f>HYPERLINK("http://www.uniprot.org/uniprot/BCLF1_HUMAN", "BCLF1_HUMAN")</f>
        <v>BCLF1_HUMAN</v>
      </c>
      <c r="C176" t="s">
        <v>837</v>
      </c>
      <c r="D176" t="b">
        <v>1</v>
      </c>
      <c r="E176" s="6">
        <v>1</v>
      </c>
      <c r="F176" s="6">
        <v>2</v>
      </c>
      <c r="G176" s="6">
        <v>1</v>
      </c>
      <c r="H176" t="s">
        <v>59</v>
      </c>
    </row>
    <row r="177" spans="1:8" x14ac:dyDescent="0.2">
      <c r="A177">
        <v>157</v>
      </c>
      <c r="B177" s="10" t="str">
        <f>HYPERLINK("http://www.uniprot.org/uniprot/BGLR_HUMAN", "BGLR_HUMAN")</f>
        <v>BGLR_HUMAN</v>
      </c>
      <c r="C177" t="s">
        <v>1871</v>
      </c>
      <c r="D177" t="b">
        <v>1</v>
      </c>
      <c r="E177" s="6">
        <v>1</v>
      </c>
      <c r="F177" s="6">
        <v>2</v>
      </c>
      <c r="G177" s="6">
        <v>1</v>
      </c>
      <c r="H177" t="s">
        <v>59</v>
      </c>
    </row>
    <row r="178" spans="1:8" x14ac:dyDescent="0.2">
      <c r="A178">
        <v>638</v>
      </c>
      <c r="B178" s="10" t="str">
        <f>HYPERLINK("http://www.uniprot.org/uniprot/BOLA1_HUMAN", "BOLA1_HUMAN")</f>
        <v>BOLA1_HUMAN</v>
      </c>
      <c r="C178" t="s">
        <v>1872</v>
      </c>
      <c r="D178" t="b">
        <v>1</v>
      </c>
      <c r="E178" s="6">
        <v>0</v>
      </c>
      <c r="F178" s="6">
        <v>2</v>
      </c>
      <c r="G178" s="6">
        <v>1</v>
      </c>
      <c r="H178" t="s">
        <v>59</v>
      </c>
    </row>
    <row r="179" spans="1:8" x14ac:dyDescent="0.2">
      <c r="A179">
        <v>203</v>
      </c>
      <c r="B179" s="10" t="str">
        <f>HYPERLINK("http://www.uniprot.org/uniprot/BRD2_HUMAN", "BRD2_HUMAN")</f>
        <v>BRD2_HUMAN</v>
      </c>
      <c r="C179" t="s">
        <v>1873</v>
      </c>
      <c r="D179" t="b">
        <v>1</v>
      </c>
      <c r="E179" s="6">
        <v>0</v>
      </c>
      <c r="F179" s="6">
        <v>2</v>
      </c>
      <c r="G179" s="6">
        <v>1</v>
      </c>
      <c r="H179" t="s">
        <v>59</v>
      </c>
    </row>
    <row r="180" spans="1:8" x14ac:dyDescent="0.2">
      <c r="A180">
        <v>203</v>
      </c>
      <c r="B180" s="10" t="str">
        <f>HYPERLINK("http://www.uniprot.org/uniprot/BRD2_HUMAN", "BRD2_HUMAN")</f>
        <v>BRD2_HUMAN</v>
      </c>
      <c r="C180" t="s">
        <v>1874</v>
      </c>
      <c r="D180" t="b">
        <v>1</v>
      </c>
      <c r="E180" s="6">
        <v>0</v>
      </c>
      <c r="F180" s="6">
        <v>2</v>
      </c>
      <c r="G180" s="6">
        <v>1</v>
      </c>
      <c r="H180" t="s">
        <v>59</v>
      </c>
    </row>
    <row r="181" spans="1:8" x14ac:dyDescent="0.2">
      <c r="A181">
        <v>79</v>
      </c>
      <c r="B181" s="10" t="str">
        <f>HYPERLINK("http://www.uniprot.org/uniprot/BT3A3_HUMAN", "BT3A3_HUMAN")</f>
        <v>BT3A3_HUMAN</v>
      </c>
      <c r="C181" t="s">
        <v>1875</v>
      </c>
      <c r="D181" t="b">
        <v>1</v>
      </c>
      <c r="E181" s="6">
        <v>0</v>
      </c>
      <c r="F181" s="6">
        <v>2</v>
      </c>
      <c r="G181" s="6">
        <v>1</v>
      </c>
      <c r="H181" t="s">
        <v>59</v>
      </c>
    </row>
    <row r="182" spans="1:8" x14ac:dyDescent="0.2">
      <c r="A182">
        <v>649</v>
      </c>
      <c r="B182" s="10" t="str">
        <f>HYPERLINK("http://www.uniprot.org/uniprot/BZW2_HUMAN", "BZW2_HUMAN")</f>
        <v>BZW2_HUMAN</v>
      </c>
      <c r="C182" t="s">
        <v>1876</v>
      </c>
      <c r="D182" t="b">
        <v>1</v>
      </c>
      <c r="E182" s="6">
        <v>0</v>
      </c>
      <c r="F182" s="6">
        <v>2</v>
      </c>
      <c r="G182" s="6">
        <v>1</v>
      </c>
      <c r="H182" t="s">
        <v>59</v>
      </c>
    </row>
    <row r="183" spans="1:8" x14ac:dyDescent="0.2">
      <c r="A183">
        <v>319</v>
      </c>
      <c r="B183" s="10" t="str">
        <f>HYPERLINK("http://www.uniprot.org/uniprot/CALD1_HUMAN", "CALD1_HUMAN")</f>
        <v>CALD1_HUMAN</v>
      </c>
      <c r="C183" t="s">
        <v>1877</v>
      </c>
      <c r="D183" t="b">
        <v>1</v>
      </c>
      <c r="E183" s="6">
        <v>0</v>
      </c>
      <c r="F183" s="6">
        <v>2</v>
      </c>
      <c r="G183" s="6">
        <v>1</v>
      </c>
      <c r="H183" t="s">
        <v>59</v>
      </c>
    </row>
    <row r="184" spans="1:8" x14ac:dyDescent="0.2">
      <c r="A184">
        <v>319</v>
      </c>
      <c r="B184" s="10" t="str">
        <f>HYPERLINK("http://www.uniprot.org/uniprot/CALD1_HUMAN", "CALD1_HUMAN")</f>
        <v>CALD1_HUMAN</v>
      </c>
      <c r="C184" t="s">
        <v>1878</v>
      </c>
      <c r="D184" t="b">
        <v>1</v>
      </c>
      <c r="E184" s="6">
        <v>0</v>
      </c>
      <c r="F184" s="6">
        <v>2</v>
      </c>
      <c r="G184" s="6">
        <v>1</v>
      </c>
      <c r="H184" t="s">
        <v>59</v>
      </c>
    </row>
    <row r="185" spans="1:8" x14ac:dyDescent="0.2">
      <c r="A185">
        <v>479</v>
      </c>
      <c r="B185" s="10" t="str">
        <f>HYPERLINK("http://www.uniprot.org/uniprot/CANT1_HUMAN", "CANT1_HUMAN")</f>
        <v>CANT1_HUMAN</v>
      </c>
      <c r="C185" t="s">
        <v>1879</v>
      </c>
      <c r="D185" t="b">
        <v>1</v>
      </c>
      <c r="E185" s="6">
        <v>0</v>
      </c>
      <c r="F185" s="6">
        <v>2</v>
      </c>
      <c r="G185" s="6">
        <v>1</v>
      </c>
      <c r="H185" t="s">
        <v>59</v>
      </c>
    </row>
    <row r="186" spans="1:8" x14ac:dyDescent="0.2">
      <c r="A186">
        <v>430</v>
      </c>
      <c r="B186" s="10" t="str">
        <f>HYPERLINK("http://www.uniprot.org/uniprot/CCD91_HUMAN", "CCD91_HUMAN")</f>
        <v>CCD91_HUMAN</v>
      </c>
      <c r="C186" t="s">
        <v>1880</v>
      </c>
      <c r="D186" t="b">
        <v>1</v>
      </c>
      <c r="E186" s="6">
        <v>0</v>
      </c>
      <c r="F186" s="6">
        <v>2</v>
      </c>
      <c r="G186" s="6">
        <v>1</v>
      </c>
      <c r="H186" t="s">
        <v>59</v>
      </c>
    </row>
    <row r="187" spans="1:8" x14ac:dyDescent="0.2">
      <c r="A187">
        <v>480</v>
      </c>
      <c r="B187" s="10" t="str">
        <f>HYPERLINK("http://www.uniprot.org/uniprot/CCNB3_HUMAN", "CCNB3_HUMAN")</f>
        <v>CCNB3_HUMAN</v>
      </c>
      <c r="C187" t="s">
        <v>1881</v>
      </c>
      <c r="D187" t="b">
        <v>1</v>
      </c>
      <c r="E187" s="6">
        <v>0</v>
      </c>
      <c r="F187" s="6">
        <v>2</v>
      </c>
      <c r="G187" s="6">
        <v>1</v>
      </c>
      <c r="H187" t="s">
        <v>59</v>
      </c>
    </row>
    <row r="188" spans="1:8" x14ac:dyDescent="0.2">
      <c r="A188">
        <v>135</v>
      </c>
      <c r="B188" s="10" t="str">
        <f>HYPERLINK("http://www.uniprot.org/uniprot/CCNE2_HUMAN", "CCNE2_HUMAN")</f>
        <v>CCNE2_HUMAN</v>
      </c>
      <c r="C188" t="s">
        <v>1882</v>
      </c>
      <c r="D188" t="b">
        <v>1</v>
      </c>
      <c r="E188" s="6">
        <v>1</v>
      </c>
      <c r="F188" s="6">
        <v>2</v>
      </c>
      <c r="G188" s="6">
        <v>1</v>
      </c>
      <c r="H188" t="s">
        <v>59</v>
      </c>
    </row>
    <row r="189" spans="1:8" x14ac:dyDescent="0.2">
      <c r="A189">
        <v>274</v>
      </c>
      <c r="B189" s="10" t="str">
        <f>HYPERLINK("http://www.uniprot.org/uniprot/CCNG1_HUMAN", "CCNG1_HUMAN")</f>
        <v>CCNG1_HUMAN</v>
      </c>
      <c r="C189" t="s">
        <v>1883</v>
      </c>
      <c r="D189" t="b">
        <v>1</v>
      </c>
      <c r="E189" s="6">
        <v>2</v>
      </c>
      <c r="F189" s="6">
        <v>2</v>
      </c>
      <c r="G189" s="6">
        <v>1</v>
      </c>
      <c r="H189" t="s">
        <v>59</v>
      </c>
    </row>
    <row r="190" spans="1:8" x14ac:dyDescent="0.2">
      <c r="A190">
        <v>532</v>
      </c>
      <c r="B190" s="10" t="str">
        <f>HYPERLINK("http://www.uniprot.org/uniprot/CDC6_HUMAN", "CDC6_HUMAN")</f>
        <v>CDC6_HUMAN</v>
      </c>
      <c r="C190" t="s">
        <v>1884</v>
      </c>
      <c r="D190" t="b">
        <v>1</v>
      </c>
      <c r="E190" s="6">
        <v>0</v>
      </c>
      <c r="F190" s="6">
        <v>2</v>
      </c>
      <c r="G190" s="6">
        <v>1</v>
      </c>
      <c r="H190" t="s">
        <v>59</v>
      </c>
    </row>
    <row r="191" spans="1:8" x14ac:dyDescent="0.2">
      <c r="A191">
        <v>310</v>
      </c>
      <c r="B191" s="10" t="str">
        <f>HYPERLINK("http://www.uniprot.org/uniprot/CDR2_HUMAN", "CDR2_HUMAN")</f>
        <v>CDR2_HUMAN</v>
      </c>
      <c r="C191" t="s">
        <v>1885</v>
      </c>
      <c r="D191" t="b">
        <v>1</v>
      </c>
      <c r="E191" s="6">
        <v>0</v>
      </c>
      <c r="F191" s="6">
        <v>2</v>
      </c>
      <c r="G191" s="6">
        <v>1</v>
      </c>
      <c r="H191" t="s">
        <v>59</v>
      </c>
    </row>
    <row r="192" spans="1:8" x14ac:dyDescent="0.2">
      <c r="A192">
        <v>401</v>
      </c>
      <c r="B192" s="10" t="str">
        <f>HYPERLINK("http://www.uniprot.org/uniprot/CE170_HUMAN", "CE170_HUMAN")</f>
        <v>CE170_HUMAN</v>
      </c>
      <c r="C192" t="s">
        <v>1886</v>
      </c>
      <c r="D192" t="b">
        <v>1</v>
      </c>
      <c r="E192" s="6">
        <v>1</v>
      </c>
      <c r="F192" s="6">
        <v>2</v>
      </c>
      <c r="G192" s="6">
        <v>1</v>
      </c>
      <c r="H192" t="s">
        <v>59</v>
      </c>
    </row>
    <row r="193" spans="1:8" x14ac:dyDescent="0.2">
      <c r="A193">
        <v>258</v>
      </c>
      <c r="B193" s="10" t="str">
        <f>HYPERLINK("http://www.uniprot.org/uniprot/CEBPD_HUMAN", "CEBPD_HUMAN")</f>
        <v>CEBPD_HUMAN</v>
      </c>
      <c r="C193" t="s">
        <v>1887</v>
      </c>
      <c r="D193" t="b">
        <v>1</v>
      </c>
      <c r="E193" s="6">
        <v>0</v>
      </c>
      <c r="F193" s="6">
        <v>2</v>
      </c>
      <c r="G193" s="6">
        <v>1</v>
      </c>
      <c r="H193" t="s">
        <v>59</v>
      </c>
    </row>
    <row r="194" spans="1:8" x14ac:dyDescent="0.2">
      <c r="A194">
        <v>312</v>
      </c>
      <c r="B194" s="10" t="str">
        <f>HYPERLINK("http://www.uniprot.org/uniprot/CENPE_HUMAN", "CENPE_HUMAN")</f>
        <v>CENPE_HUMAN</v>
      </c>
      <c r="C194" t="s">
        <v>1888</v>
      </c>
      <c r="D194" t="b">
        <v>1</v>
      </c>
      <c r="E194" s="6">
        <v>0</v>
      </c>
      <c r="F194" s="6">
        <v>2</v>
      </c>
      <c r="G194" s="6">
        <v>1</v>
      </c>
      <c r="H194" t="s">
        <v>59</v>
      </c>
    </row>
    <row r="195" spans="1:8" x14ac:dyDescent="0.2">
      <c r="A195">
        <v>256</v>
      </c>
      <c r="B195" s="10" t="str">
        <f>HYPERLINK("http://www.uniprot.org/uniprot/CENPF_HUMAN", "CENPF_HUMAN")</f>
        <v>CENPF_HUMAN</v>
      </c>
      <c r="C195" t="s">
        <v>1889</v>
      </c>
      <c r="D195" t="b">
        <v>1</v>
      </c>
      <c r="E195" s="6">
        <v>0</v>
      </c>
      <c r="F195" s="6">
        <v>2</v>
      </c>
      <c r="G195" s="6">
        <v>1</v>
      </c>
      <c r="H195" t="s">
        <v>59</v>
      </c>
    </row>
    <row r="196" spans="1:8" x14ac:dyDescent="0.2">
      <c r="A196">
        <v>256</v>
      </c>
      <c r="B196" s="10" t="str">
        <f>HYPERLINK("http://www.uniprot.org/uniprot/CENPF_HUMAN", "CENPF_HUMAN")</f>
        <v>CENPF_HUMAN</v>
      </c>
      <c r="C196" t="s">
        <v>1890</v>
      </c>
      <c r="D196" t="b">
        <v>1</v>
      </c>
      <c r="E196" s="6">
        <v>0</v>
      </c>
      <c r="F196" s="6">
        <v>2</v>
      </c>
      <c r="G196" s="6">
        <v>1</v>
      </c>
      <c r="H196" t="s">
        <v>59</v>
      </c>
    </row>
    <row r="197" spans="1:8" x14ac:dyDescent="0.2">
      <c r="A197">
        <v>256</v>
      </c>
      <c r="B197" s="10" t="str">
        <f>HYPERLINK("http://www.uniprot.org/uniprot/CENPF_HUMAN", "CENPF_HUMAN")</f>
        <v>CENPF_HUMAN</v>
      </c>
      <c r="C197" t="s">
        <v>1891</v>
      </c>
      <c r="D197" t="b">
        <v>1</v>
      </c>
      <c r="E197" s="6">
        <v>0</v>
      </c>
      <c r="F197" s="6">
        <v>2</v>
      </c>
      <c r="G197" s="6">
        <v>1</v>
      </c>
      <c r="H197" t="s">
        <v>59</v>
      </c>
    </row>
    <row r="198" spans="1:8" x14ac:dyDescent="0.2">
      <c r="A198">
        <v>256</v>
      </c>
      <c r="B198" s="10" t="str">
        <f>HYPERLINK("http://www.uniprot.org/uniprot/CENPF_HUMAN", "CENPF_HUMAN")</f>
        <v>CENPF_HUMAN</v>
      </c>
      <c r="C198" t="s">
        <v>1892</v>
      </c>
      <c r="D198" t="b">
        <v>1</v>
      </c>
      <c r="E198" s="6">
        <v>0</v>
      </c>
      <c r="F198" s="6">
        <v>2</v>
      </c>
      <c r="G198" s="6">
        <v>1</v>
      </c>
      <c r="H198" t="s">
        <v>59</v>
      </c>
    </row>
    <row r="199" spans="1:8" x14ac:dyDescent="0.2">
      <c r="A199">
        <v>437</v>
      </c>
      <c r="B199" s="10" t="str">
        <f>HYPERLINK("http://www.uniprot.org/uniprot/CHD1L_HUMAN", "CHD1L_HUMAN")</f>
        <v>CHD1L_HUMAN</v>
      </c>
      <c r="C199" t="s">
        <v>1893</v>
      </c>
      <c r="D199" t="b">
        <v>1</v>
      </c>
      <c r="E199" s="6">
        <v>0</v>
      </c>
      <c r="F199" s="6">
        <v>2</v>
      </c>
      <c r="G199" s="6">
        <v>1</v>
      </c>
      <c r="H199" t="s">
        <v>59</v>
      </c>
    </row>
    <row r="200" spans="1:8" x14ac:dyDescent="0.2">
      <c r="A200">
        <v>365</v>
      </c>
      <c r="B200" s="10" t="str">
        <f>HYPERLINK("http://www.uniprot.org/uniprot/CHD4_HUMAN", "CHD4_HUMAN")</f>
        <v>CHD4_HUMAN</v>
      </c>
      <c r="C200" t="s">
        <v>1894</v>
      </c>
      <c r="D200" t="b">
        <v>1</v>
      </c>
      <c r="E200" s="6">
        <v>0</v>
      </c>
      <c r="F200" s="6">
        <v>2</v>
      </c>
      <c r="G200" s="6">
        <v>1</v>
      </c>
      <c r="H200" t="s">
        <v>59</v>
      </c>
    </row>
    <row r="201" spans="1:8" x14ac:dyDescent="0.2">
      <c r="A201">
        <v>350</v>
      </c>
      <c r="B201" s="10" t="str">
        <f>HYPERLINK("http://www.uniprot.org/uniprot/CKAP5_HUMAN", "CKAP5_HUMAN")</f>
        <v>CKAP5_HUMAN</v>
      </c>
      <c r="C201" t="s">
        <v>1895</v>
      </c>
      <c r="D201" t="b">
        <v>1</v>
      </c>
      <c r="E201" s="6">
        <v>0</v>
      </c>
      <c r="F201" s="6">
        <v>2</v>
      </c>
      <c r="G201" s="6">
        <v>1</v>
      </c>
      <c r="H201" t="s">
        <v>59</v>
      </c>
    </row>
    <row r="202" spans="1:8" x14ac:dyDescent="0.2">
      <c r="A202">
        <v>350</v>
      </c>
      <c r="B202" s="10" t="str">
        <f>HYPERLINK("http://www.uniprot.org/uniprot/CKAP5_HUMAN", "CKAP5_HUMAN")</f>
        <v>CKAP5_HUMAN</v>
      </c>
      <c r="C202" t="s">
        <v>1896</v>
      </c>
      <c r="D202" t="b">
        <v>1</v>
      </c>
      <c r="E202" s="6">
        <v>0</v>
      </c>
      <c r="F202" s="6">
        <v>2</v>
      </c>
      <c r="G202" s="6">
        <v>1</v>
      </c>
      <c r="H202" t="s">
        <v>59</v>
      </c>
    </row>
    <row r="203" spans="1:8" x14ac:dyDescent="0.2">
      <c r="A203">
        <v>350</v>
      </c>
      <c r="B203" s="10" t="str">
        <f>HYPERLINK("http://www.uniprot.org/uniprot/CKAP5_HUMAN", "CKAP5_HUMAN")</f>
        <v>CKAP5_HUMAN</v>
      </c>
      <c r="C203" t="s">
        <v>1897</v>
      </c>
      <c r="D203" t="b">
        <v>1</v>
      </c>
      <c r="E203" s="6">
        <v>0</v>
      </c>
      <c r="F203" s="6">
        <v>2</v>
      </c>
      <c r="G203" s="6">
        <v>1</v>
      </c>
      <c r="H203" t="s">
        <v>59</v>
      </c>
    </row>
    <row r="204" spans="1:8" x14ac:dyDescent="0.2">
      <c r="A204">
        <v>226</v>
      </c>
      <c r="B204" s="10" t="str">
        <f>HYPERLINK("http://www.uniprot.org/uniprot/CKS2_HUMAN", "CKS2_HUMAN")</f>
        <v>CKS2_HUMAN</v>
      </c>
      <c r="C204" t="s">
        <v>1898</v>
      </c>
      <c r="D204" t="b">
        <v>1</v>
      </c>
      <c r="E204" s="6">
        <v>0</v>
      </c>
      <c r="F204" s="6">
        <v>2</v>
      </c>
      <c r="G204" s="6">
        <v>1</v>
      </c>
      <c r="H204" t="s">
        <v>59</v>
      </c>
    </row>
    <row r="205" spans="1:8" x14ac:dyDescent="0.2">
      <c r="A205">
        <v>308</v>
      </c>
      <c r="B205" s="10" t="str">
        <f>HYPERLINK("http://www.uniprot.org/uniprot/CLH1_HUMAN", "CLH1_HUMAN")</f>
        <v>CLH1_HUMAN</v>
      </c>
      <c r="C205" t="s">
        <v>1899</v>
      </c>
      <c r="D205" t="b">
        <v>1</v>
      </c>
      <c r="E205" s="6">
        <v>0</v>
      </c>
      <c r="F205" s="6">
        <v>2</v>
      </c>
      <c r="G205" s="6">
        <v>1</v>
      </c>
      <c r="H205" t="s">
        <v>59</v>
      </c>
    </row>
    <row r="206" spans="1:8" x14ac:dyDescent="0.2">
      <c r="A206">
        <v>263</v>
      </c>
      <c r="B206" s="10" t="str">
        <f>HYPERLINK("http://www.uniprot.org/uniprot/CLK1_HUMAN", "CLK1_HUMAN")</f>
        <v>CLK1_HUMAN</v>
      </c>
      <c r="C206" t="s">
        <v>1900</v>
      </c>
      <c r="D206" t="b">
        <v>1</v>
      </c>
      <c r="E206" s="6">
        <v>1</v>
      </c>
      <c r="F206" s="6">
        <v>2</v>
      </c>
      <c r="G206" s="6">
        <v>1</v>
      </c>
      <c r="H206" t="s">
        <v>59</v>
      </c>
    </row>
    <row r="207" spans="1:8" x14ac:dyDescent="0.2">
      <c r="A207">
        <v>571</v>
      </c>
      <c r="B207" s="10" t="str">
        <f>HYPERLINK("http://www.uniprot.org/uniprot/CLSPN_HUMAN", "CLSPN_HUMAN")</f>
        <v>CLSPN_HUMAN</v>
      </c>
      <c r="C207" t="s">
        <v>1901</v>
      </c>
      <c r="D207" t="b">
        <v>1</v>
      </c>
      <c r="E207" s="6">
        <v>0</v>
      </c>
      <c r="F207" s="6">
        <v>2</v>
      </c>
      <c r="G207" s="6">
        <v>1</v>
      </c>
      <c r="H207" t="s">
        <v>59</v>
      </c>
    </row>
    <row r="208" spans="1:8" x14ac:dyDescent="0.2">
      <c r="A208">
        <v>404</v>
      </c>
      <c r="B208" s="10" t="str">
        <f>HYPERLINK("http://www.uniprot.org/uniprot/CM033_HUMAN", "CM033_HUMAN")</f>
        <v>CM033_HUMAN</v>
      </c>
      <c r="C208" t="s">
        <v>1902</v>
      </c>
      <c r="D208" t="b">
        <v>1</v>
      </c>
      <c r="E208" s="6">
        <v>0</v>
      </c>
      <c r="F208" s="6">
        <v>2</v>
      </c>
      <c r="G208" s="6">
        <v>1</v>
      </c>
      <c r="H208" t="s">
        <v>59</v>
      </c>
    </row>
    <row r="209" spans="1:8" x14ac:dyDescent="0.2">
      <c r="A209">
        <v>533</v>
      </c>
      <c r="B209" s="10" t="str">
        <f>HYPERLINK("http://www.uniprot.org/uniprot/CML1_HUMAN", "CML1_HUMAN")</f>
        <v>CML1_HUMAN</v>
      </c>
      <c r="C209" t="s">
        <v>1903</v>
      </c>
      <c r="D209" t="b">
        <v>1</v>
      </c>
      <c r="E209" s="6">
        <v>0</v>
      </c>
      <c r="F209" s="6">
        <v>2</v>
      </c>
      <c r="G209" s="6">
        <v>1</v>
      </c>
      <c r="H209" t="s">
        <v>59</v>
      </c>
    </row>
    <row r="210" spans="1:8" x14ac:dyDescent="0.2">
      <c r="A210">
        <v>538</v>
      </c>
      <c r="B210" s="10" t="str">
        <f>HYPERLINK("http://www.uniprot.org/uniprot/CND3_HUMAN", "CND3_HUMAN")</f>
        <v>CND3_HUMAN</v>
      </c>
      <c r="C210" t="s">
        <v>1904</v>
      </c>
      <c r="D210" t="b">
        <v>1</v>
      </c>
      <c r="E210" s="6">
        <v>0</v>
      </c>
      <c r="F210" s="6">
        <v>2</v>
      </c>
      <c r="G210" s="6">
        <v>1</v>
      </c>
      <c r="H210" t="s">
        <v>59</v>
      </c>
    </row>
    <row r="211" spans="1:8" x14ac:dyDescent="0.2">
      <c r="A211">
        <v>198</v>
      </c>
      <c r="B211" s="10" t="str">
        <f>HYPERLINK("http://www.uniprot.org/uniprot/COF1_HUMAN", "COF1_HUMAN")</f>
        <v>COF1_HUMAN</v>
      </c>
      <c r="C211" t="s">
        <v>660</v>
      </c>
      <c r="D211" t="b">
        <v>1</v>
      </c>
      <c r="E211" s="6">
        <v>0</v>
      </c>
      <c r="F211" s="6">
        <v>2</v>
      </c>
      <c r="G211" s="6">
        <v>1</v>
      </c>
      <c r="H211" t="s">
        <v>59</v>
      </c>
    </row>
    <row r="212" spans="1:8" x14ac:dyDescent="0.2">
      <c r="A212">
        <v>136</v>
      </c>
      <c r="B212" s="10" t="str">
        <f>HYPERLINK("http://www.uniprot.org/uniprot/COX2_HUMAN", "COX2_HUMAN")</f>
        <v>COX2_HUMAN</v>
      </c>
      <c r="C212" t="s">
        <v>1905</v>
      </c>
      <c r="D212" t="b">
        <v>1</v>
      </c>
      <c r="E212" s="6">
        <v>1</v>
      </c>
      <c r="F212" s="6">
        <v>2</v>
      </c>
      <c r="G212" s="6">
        <v>1</v>
      </c>
      <c r="H212" t="s">
        <v>59</v>
      </c>
    </row>
    <row r="213" spans="1:8" x14ac:dyDescent="0.2">
      <c r="A213">
        <v>180</v>
      </c>
      <c r="B213" s="10" t="str">
        <f>HYPERLINK("http://www.uniprot.org/uniprot/COX41_HUMAN", "COX41_HUMAN")</f>
        <v>COX41_HUMAN</v>
      </c>
      <c r="C213" t="s">
        <v>1906</v>
      </c>
      <c r="D213" t="b">
        <v>1</v>
      </c>
      <c r="E213" s="6">
        <v>1</v>
      </c>
      <c r="F213" s="6">
        <v>3</v>
      </c>
      <c r="G213" s="6">
        <v>1</v>
      </c>
      <c r="H213" t="s">
        <v>59</v>
      </c>
    </row>
    <row r="214" spans="1:8" x14ac:dyDescent="0.2">
      <c r="A214">
        <v>381</v>
      </c>
      <c r="B214" s="10" t="str">
        <f>HYPERLINK("http://www.uniprot.org/uniprot/CP1B1_HUMAN", "CP1B1_HUMAN")</f>
        <v>CP1B1_HUMAN</v>
      </c>
      <c r="C214" t="s">
        <v>1907</v>
      </c>
      <c r="D214" t="b">
        <v>1</v>
      </c>
      <c r="E214" s="6">
        <v>2</v>
      </c>
      <c r="F214" s="6">
        <v>2</v>
      </c>
      <c r="G214" s="6">
        <v>1</v>
      </c>
      <c r="H214" t="s">
        <v>59</v>
      </c>
    </row>
    <row r="215" spans="1:8" x14ac:dyDescent="0.2">
      <c r="A215">
        <v>394</v>
      </c>
      <c r="B215" s="10" t="str">
        <f>HYPERLINK("http://www.uniprot.org/uniprot/CR034_HUMAN", "CR034_HUMAN")</f>
        <v>CR034_HUMAN</v>
      </c>
      <c r="C215" t="s">
        <v>1908</v>
      </c>
      <c r="D215" t="b">
        <v>1</v>
      </c>
      <c r="E215" s="6">
        <v>0</v>
      </c>
      <c r="F215" s="6">
        <v>2</v>
      </c>
      <c r="G215" s="6">
        <v>1</v>
      </c>
      <c r="H215" t="s">
        <v>59</v>
      </c>
    </row>
    <row r="216" spans="1:8" x14ac:dyDescent="0.2">
      <c r="A216">
        <v>153</v>
      </c>
      <c r="B216" s="10" t="str">
        <f>HYPERLINK("http://www.uniprot.org/uniprot/CRGC_HUMAN", "CRGC_HUMAN")</f>
        <v>CRGC_HUMAN</v>
      </c>
      <c r="C216" t="s">
        <v>1909</v>
      </c>
      <c r="D216" t="b">
        <v>1</v>
      </c>
      <c r="E216" s="6">
        <v>1</v>
      </c>
      <c r="F216" s="6">
        <v>2</v>
      </c>
      <c r="G216" s="6">
        <v>1</v>
      </c>
      <c r="H216" t="s">
        <v>59</v>
      </c>
    </row>
    <row r="217" spans="1:8" x14ac:dyDescent="0.2">
      <c r="A217">
        <v>543</v>
      </c>
      <c r="B217" s="10" t="str">
        <f>HYPERLINK("http://www.uniprot.org/uniprot/CS052_HUMAN", "CS052_HUMAN")</f>
        <v>CS052_HUMAN</v>
      </c>
      <c r="C217" t="s">
        <v>1910</v>
      </c>
      <c r="D217" t="b">
        <v>1</v>
      </c>
      <c r="E217" s="6">
        <v>1</v>
      </c>
      <c r="F217" s="6">
        <v>2</v>
      </c>
      <c r="G217" s="6">
        <v>1</v>
      </c>
      <c r="H217" t="s">
        <v>59</v>
      </c>
    </row>
    <row r="218" spans="1:8" x14ac:dyDescent="0.2">
      <c r="A218">
        <v>115</v>
      </c>
      <c r="B218" s="10" t="str">
        <f>HYPERLINK("http://www.uniprot.org/uniprot/CSDE1_HUMAN", "CSDE1_HUMAN")</f>
        <v>CSDE1_HUMAN</v>
      </c>
      <c r="C218" t="s">
        <v>1911</v>
      </c>
      <c r="D218" t="b">
        <v>1</v>
      </c>
      <c r="E218" s="6">
        <v>0</v>
      </c>
      <c r="F218" s="6">
        <v>2</v>
      </c>
      <c r="G218" s="6">
        <v>1</v>
      </c>
      <c r="H218" t="s">
        <v>59</v>
      </c>
    </row>
    <row r="219" spans="1:8" x14ac:dyDescent="0.2">
      <c r="A219">
        <v>115</v>
      </c>
      <c r="B219" s="10" t="str">
        <f>HYPERLINK("http://www.uniprot.org/uniprot/CSDE1_HUMAN", "CSDE1_HUMAN")</f>
        <v>CSDE1_HUMAN</v>
      </c>
      <c r="C219" t="s">
        <v>1912</v>
      </c>
      <c r="D219" t="b">
        <v>1</v>
      </c>
      <c r="E219" s="6">
        <v>1</v>
      </c>
      <c r="F219" s="6">
        <v>2</v>
      </c>
      <c r="G219" s="6">
        <v>1</v>
      </c>
      <c r="H219" t="s">
        <v>59</v>
      </c>
    </row>
    <row r="220" spans="1:8" x14ac:dyDescent="0.2">
      <c r="A220">
        <v>88</v>
      </c>
      <c r="B220" s="10" t="str">
        <f>HYPERLINK("http://www.uniprot.org/uniprot/CSKP_HUMAN", "CSKP_HUMAN")</f>
        <v>CSKP_HUMAN</v>
      </c>
      <c r="C220" t="s">
        <v>1913</v>
      </c>
      <c r="D220" t="b">
        <v>1</v>
      </c>
      <c r="E220" s="6">
        <v>0</v>
      </c>
      <c r="F220" s="6">
        <v>2</v>
      </c>
      <c r="G220" s="6">
        <v>1</v>
      </c>
      <c r="H220" t="s">
        <v>59</v>
      </c>
    </row>
    <row r="221" spans="1:8" x14ac:dyDescent="0.2">
      <c r="A221">
        <v>426</v>
      </c>
      <c r="B221" s="10" t="str">
        <f>HYPERLINK("http://www.uniprot.org/uniprot/CSN6_HUMAN", "CSN6_HUMAN")</f>
        <v>CSN6_HUMAN</v>
      </c>
      <c r="C221" t="s">
        <v>1914</v>
      </c>
      <c r="D221" t="b">
        <v>1</v>
      </c>
      <c r="E221" s="6">
        <v>0</v>
      </c>
      <c r="F221" s="6">
        <v>2</v>
      </c>
      <c r="G221" s="6">
        <v>1</v>
      </c>
      <c r="H221" t="s">
        <v>59</v>
      </c>
    </row>
    <row r="222" spans="1:8" x14ac:dyDescent="0.2">
      <c r="A222">
        <v>426</v>
      </c>
      <c r="B222" s="10" t="str">
        <f>HYPERLINK("http://www.uniprot.org/uniprot/CSN6_HUMAN", "CSN6_HUMAN")</f>
        <v>CSN6_HUMAN</v>
      </c>
      <c r="C222" t="s">
        <v>1915</v>
      </c>
      <c r="D222" t="b">
        <v>1</v>
      </c>
      <c r="E222" s="6">
        <v>0</v>
      </c>
      <c r="F222" s="6">
        <v>2</v>
      </c>
      <c r="G222" s="6">
        <v>1</v>
      </c>
      <c r="H222" t="s">
        <v>59</v>
      </c>
    </row>
    <row r="223" spans="1:8" x14ac:dyDescent="0.2">
      <c r="A223">
        <v>337</v>
      </c>
      <c r="B223" s="10" t="str">
        <f>HYPERLINK("http://www.uniprot.org/uniprot/CSTF3_HUMAN", "CSTF3_HUMAN")</f>
        <v>CSTF3_HUMAN</v>
      </c>
      <c r="C223" t="s">
        <v>1916</v>
      </c>
      <c r="D223" t="b">
        <v>1</v>
      </c>
      <c r="E223" s="6">
        <v>1</v>
      </c>
      <c r="F223" s="6">
        <v>2</v>
      </c>
      <c r="G223" s="6">
        <v>1</v>
      </c>
      <c r="H223" t="s">
        <v>59</v>
      </c>
    </row>
    <row r="224" spans="1:8" x14ac:dyDescent="0.2">
      <c r="A224">
        <v>550</v>
      </c>
      <c r="B224" s="10" t="str">
        <f>HYPERLINK("http://www.uniprot.org/uniprot/CT024_HUMAN", "CT024_HUMAN")</f>
        <v>CT024_HUMAN</v>
      </c>
      <c r="C224" t="s">
        <v>1917</v>
      </c>
      <c r="D224" t="b">
        <v>1</v>
      </c>
      <c r="E224" s="6">
        <v>1</v>
      </c>
      <c r="F224" s="6">
        <v>2</v>
      </c>
      <c r="G224" s="6">
        <v>1</v>
      </c>
      <c r="H224" t="s">
        <v>59</v>
      </c>
    </row>
    <row r="225" spans="1:8" x14ac:dyDescent="0.2">
      <c r="A225">
        <v>605</v>
      </c>
      <c r="B225" s="10" t="str">
        <f>HYPERLINK("http://www.uniprot.org/uniprot/CT2NL_HUMAN", "CT2NL_HUMAN")</f>
        <v>CT2NL_HUMAN</v>
      </c>
      <c r="C225" t="s">
        <v>1918</v>
      </c>
      <c r="D225" t="b">
        <v>1</v>
      </c>
      <c r="E225" s="6">
        <v>0</v>
      </c>
      <c r="F225" s="6">
        <v>2</v>
      </c>
      <c r="G225" s="6">
        <v>1</v>
      </c>
      <c r="H225" t="s">
        <v>59</v>
      </c>
    </row>
    <row r="226" spans="1:8" x14ac:dyDescent="0.2">
      <c r="A226">
        <v>231</v>
      </c>
      <c r="B226" s="10" t="str">
        <f>HYPERLINK("http://www.uniprot.org/uniprot/CTNB1_HUMAN", "CTNB1_HUMAN")</f>
        <v>CTNB1_HUMAN</v>
      </c>
      <c r="C226" t="s">
        <v>1919</v>
      </c>
      <c r="D226" t="b">
        <v>1</v>
      </c>
      <c r="E226" s="6">
        <v>0</v>
      </c>
      <c r="F226" s="6">
        <v>2</v>
      </c>
      <c r="G226" s="6">
        <v>1</v>
      </c>
      <c r="H226" t="s">
        <v>59</v>
      </c>
    </row>
    <row r="227" spans="1:8" x14ac:dyDescent="0.2">
      <c r="A227">
        <v>345</v>
      </c>
      <c r="B227" s="10" t="str">
        <f>HYPERLINK("http://www.uniprot.org/uniprot/CUL1_HUMAN", "CUL1_HUMAN")</f>
        <v>CUL1_HUMAN</v>
      </c>
      <c r="C227" t="s">
        <v>665</v>
      </c>
      <c r="D227" t="b">
        <v>1</v>
      </c>
      <c r="E227" s="6">
        <v>0</v>
      </c>
      <c r="F227" s="6">
        <v>2</v>
      </c>
      <c r="G227" s="6">
        <v>1</v>
      </c>
      <c r="H227" t="s">
        <v>59</v>
      </c>
    </row>
    <row r="228" spans="1:8" x14ac:dyDescent="0.2">
      <c r="A228">
        <v>346</v>
      </c>
      <c r="B228" s="10" t="str">
        <f>HYPERLINK("http://www.uniprot.org/uniprot/CUL3_HUMAN", "CUL3_HUMAN")</f>
        <v>CUL3_HUMAN</v>
      </c>
      <c r="C228" t="s">
        <v>1920</v>
      </c>
      <c r="D228" t="b">
        <v>1</v>
      </c>
      <c r="E228" s="6">
        <v>1</v>
      </c>
      <c r="F228" s="6">
        <v>2</v>
      </c>
      <c r="G228" s="6">
        <v>1</v>
      </c>
      <c r="H228" t="s">
        <v>59</v>
      </c>
    </row>
    <row r="229" spans="1:8" x14ac:dyDescent="0.2">
      <c r="A229">
        <v>161</v>
      </c>
      <c r="B229" s="10" t="str">
        <f>HYPERLINK("http://www.uniprot.org/uniprot/CY1_HUMAN", "CY1_HUMAN")</f>
        <v>CY1_HUMAN</v>
      </c>
      <c r="C229" t="s">
        <v>1921</v>
      </c>
      <c r="D229" t="b">
        <v>1</v>
      </c>
      <c r="E229" s="6">
        <v>1</v>
      </c>
      <c r="F229" s="6">
        <v>2</v>
      </c>
      <c r="G229" s="6">
        <v>1</v>
      </c>
      <c r="H229" t="s">
        <v>59</v>
      </c>
    </row>
    <row r="230" spans="1:8" x14ac:dyDescent="0.2">
      <c r="A230">
        <v>604</v>
      </c>
      <c r="B230" s="10" t="str">
        <f>HYPERLINK("http://www.uniprot.org/uniprot/DAPLE_HUMAN", "DAPLE_HUMAN")</f>
        <v>DAPLE_HUMAN</v>
      </c>
      <c r="C230" t="s">
        <v>1922</v>
      </c>
      <c r="D230" t="b">
        <v>1</v>
      </c>
      <c r="E230" s="6">
        <v>0</v>
      </c>
      <c r="F230" s="6">
        <v>2</v>
      </c>
      <c r="G230" s="6">
        <v>1</v>
      </c>
      <c r="H230" t="s">
        <v>59</v>
      </c>
    </row>
    <row r="231" spans="1:8" x14ac:dyDescent="0.2">
      <c r="A231">
        <v>367</v>
      </c>
      <c r="B231" s="10" t="str">
        <f>HYPERLINK("http://www.uniprot.org/uniprot/DAZP2_HUMAN", "DAZP2_HUMAN")</f>
        <v>DAZP2_HUMAN</v>
      </c>
      <c r="C231" t="s">
        <v>1923</v>
      </c>
      <c r="D231" t="b">
        <v>1</v>
      </c>
      <c r="E231" s="6">
        <v>0</v>
      </c>
      <c r="F231" s="6">
        <v>2</v>
      </c>
      <c r="G231" s="6">
        <v>1</v>
      </c>
      <c r="H231" t="s">
        <v>59</v>
      </c>
    </row>
    <row r="232" spans="1:8" x14ac:dyDescent="0.2">
      <c r="A232">
        <v>523</v>
      </c>
      <c r="B232" s="10" t="str">
        <f>HYPERLINK("http://www.uniprot.org/uniprot/DCR1C_HUMAN", "DCR1C_HUMAN")</f>
        <v>DCR1C_HUMAN</v>
      </c>
      <c r="C232" t="s">
        <v>1924</v>
      </c>
      <c r="D232" t="b">
        <v>1</v>
      </c>
      <c r="E232" s="6">
        <v>0</v>
      </c>
      <c r="F232" s="6">
        <v>2</v>
      </c>
      <c r="G232" s="6">
        <v>1</v>
      </c>
      <c r="H232" t="s">
        <v>59</v>
      </c>
    </row>
    <row r="233" spans="1:8" x14ac:dyDescent="0.2">
      <c r="A233">
        <v>121</v>
      </c>
      <c r="B233" s="10" t="str">
        <f>HYPERLINK("http://www.uniprot.org/uniprot/DCTN3_HUMAN", "DCTN3_HUMAN")</f>
        <v>DCTN3_HUMAN</v>
      </c>
      <c r="C233" t="s">
        <v>1925</v>
      </c>
      <c r="D233" t="b">
        <v>1</v>
      </c>
      <c r="E233" s="6">
        <v>0</v>
      </c>
      <c r="F233" s="6">
        <v>2</v>
      </c>
      <c r="G233" s="6">
        <v>1</v>
      </c>
      <c r="H233" t="s">
        <v>59</v>
      </c>
    </row>
    <row r="234" spans="1:8" x14ac:dyDescent="0.2">
      <c r="A234">
        <v>378</v>
      </c>
      <c r="B234" s="10" t="str">
        <f>HYPERLINK("http://www.uniprot.org/uniprot/DDB1_HUMAN", "DDB1_HUMAN")</f>
        <v>DDB1_HUMAN</v>
      </c>
      <c r="C234" t="s">
        <v>1926</v>
      </c>
      <c r="D234" t="b">
        <v>1</v>
      </c>
      <c r="E234" s="6">
        <v>0</v>
      </c>
      <c r="F234" s="6">
        <v>2</v>
      </c>
      <c r="G234" s="6">
        <v>1</v>
      </c>
      <c r="H234" t="s">
        <v>59</v>
      </c>
    </row>
    <row r="235" spans="1:8" x14ac:dyDescent="0.2">
      <c r="A235">
        <v>378</v>
      </c>
      <c r="B235" s="10" t="str">
        <f>HYPERLINK("http://www.uniprot.org/uniprot/DDB1_HUMAN", "DDB1_HUMAN")</f>
        <v>DDB1_HUMAN</v>
      </c>
      <c r="C235" t="s">
        <v>1927</v>
      </c>
      <c r="D235" t="b">
        <v>1</v>
      </c>
      <c r="E235" s="6">
        <v>1</v>
      </c>
      <c r="F235" s="6">
        <v>2</v>
      </c>
      <c r="G235" s="6">
        <v>1</v>
      </c>
      <c r="H235" t="s">
        <v>59</v>
      </c>
    </row>
    <row r="236" spans="1:8" x14ac:dyDescent="0.2">
      <c r="A236">
        <v>579</v>
      </c>
      <c r="B236" s="10" t="str">
        <f>HYPERLINK("http://www.uniprot.org/uniprot/DDX21_HUMAN", "DDX21_HUMAN")</f>
        <v>DDX21_HUMAN</v>
      </c>
      <c r="C236" t="s">
        <v>1928</v>
      </c>
      <c r="D236" t="b">
        <v>1</v>
      </c>
      <c r="E236" s="6">
        <v>0</v>
      </c>
      <c r="F236" s="6">
        <v>2</v>
      </c>
      <c r="G236" s="6">
        <v>1</v>
      </c>
      <c r="H236" t="s">
        <v>59</v>
      </c>
    </row>
    <row r="237" spans="1:8" x14ac:dyDescent="0.2">
      <c r="A237">
        <v>558</v>
      </c>
      <c r="B237" s="10" t="str">
        <f>HYPERLINK("http://www.uniprot.org/uniprot/DDX24_HUMAN", "DDX24_HUMAN")</f>
        <v>DDX24_HUMAN</v>
      </c>
      <c r="C237" t="s">
        <v>1929</v>
      </c>
      <c r="D237" t="b">
        <v>1</v>
      </c>
      <c r="E237" s="6">
        <v>0</v>
      </c>
      <c r="F237" s="6">
        <v>2</v>
      </c>
      <c r="G237" s="6">
        <v>1</v>
      </c>
      <c r="H237" t="s">
        <v>59</v>
      </c>
    </row>
    <row r="238" spans="1:8" x14ac:dyDescent="0.2">
      <c r="A238">
        <v>461</v>
      </c>
      <c r="B238" s="10" t="str">
        <f>HYPERLINK("http://www.uniprot.org/uniprot/DDX51_HUMAN", "DDX51_HUMAN")</f>
        <v>DDX51_HUMAN</v>
      </c>
      <c r="C238" t="s">
        <v>850</v>
      </c>
      <c r="D238" t="b">
        <v>1</v>
      </c>
      <c r="E238" s="6">
        <v>0</v>
      </c>
      <c r="F238" s="6">
        <v>2</v>
      </c>
      <c r="G238" s="6">
        <v>1</v>
      </c>
      <c r="H238" t="s">
        <v>59</v>
      </c>
    </row>
    <row r="239" spans="1:8" x14ac:dyDescent="0.2">
      <c r="A239">
        <v>594</v>
      </c>
      <c r="B239" s="10" t="str">
        <f>HYPERLINK("http://www.uniprot.org/uniprot/DDX56_HUMAN", "DDX56_HUMAN")</f>
        <v>DDX56_HUMAN</v>
      </c>
      <c r="C239" t="s">
        <v>1930</v>
      </c>
      <c r="D239" t="b">
        <v>1</v>
      </c>
      <c r="E239" s="6">
        <v>0</v>
      </c>
      <c r="F239" s="6">
        <v>2</v>
      </c>
      <c r="G239" s="6">
        <v>1</v>
      </c>
      <c r="H239" t="s">
        <v>59</v>
      </c>
    </row>
    <row r="240" spans="1:8" x14ac:dyDescent="0.2">
      <c r="A240">
        <v>594</v>
      </c>
      <c r="B240" s="10" t="str">
        <f>HYPERLINK("http://www.uniprot.org/uniprot/DDX56_HUMAN", "DDX56_HUMAN")</f>
        <v>DDX56_HUMAN</v>
      </c>
      <c r="C240" t="s">
        <v>1931</v>
      </c>
      <c r="D240" t="b">
        <v>1</v>
      </c>
      <c r="E240" s="6">
        <v>0</v>
      </c>
      <c r="F240" s="6">
        <v>2</v>
      </c>
      <c r="G240" s="6">
        <v>1</v>
      </c>
      <c r="H240" t="s">
        <v>59</v>
      </c>
    </row>
    <row r="241" spans="1:8" x14ac:dyDescent="0.2">
      <c r="A241">
        <v>395</v>
      </c>
      <c r="B241" s="10" t="str">
        <f>HYPERLINK("http://www.uniprot.org/uniprot/DDX6L_HUMAN", "DDX6L_HUMAN")</f>
        <v>DDX6L_HUMAN</v>
      </c>
      <c r="C241" t="s">
        <v>1932</v>
      </c>
      <c r="D241" t="b">
        <v>1</v>
      </c>
      <c r="E241" s="6">
        <v>0</v>
      </c>
      <c r="F241" s="6">
        <v>2</v>
      </c>
      <c r="G241" s="6">
        <v>1</v>
      </c>
      <c r="H241" t="s">
        <v>59</v>
      </c>
    </row>
    <row r="242" spans="1:8" x14ac:dyDescent="0.2">
      <c r="A242">
        <v>184</v>
      </c>
      <c r="B242" s="10" t="str">
        <f>HYPERLINK("http://www.uniprot.org/uniprot/DESP_HUMAN", "DESP_HUMAN")</f>
        <v>DESP_HUMAN</v>
      </c>
      <c r="C242" t="s">
        <v>1933</v>
      </c>
      <c r="D242" t="b">
        <v>1</v>
      </c>
      <c r="E242" s="6">
        <v>1</v>
      </c>
      <c r="F242" s="6">
        <v>2</v>
      </c>
      <c r="G242" s="6">
        <v>1</v>
      </c>
      <c r="H242" t="s">
        <v>59</v>
      </c>
    </row>
    <row r="243" spans="1:8" x14ac:dyDescent="0.2">
      <c r="A243">
        <v>184</v>
      </c>
      <c r="B243" s="10" t="str">
        <f>HYPERLINK("http://www.uniprot.org/uniprot/DESP_HUMAN", "DESP_HUMAN")</f>
        <v>DESP_HUMAN</v>
      </c>
      <c r="C243" t="s">
        <v>1934</v>
      </c>
      <c r="D243" t="b">
        <v>1</v>
      </c>
      <c r="E243" s="6">
        <v>0</v>
      </c>
      <c r="F243" s="6">
        <v>2</v>
      </c>
      <c r="G243" s="6">
        <v>1</v>
      </c>
      <c r="H243" t="s">
        <v>1935</v>
      </c>
    </row>
    <row r="244" spans="1:8" x14ac:dyDescent="0.2">
      <c r="A244">
        <v>223</v>
      </c>
      <c r="B244" s="10" t="str">
        <f>HYPERLINK("http://www.uniprot.org/uniprot/DNJA1_HUMAN", "DNJA1_HUMAN")</f>
        <v>DNJA1_HUMAN</v>
      </c>
      <c r="C244" t="s">
        <v>1936</v>
      </c>
      <c r="D244" t="b">
        <v>1</v>
      </c>
      <c r="E244" s="6">
        <v>1</v>
      </c>
      <c r="F244" s="6">
        <v>2</v>
      </c>
      <c r="G244" s="6">
        <v>1</v>
      </c>
      <c r="H244" t="s">
        <v>59</v>
      </c>
    </row>
    <row r="245" spans="1:8" x14ac:dyDescent="0.2">
      <c r="A245">
        <v>112</v>
      </c>
      <c r="B245" s="10" t="str">
        <f>HYPERLINK("http://www.uniprot.org/uniprot/DNJB6_HUMAN", "DNJB6_HUMAN")</f>
        <v>DNJB6_HUMAN</v>
      </c>
      <c r="C245" t="s">
        <v>1937</v>
      </c>
      <c r="D245" t="b">
        <v>1</v>
      </c>
      <c r="E245" s="6">
        <v>0</v>
      </c>
      <c r="F245" s="6">
        <v>2</v>
      </c>
      <c r="G245" s="6">
        <v>1</v>
      </c>
      <c r="H245" t="s">
        <v>59</v>
      </c>
    </row>
    <row r="246" spans="1:8" x14ac:dyDescent="0.2">
      <c r="A246">
        <v>77</v>
      </c>
      <c r="B246" s="10" t="str">
        <f>HYPERLINK("http://www.uniprot.org/uniprot/DNM1L_HUMAN", "DNM1L_HUMAN")</f>
        <v>DNM1L_HUMAN</v>
      </c>
      <c r="C246" t="s">
        <v>853</v>
      </c>
      <c r="D246" t="b">
        <v>1</v>
      </c>
      <c r="E246" s="6">
        <v>0</v>
      </c>
      <c r="F246" s="6">
        <v>2</v>
      </c>
      <c r="G246" s="6">
        <v>1</v>
      </c>
      <c r="H246" t="s">
        <v>1935</v>
      </c>
    </row>
    <row r="247" spans="1:8" x14ac:dyDescent="0.2">
      <c r="A247">
        <v>325</v>
      </c>
      <c r="B247" s="10" t="str">
        <f>HYPERLINK("http://www.uniprot.org/uniprot/DPOE1_HUMAN", "DPOE1_HUMAN")</f>
        <v>DPOE1_HUMAN</v>
      </c>
      <c r="C247" t="s">
        <v>1938</v>
      </c>
      <c r="D247" t="b">
        <v>1</v>
      </c>
      <c r="E247" s="6">
        <v>0</v>
      </c>
      <c r="F247" s="6">
        <v>2</v>
      </c>
      <c r="G247" s="6">
        <v>1</v>
      </c>
      <c r="H247" t="s">
        <v>59</v>
      </c>
    </row>
    <row r="248" spans="1:8" x14ac:dyDescent="0.2">
      <c r="A248">
        <v>285</v>
      </c>
      <c r="B248" s="10" t="str">
        <f>HYPERLINK("http://www.uniprot.org/uniprot/DSRAD_HUMAN", "DSRAD_HUMAN")</f>
        <v>DSRAD_HUMAN</v>
      </c>
      <c r="C248" t="s">
        <v>1939</v>
      </c>
      <c r="D248" t="b">
        <v>1</v>
      </c>
      <c r="E248" s="6">
        <v>0</v>
      </c>
      <c r="F248" s="6">
        <v>2</v>
      </c>
      <c r="G248" s="6">
        <v>1</v>
      </c>
      <c r="H248" t="s">
        <v>59</v>
      </c>
    </row>
    <row r="249" spans="1:8" x14ac:dyDescent="0.2">
      <c r="A249">
        <v>641</v>
      </c>
      <c r="B249" s="10" t="str">
        <f>HYPERLINK("http://www.uniprot.org/uniprot/DTNA_HUMAN", "DTNA_HUMAN")</f>
        <v>DTNA_HUMAN</v>
      </c>
      <c r="C249" t="s">
        <v>1940</v>
      </c>
      <c r="D249" t="b">
        <v>1</v>
      </c>
      <c r="E249" s="6">
        <v>0</v>
      </c>
      <c r="F249" s="6">
        <v>2</v>
      </c>
      <c r="G249" s="6">
        <v>1</v>
      </c>
      <c r="H249" t="s">
        <v>59</v>
      </c>
    </row>
    <row r="250" spans="1:8" x14ac:dyDescent="0.2">
      <c r="A250">
        <v>353</v>
      </c>
      <c r="B250" s="10" t="str">
        <f>HYPERLINK("http://www.uniprot.org/uniprot/DYHC1_HUMAN", "DYHC1_HUMAN")</f>
        <v>DYHC1_HUMAN</v>
      </c>
      <c r="C250" t="s">
        <v>909</v>
      </c>
      <c r="D250" t="b">
        <v>1</v>
      </c>
      <c r="E250" s="6">
        <v>0</v>
      </c>
      <c r="F250" s="6">
        <v>2</v>
      </c>
      <c r="G250" s="6">
        <v>1</v>
      </c>
      <c r="H250" t="s">
        <v>59</v>
      </c>
    </row>
    <row r="251" spans="1:8" x14ac:dyDescent="0.2">
      <c r="A251">
        <v>353</v>
      </c>
      <c r="B251" s="10" t="str">
        <f>HYPERLINK("http://www.uniprot.org/uniprot/DYHC1_HUMAN", "DYHC1_HUMAN")</f>
        <v>DYHC1_HUMAN</v>
      </c>
      <c r="C251" t="s">
        <v>1941</v>
      </c>
      <c r="D251" t="b">
        <v>1</v>
      </c>
      <c r="E251" s="6">
        <v>0</v>
      </c>
      <c r="F251" s="6">
        <v>2</v>
      </c>
      <c r="G251" s="6">
        <v>1</v>
      </c>
      <c r="H251" t="s">
        <v>59</v>
      </c>
    </row>
    <row r="252" spans="1:8" x14ac:dyDescent="0.2">
      <c r="A252">
        <v>353</v>
      </c>
      <c r="B252" s="10" t="str">
        <f>HYPERLINK("http://www.uniprot.org/uniprot/DYHC1_HUMAN", "DYHC1_HUMAN")</f>
        <v>DYHC1_HUMAN</v>
      </c>
      <c r="C252" t="s">
        <v>1942</v>
      </c>
      <c r="D252" t="b">
        <v>1</v>
      </c>
      <c r="E252" s="6">
        <v>1</v>
      </c>
      <c r="F252" s="6">
        <v>2</v>
      </c>
      <c r="G252" s="6">
        <v>1</v>
      </c>
      <c r="H252" t="s">
        <v>59</v>
      </c>
    </row>
    <row r="253" spans="1:8" x14ac:dyDescent="0.2">
      <c r="A253">
        <v>353</v>
      </c>
      <c r="B253" s="10" t="str">
        <f>HYPERLINK("http://www.uniprot.org/uniprot/DYHC1_HUMAN", "DYHC1_HUMAN")</f>
        <v>DYHC1_HUMAN</v>
      </c>
      <c r="C253" t="s">
        <v>1943</v>
      </c>
      <c r="D253" t="b">
        <v>1</v>
      </c>
      <c r="E253" s="6">
        <v>1</v>
      </c>
      <c r="F253" s="6">
        <v>2</v>
      </c>
      <c r="G253" s="6">
        <v>1</v>
      </c>
      <c r="H253" t="s">
        <v>59</v>
      </c>
    </row>
    <row r="254" spans="1:8" x14ac:dyDescent="0.2">
      <c r="A254">
        <v>353</v>
      </c>
      <c r="B254" s="10" t="str">
        <f>HYPERLINK("http://www.uniprot.org/uniprot/DYHC1_HUMAN", "DYHC1_HUMAN")</f>
        <v>DYHC1_HUMAN</v>
      </c>
      <c r="C254" t="s">
        <v>1944</v>
      </c>
      <c r="D254" t="b">
        <v>1</v>
      </c>
      <c r="E254" s="6">
        <v>0</v>
      </c>
      <c r="F254" s="6">
        <v>2</v>
      </c>
      <c r="G254" s="6">
        <v>1</v>
      </c>
      <c r="H254" t="s">
        <v>59</v>
      </c>
    </row>
    <row r="255" spans="1:8" x14ac:dyDescent="0.2">
      <c r="A255">
        <v>247</v>
      </c>
      <c r="B255" s="10" t="str">
        <f>HYPERLINK("http://www.uniprot.org/uniprot/EAA3_HUMAN", "EAA3_HUMAN")</f>
        <v>EAA3_HUMAN</v>
      </c>
      <c r="C255" t="s">
        <v>1945</v>
      </c>
      <c r="D255" t="b">
        <v>1</v>
      </c>
      <c r="E255" s="6">
        <v>0</v>
      </c>
      <c r="F255" s="6">
        <v>2</v>
      </c>
      <c r="G255" s="6">
        <v>1</v>
      </c>
      <c r="H255" t="s">
        <v>59</v>
      </c>
    </row>
    <row r="256" spans="1:8" x14ac:dyDescent="0.2">
      <c r="A256">
        <v>412</v>
      </c>
      <c r="B256" s="10" t="str">
        <f>HYPERLINK("http://www.uniprot.org/uniprot/EDC4_HUMAN", "EDC4_HUMAN")</f>
        <v>EDC4_HUMAN</v>
      </c>
      <c r="C256" t="s">
        <v>1946</v>
      </c>
      <c r="D256" t="b">
        <v>1</v>
      </c>
      <c r="E256" s="6">
        <v>0</v>
      </c>
      <c r="F256" s="6">
        <v>2</v>
      </c>
      <c r="G256" s="6">
        <v>1</v>
      </c>
      <c r="H256" t="s">
        <v>59</v>
      </c>
    </row>
    <row r="257" spans="1:8" x14ac:dyDescent="0.2">
      <c r="A257">
        <v>210</v>
      </c>
      <c r="B257" s="10" t="str">
        <f>HYPERLINK("http://www.uniprot.org/uniprot/EF1G_HUMAN", "EF1G_HUMAN")</f>
        <v>EF1G_HUMAN</v>
      </c>
      <c r="C257" t="s">
        <v>1947</v>
      </c>
      <c r="D257" t="b">
        <v>1</v>
      </c>
      <c r="E257" s="6">
        <v>0</v>
      </c>
      <c r="F257" s="6">
        <v>2</v>
      </c>
      <c r="G257" s="6">
        <v>1</v>
      </c>
      <c r="H257" t="s">
        <v>59</v>
      </c>
    </row>
    <row r="258" spans="1:8" x14ac:dyDescent="0.2">
      <c r="A258">
        <v>499</v>
      </c>
      <c r="B258" s="10" t="str">
        <f>HYPERLINK("http://www.uniprot.org/uniprot/EFHD2_HUMAN", "EFHD2_HUMAN")</f>
        <v>EFHD2_HUMAN</v>
      </c>
      <c r="C258" t="s">
        <v>1948</v>
      </c>
      <c r="D258" t="b">
        <v>1</v>
      </c>
      <c r="E258" s="6">
        <v>0</v>
      </c>
      <c r="F258" s="6">
        <v>2</v>
      </c>
      <c r="G258" s="6">
        <v>1</v>
      </c>
      <c r="H258" t="s">
        <v>59</v>
      </c>
    </row>
    <row r="259" spans="1:8" x14ac:dyDescent="0.2">
      <c r="A259">
        <v>514</v>
      </c>
      <c r="B259" s="10" t="str">
        <f>HYPERLINK("http://www.uniprot.org/uniprot/EHMT2_HUMAN", "EHMT2_HUMAN")</f>
        <v>EHMT2_HUMAN</v>
      </c>
      <c r="C259" t="s">
        <v>1949</v>
      </c>
      <c r="D259" t="b">
        <v>1</v>
      </c>
      <c r="E259" s="6">
        <v>0</v>
      </c>
      <c r="F259" s="6">
        <v>2</v>
      </c>
      <c r="G259" s="6">
        <v>1</v>
      </c>
      <c r="H259" t="s">
        <v>59</v>
      </c>
    </row>
    <row r="260" spans="1:8" x14ac:dyDescent="0.2">
      <c r="A260">
        <v>555</v>
      </c>
      <c r="B260" s="10" t="str">
        <f>HYPERLINK("http://www.uniprot.org/uniprot/EIF2A_HUMAN", "EIF2A_HUMAN")</f>
        <v>EIF2A_HUMAN</v>
      </c>
      <c r="C260" t="s">
        <v>1950</v>
      </c>
      <c r="D260" t="b">
        <v>1</v>
      </c>
      <c r="E260" s="6">
        <v>0</v>
      </c>
      <c r="F260" s="6">
        <v>2</v>
      </c>
      <c r="G260" s="6">
        <v>1</v>
      </c>
      <c r="H260" t="s">
        <v>59</v>
      </c>
    </row>
    <row r="261" spans="1:8" x14ac:dyDescent="0.2">
      <c r="A261">
        <v>352</v>
      </c>
      <c r="B261" s="10" t="str">
        <f>HYPERLINK("http://www.uniprot.org/uniprot/EIF3A_HUMAN", "EIF3A_HUMAN")</f>
        <v>EIF3A_HUMAN</v>
      </c>
      <c r="C261" t="s">
        <v>1951</v>
      </c>
      <c r="D261" t="b">
        <v>1</v>
      </c>
      <c r="E261" s="6">
        <v>0</v>
      </c>
      <c r="F261" s="6">
        <v>2</v>
      </c>
      <c r="G261" s="6">
        <v>1</v>
      </c>
      <c r="H261" t="s">
        <v>59</v>
      </c>
    </row>
    <row r="262" spans="1:8" x14ac:dyDescent="0.2">
      <c r="A262">
        <v>529</v>
      </c>
      <c r="B262" s="10" t="str">
        <f>HYPERLINK("http://www.uniprot.org/uniprot/EIF3C_HUMAN", "EIF3C_HUMAN")</f>
        <v>EIF3C_HUMAN</v>
      </c>
      <c r="C262" t="s">
        <v>1952</v>
      </c>
      <c r="D262" t="b">
        <v>1</v>
      </c>
      <c r="E262" s="6">
        <v>2</v>
      </c>
      <c r="F262" s="6">
        <v>2</v>
      </c>
      <c r="G262" s="6">
        <v>1</v>
      </c>
      <c r="H262" t="s">
        <v>59</v>
      </c>
    </row>
    <row r="263" spans="1:8" x14ac:dyDescent="0.2">
      <c r="A263">
        <v>529</v>
      </c>
      <c r="B263" s="10" t="str">
        <f>HYPERLINK("http://www.uniprot.org/uniprot/EIF3C_HUMAN", "EIF3C_HUMAN")</f>
        <v>EIF3C_HUMAN</v>
      </c>
      <c r="C263" t="s">
        <v>1953</v>
      </c>
      <c r="D263" t="b">
        <v>1</v>
      </c>
      <c r="E263" s="6">
        <v>1</v>
      </c>
      <c r="F263" s="6">
        <v>3</v>
      </c>
      <c r="G263" s="6">
        <v>1</v>
      </c>
      <c r="H263" t="s">
        <v>59</v>
      </c>
    </row>
    <row r="264" spans="1:8" x14ac:dyDescent="0.2">
      <c r="A264">
        <v>287</v>
      </c>
      <c r="B264" s="10" t="str">
        <f>HYPERLINK("http://www.uniprot.org/uniprot/EIF3E_HUMAN", "EIF3E_HUMAN")</f>
        <v>EIF3E_HUMAN</v>
      </c>
      <c r="C264" t="s">
        <v>1954</v>
      </c>
      <c r="D264" t="b">
        <v>1</v>
      </c>
      <c r="E264" s="6">
        <v>0</v>
      </c>
      <c r="F264" s="6">
        <v>2</v>
      </c>
      <c r="G264" s="6">
        <v>1</v>
      </c>
      <c r="H264" t="s">
        <v>59</v>
      </c>
    </row>
    <row r="265" spans="1:8" x14ac:dyDescent="0.2">
      <c r="A265">
        <v>287</v>
      </c>
      <c r="B265" s="10" t="str">
        <f>HYPERLINK("http://www.uniprot.org/uniprot/EIF3E_HUMAN", "EIF3E_HUMAN")</f>
        <v>EIF3E_HUMAN</v>
      </c>
      <c r="C265" t="s">
        <v>1955</v>
      </c>
      <c r="D265" t="b">
        <v>1</v>
      </c>
      <c r="E265" s="6">
        <v>0</v>
      </c>
      <c r="F265" s="6">
        <v>2</v>
      </c>
      <c r="G265" s="6">
        <v>1</v>
      </c>
      <c r="H265" t="s">
        <v>59</v>
      </c>
    </row>
    <row r="266" spans="1:8" x14ac:dyDescent="0.2">
      <c r="A266">
        <v>287</v>
      </c>
      <c r="B266" s="10" t="str">
        <f>HYPERLINK("http://www.uniprot.org/uniprot/EIF3E_HUMAN", "EIF3E_HUMAN")</f>
        <v>EIF3E_HUMAN</v>
      </c>
      <c r="C266" t="s">
        <v>76</v>
      </c>
      <c r="D266" t="b">
        <v>1</v>
      </c>
      <c r="E266" s="6">
        <v>0</v>
      </c>
      <c r="F266" s="6">
        <v>2</v>
      </c>
      <c r="G266" s="6">
        <v>1</v>
      </c>
      <c r="H266" t="s">
        <v>59</v>
      </c>
    </row>
    <row r="267" spans="1:8" x14ac:dyDescent="0.2">
      <c r="A267">
        <v>95</v>
      </c>
      <c r="B267" s="10" t="str">
        <f>HYPERLINK("http://www.uniprot.org/uniprot/EIF3H_HUMAN", "EIF3H_HUMAN")</f>
        <v>EIF3H_HUMAN</v>
      </c>
      <c r="C267" t="s">
        <v>937</v>
      </c>
      <c r="D267" t="b">
        <v>1</v>
      </c>
      <c r="E267" s="6">
        <v>1</v>
      </c>
      <c r="F267" s="6">
        <v>2</v>
      </c>
      <c r="G267" s="6">
        <v>1</v>
      </c>
      <c r="H267" t="s">
        <v>59</v>
      </c>
    </row>
    <row r="268" spans="1:8" x14ac:dyDescent="0.2">
      <c r="A268">
        <v>484</v>
      </c>
      <c r="B268" s="10" t="str">
        <f>HYPERLINK("http://www.uniprot.org/uniprot/ELYS_HUMAN", "ELYS_HUMAN")</f>
        <v>ELYS_HUMAN</v>
      </c>
      <c r="C268" t="s">
        <v>1956</v>
      </c>
      <c r="D268" t="b">
        <v>1</v>
      </c>
      <c r="E268" s="6">
        <v>0</v>
      </c>
      <c r="F268" s="6">
        <v>2</v>
      </c>
      <c r="G268" s="6">
        <v>1</v>
      </c>
      <c r="H268" t="s">
        <v>59</v>
      </c>
    </row>
    <row r="269" spans="1:8" x14ac:dyDescent="0.2">
      <c r="A269">
        <v>286</v>
      </c>
      <c r="B269" s="10" t="str">
        <f>HYPERLINK("http://www.uniprot.org/uniprot/EPIPL_HUMAN", "EPIPL_HUMAN")</f>
        <v>EPIPL_HUMAN</v>
      </c>
      <c r="C269" t="s">
        <v>1957</v>
      </c>
      <c r="D269" t="b">
        <v>1</v>
      </c>
      <c r="E269" s="6">
        <v>1</v>
      </c>
      <c r="F269" s="6">
        <v>3</v>
      </c>
      <c r="G269" s="6">
        <v>1</v>
      </c>
      <c r="H269" t="s">
        <v>59</v>
      </c>
    </row>
    <row r="270" spans="1:8" x14ac:dyDescent="0.2">
      <c r="A270">
        <v>201</v>
      </c>
      <c r="B270" s="10" t="str">
        <f>HYPERLINK("http://www.uniprot.org/uniprot/ERD21_HUMAN", "ERD21_HUMAN")</f>
        <v>ERD21_HUMAN</v>
      </c>
      <c r="C270" t="s">
        <v>1958</v>
      </c>
      <c r="D270" t="b">
        <v>1</v>
      </c>
      <c r="E270" s="6">
        <v>0</v>
      </c>
      <c r="F270" s="6">
        <v>2</v>
      </c>
      <c r="G270" s="6">
        <v>1</v>
      </c>
      <c r="H270" t="s">
        <v>59</v>
      </c>
    </row>
    <row r="271" spans="1:8" x14ac:dyDescent="0.2">
      <c r="A271">
        <v>102</v>
      </c>
      <c r="B271" s="10" t="str">
        <f>HYPERLINK("http://www.uniprot.org/uniprot/ERD23_HUMAN", "ERD23_HUMAN")</f>
        <v>ERD23_HUMAN</v>
      </c>
      <c r="C271" t="s">
        <v>1959</v>
      </c>
      <c r="D271" t="b">
        <v>1</v>
      </c>
      <c r="E271" s="6">
        <v>0</v>
      </c>
      <c r="F271" s="6">
        <v>2</v>
      </c>
      <c r="G271" s="6">
        <v>1</v>
      </c>
      <c r="H271" t="s">
        <v>59</v>
      </c>
    </row>
    <row r="272" spans="1:8" x14ac:dyDescent="0.2">
      <c r="A272">
        <v>619</v>
      </c>
      <c r="B272" s="10" t="str">
        <f>HYPERLINK("http://www.uniprot.org/uniprot/ERG28_HUMAN", "ERG28_HUMAN")</f>
        <v>ERG28_HUMAN</v>
      </c>
      <c r="C272" t="s">
        <v>1960</v>
      </c>
      <c r="D272" t="b">
        <v>1</v>
      </c>
      <c r="E272" s="6">
        <v>1</v>
      </c>
      <c r="F272" s="6">
        <v>2</v>
      </c>
      <c r="G272" s="6">
        <v>1</v>
      </c>
      <c r="H272" t="s">
        <v>59</v>
      </c>
    </row>
    <row r="273" spans="1:8" x14ac:dyDescent="0.2">
      <c r="A273">
        <v>634</v>
      </c>
      <c r="B273" s="10" t="str">
        <f>HYPERLINK("http://www.uniprot.org/uniprot/ERGI3_HUMAN", "ERGI3_HUMAN")</f>
        <v>ERGI3_HUMAN</v>
      </c>
      <c r="C273" t="s">
        <v>533</v>
      </c>
      <c r="D273" t="b">
        <v>1</v>
      </c>
      <c r="E273" s="6">
        <v>0</v>
      </c>
      <c r="F273" s="6">
        <v>2</v>
      </c>
      <c r="G273" s="6">
        <v>1</v>
      </c>
      <c r="H273" t="s">
        <v>59</v>
      </c>
    </row>
    <row r="274" spans="1:8" x14ac:dyDescent="0.2">
      <c r="A274">
        <v>616</v>
      </c>
      <c r="B274" s="10" t="str">
        <f>HYPERLINK("http://www.uniprot.org/uniprot/ERRFI_HUMAN", "ERRFI_HUMAN")</f>
        <v>ERRFI_HUMAN</v>
      </c>
      <c r="C274" t="s">
        <v>1961</v>
      </c>
      <c r="D274" t="b">
        <v>1</v>
      </c>
      <c r="E274" s="6">
        <v>0</v>
      </c>
      <c r="F274" s="6">
        <v>2</v>
      </c>
      <c r="G274" s="6">
        <v>1</v>
      </c>
      <c r="H274" t="s">
        <v>59</v>
      </c>
    </row>
    <row r="275" spans="1:8" x14ac:dyDescent="0.2">
      <c r="A275">
        <v>410</v>
      </c>
      <c r="B275" s="10" t="str">
        <f>HYPERLINK("http://www.uniprot.org/uniprot/ESRP1_HUMAN", "ESRP1_HUMAN")</f>
        <v>ESRP1_HUMAN</v>
      </c>
      <c r="C275" t="s">
        <v>1962</v>
      </c>
      <c r="D275" t="b">
        <v>1</v>
      </c>
      <c r="E275" s="6">
        <v>0</v>
      </c>
      <c r="F275" s="6">
        <v>2</v>
      </c>
      <c r="G275" s="6">
        <v>1</v>
      </c>
      <c r="H275" t="s">
        <v>59</v>
      </c>
    </row>
    <row r="276" spans="1:8" x14ac:dyDescent="0.2">
      <c r="A276">
        <v>410</v>
      </c>
      <c r="B276" s="10" t="str">
        <f>HYPERLINK("http://www.uniprot.org/uniprot/ESRP1_HUMAN", "ESRP1_HUMAN")</f>
        <v>ESRP1_HUMAN</v>
      </c>
      <c r="C276" t="s">
        <v>1963</v>
      </c>
      <c r="D276" t="b">
        <v>1</v>
      </c>
      <c r="E276" s="6">
        <v>1</v>
      </c>
      <c r="F276" s="6">
        <v>2</v>
      </c>
      <c r="G276" s="6">
        <v>1</v>
      </c>
      <c r="H276" t="s">
        <v>59</v>
      </c>
    </row>
    <row r="277" spans="1:8" x14ac:dyDescent="0.2">
      <c r="A277">
        <v>567</v>
      </c>
      <c r="B277" s="10" t="str">
        <f>HYPERLINK("http://www.uniprot.org/uniprot/ESRP2_HUMAN", "ESRP2_HUMAN")</f>
        <v>ESRP2_HUMAN</v>
      </c>
      <c r="C277" t="s">
        <v>1964</v>
      </c>
      <c r="D277" t="b">
        <v>1</v>
      </c>
      <c r="E277" s="6">
        <v>0</v>
      </c>
      <c r="F277" s="6">
        <v>2</v>
      </c>
      <c r="G277" s="6">
        <v>1</v>
      </c>
      <c r="H277" t="s">
        <v>59</v>
      </c>
    </row>
    <row r="278" spans="1:8" x14ac:dyDescent="0.2">
      <c r="A278">
        <v>173</v>
      </c>
      <c r="B278" s="10" t="str">
        <f>HYPERLINK("http://www.uniprot.org/uniprot/ESTD_HUMAN", "ESTD_HUMAN")</f>
        <v>ESTD_HUMAN</v>
      </c>
      <c r="C278" t="s">
        <v>1965</v>
      </c>
      <c r="D278" t="b">
        <v>1</v>
      </c>
      <c r="E278" s="6">
        <v>0</v>
      </c>
      <c r="F278" s="6">
        <v>2</v>
      </c>
      <c r="G278" s="6">
        <v>1</v>
      </c>
      <c r="H278" t="s">
        <v>59</v>
      </c>
    </row>
    <row r="279" spans="1:8" x14ac:dyDescent="0.2">
      <c r="A279">
        <v>500</v>
      </c>
      <c r="B279" s="10" t="str">
        <f>HYPERLINK("http://www.uniprot.org/uniprot/EVI5L_HUMAN", "EVI5L_HUMAN")</f>
        <v>EVI5L_HUMAN</v>
      </c>
      <c r="C279" t="s">
        <v>1966</v>
      </c>
      <c r="D279" t="b">
        <v>1</v>
      </c>
      <c r="E279" s="6">
        <v>0</v>
      </c>
      <c r="F279" s="6">
        <v>2</v>
      </c>
      <c r="G279" s="6">
        <v>1</v>
      </c>
      <c r="H279" t="s">
        <v>59</v>
      </c>
    </row>
    <row r="280" spans="1:8" x14ac:dyDescent="0.2">
      <c r="A280">
        <v>471</v>
      </c>
      <c r="B280" s="10" t="str">
        <f>HYPERLINK("http://www.uniprot.org/uniprot/EXOC6_HUMAN", "EXOC6_HUMAN")</f>
        <v>EXOC6_HUMAN</v>
      </c>
      <c r="C280" t="s">
        <v>1967</v>
      </c>
      <c r="D280" t="b">
        <v>1</v>
      </c>
      <c r="E280" s="6">
        <v>0</v>
      </c>
      <c r="F280" s="6">
        <v>2</v>
      </c>
      <c r="G280" s="6">
        <v>1</v>
      </c>
      <c r="H280" t="s">
        <v>59</v>
      </c>
    </row>
    <row r="281" spans="1:8" x14ac:dyDescent="0.2">
      <c r="A281">
        <v>376</v>
      </c>
      <c r="B281" s="10" t="str">
        <f>HYPERLINK("http://www.uniprot.org/uniprot/EZH2_HUMAN", "EZH2_HUMAN")</f>
        <v>EZH2_HUMAN</v>
      </c>
      <c r="C281" t="s">
        <v>1968</v>
      </c>
      <c r="D281" t="b">
        <v>1</v>
      </c>
      <c r="E281" s="6">
        <v>1</v>
      </c>
      <c r="F281" s="6">
        <v>2</v>
      </c>
      <c r="G281" s="6">
        <v>1</v>
      </c>
      <c r="H281" t="s">
        <v>59</v>
      </c>
    </row>
    <row r="282" spans="1:8" x14ac:dyDescent="0.2">
      <c r="A282">
        <v>545</v>
      </c>
      <c r="B282" s="10" t="str">
        <f>HYPERLINK("http://www.uniprot.org/uniprot/F103A_HUMAN", "F103A_HUMAN")</f>
        <v>F103A_HUMAN</v>
      </c>
      <c r="C282" t="s">
        <v>1969</v>
      </c>
      <c r="D282" t="b">
        <v>1</v>
      </c>
      <c r="E282" s="6">
        <v>1</v>
      </c>
      <c r="F282" s="6">
        <v>2</v>
      </c>
      <c r="G282" s="6">
        <v>1</v>
      </c>
      <c r="H282" t="s">
        <v>59</v>
      </c>
    </row>
    <row r="283" spans="1:8" x14ac:dyDescent="0.2">
      <c r="A283">
        <v>396</v>
      </c>
      <c r="B283" s="10" t="str">
        <f>HYPERLINK("http://www.uniprot.org/uniprot/F123B_HUMAN", "F123B_HUMAN")</f>
        <v>F123B_HUMAN</v>
      </c>
      <c r="C283" t="s">
        <v>1970</v>
      </c>
      <c r="D283" t="b">
        <v>1</v>
      </c>
      <c r="E283" s="6">
        <v>0</v>
      </c>
      <c r="F283" s="6">
        <v>2</v>
      </c>
      <c r="G283" s="6">
        <v>1</v>
      </c>
      <c r="H283" t="s">
        <v>59</v>
      </c>
    </row>
    <row r="284" spans="1:8" x14ac:dyDescent="0.2">
      <c r="A284">
        <v>541</v>
      </c>
      <c r="B284" s="10" t="str">
        <f>HYPERLINK("http://www.uniprot.org/uniprot/F173A_HUMAN", "F173A_HUMAN")</f>
        <v>F173A_HUMAN</v>
      </c>
      <c r="C284" t="s">
        <v>1971</v>
      </c>
      <c r="D284" t="b">
        <v>1</v>
      </c>
      <c r="E284" s="6">
        <v>1</v>
      </c>
      <c r="F284" s="6">
        <v>2</v>
      </c>
      <c r="G284" s="6">
        <v>1</v>
      </c>
      <c r="H284" t="s">
        <v>59</v>
      </c>
    </row>
    <row r="285" spans="1:8" x14ac:dyDescent="0.2">
      <c r="A285">
        <v>199</v>
      </c>
      <c r="B285" s="10" t="str">
        <f>HYPERLINK("http://www.uniprot.org/uniprot/F8I2_HUMAN", "F8I2_HUMAN")</f>
        <v>F8I2_HUMAN</v>
      </c>
      <c r="C285" t="s">
        <v>1972</v>
      </c>
      <c r="D285" t="b">
        <v>1</v>
      </c>
      <c r="E285" s="6">
        <v>0</v>
      </c>
      <c r="F285" s="6">
        <v>2</v>
      </c>
      <c r="G285" s="6">
        <v>1</v>
      </c>
      <c r="H285" t="s">
        <v>59</v>
      </c>
    </row>
    <row r="286" spans="1:8" x14ac:dyDescent="0.2">
      <c r="A286">
        <v>640</v>
      </c>
      <c r="B286" s="10" t="str">
        <f>HYPERLINK("http://www.uniprot.org/uniprot/FA32A_HUMAN", "FA32A_HUMAN")</f>
        <v>FA32A_HUMAN</v>
      </c>
      <c r="C286" t="s">
        <v>1973</v>
      </c>
      <c r="D286" t="b">
        <v>1</v>
      </c>
      <c r="E286" s="6">
        <v>1</v>
      </c>
      <c r="F286" s="6">
        <v>2</v>
      </c>
      <c r="G286" s="6">
        <v>1</v>
      </c>
      <c r="H286" t="s">
        <v>59</v>
      </c>
    </row>
    <row r="287" spans="1:8" x14ac:dyDescent="0.2">
      <c r="A287">
        <v>355</v>
      </c>
      <c r="B287" s="10" t="str">
        <f>HYPERLINK("http://www.uniprot.org/uniprot/FA50A_HUMAN", "FA50A_HUMAN")</f>
        <v>FA50A_HUMAN</v>
      </c>
      <c r="C287" t="s">
        <v>1974</v>
      </c>
      <c r="D287" t="b">
        <v>1</v>
      </c>
      <c r="E287" s="6">
        <v>0</v>
      </c>
      <c r="F287" s="6">
        <v>2</v>
      </c>
      <c r="G287" s="6">
        <v>1</v>
      </c>
      <c r="H287" t="s">
        <v>59</v>
      </c>
    </row>
    <row r="288" spans="1:8" x14ac:dyDescent="0.2">
      <c r="A288">
        <v>417</v>
      </c>
      <c r="B288" s="10" t="str">
        <f>HYPERLINK("http://www.uniprot.org/uniprot/FA55D_HUMAN", "FA55D_HUMAN")</f>
        <v>FA55D_HUMAN</v>
      </c>
      <c r="C288" t="s">
        <v>1975</v>
      </c>
      <c r="D288" t="b">
        <v>1</v>
      </c>
      <c r="E288" s="6">
        <v>0</v>
      </c>
      <c r="F288" s="6">
        <v>2</v>
      </c>
      <c r="G288" s="6">
        <v>1</v>
      </c>
      <c r="H288" t="s">
        <v>59</v>
      </c>
    </row>
    <row r="289" spans="1:8" x14ac:dyDescent="0.2">
      <c r="A289">
        <v>512</v>
      </c>
      <c r="B289" s="10" t="str">
        <f>HYPERLINK("http://www.uniprot.org/uniprot/FACR2_HUMAN", "FACR2_HUMAN")</f>
        <v>FACR2_HUMAN</v>
      </c>
      <c r="C289" t="s">
        <v>1976</v>
      </c>
      <c r="D289" t="b">
        <v>1</v>
      </c>
      <c r="E289" s="6">
        <v>0</v>
      </c>
      <c r="F289" s="6">
        <v>2</v>
      </c>
      <c r="G289" s="6">
        <v>1</v>
      </c>
      <c r="H289" t="s">
        <v>59</v>
      </c>
    </row>
    <row r="290" spans="1:8" x14ac:dyDescent="0.2">
      <c r="A290">
        <v>598</v>
      </c>
      <c r="B290" s="10" t="str">
        <f>HYPERLINK("http://www.uniprot.org/uniprot/FAKD2_HUMAN", "FAKD2_HUMAN")</f>
        <v>FAKD2_HUMAN</v>
      </c>
      <c r="C290" t="s">
        <v>1977</v>
      </c>
      <c r="D290" t="b">
        <v>1</v>
      </c>
      <c r="E290" s="6">
        <v>0</v>
      </c>
      <c r="F290" s="6">
        <v>2</v>
      </c>
      <c r="G290" s="6">
        <v>1</v>
      </c>
      <c r="H290" t="s">
        <v>59</v>
      </c>
    </row>
    <row r="291" spans="1:8" x14ac:dyDescent="0.2">
      <c r="A291">
        <v>196</v>
      </c>
      <c r="B291" s="10" t="str">
        <f>HYPERLINK("http://www.uniprot.org/uniprot/FBRL_HUMAN", "FBRL_HUMAN")</f>
        <v>FBRL_HUMAN</v>
      </c>
      <c r="C291" t="s">
        <v>1978</v>
      </c>
      <c r="D291" t="b">
        <v>1</v>
      </c>
      <c r="E291" s="6">
        <v>0</v>
      </c>
      <c r="F291" s="6">
        <v>2</v>
      </c>
      <c r="G291" s="6">
        <v>1</v>
      </c>
      <c r="H291" t="s">
        <v>59</v>
      </c>
    </row>
    <row r="292" spans="1:8" x14ac:dyDescent="0.2">
      <c r="A292">
        <v>438</v>
      </c>
      <c r="B292" s="10" t="str">
        <f>HYPERLINK("http://www.uniprot.org/uniprot/FBX11_HUMAN", "FBX11_HUMAN")</f>
        <v>FBX11_HUMAN</v>
      </c>
      <c r="C292" t="s">
        <v>1979</v>
      </c>
      <c r="D292" t="b">
        <v>1</v>
      </c>
      <c r="E292" s="6">
        <v>0</v>
      </c>
      <c r="F292" s="6">
        <v>2</v>
      </c>
      <c r="G292" s="6">
        <v>1</v>
      </c>
      <c r="H292" t="s">
        <v>59</v>
      </c>
    </row>
    <row r="293" spans="1:8" x14ac:dyDescent="0.2">
      <c r="A293">
        <v>238</v>
      </c>
      <c r="B293" s="10" t="str">
        <f>HYPERLINK("http://www.uniprot.org/uniprot/FDFT_HUMAN", "FDFT_HUMAN")</f>
        <v>FDFT_HUMAN</v>
      </c>
      <c r="C293" t="s">
        <v>1980</v>
      </c>
      <c r="D293" t="b">
        <v>1</v>
      </c>
      <c r="E293" s="6">
        <v>0</v>
      </c>
      <c r="F293" s="6">
        <v>2</v>
      </c>
      <c r="G293" s="6">
        <v>1</v>
      </c>
      <c r="H293" t="s">
        <v>59</v>
      </c>
    </row>
    <row r="294" spans="1:8" x14ac:dyDescent="0.2">
      <c r="A294">
        <v>473</v>
      </c>
      <c r="B294" s="10" t="str">
        <f>HYPERLINK("http://www.uniprot.org/uniprot/FEZF2_HUMAN", "FEZF2_HUMAN")</f>
        <v>FEZF2_HUMAN</v>
      </c>
      <c r="C294" t="s">
        <v>1981</v>
      </c>
      <c r="D294" t="b">
        <v>1</v>
      </c>
      <c r="E294" s="6">
        <v>0</v>
      </c>
      <c r="F294" s="6">
        <v>2</v>
      </c>
      <c r="G294" s="6">
        <v>1</v>
      </c>
      <c r="H294" t="s">
        <v>59</v>
      </c>
    </row>
    <row r="295" spans="1:8" x14ac:dyDescent="0.2">
      <c r="A295">
        <v>554</v>
      </c>
      <c r="B295" s="10" t="str">
        <f>HYPERLINK("http://www.uniprot.org/uniprot/FHL17_HUMAN", "FHL17_HUMAN")</f>
        <v>FHL17_HUMAN</v>
      </c>
      <c r="C295" t="s">
        <v>1982</v>
      </c>
      <c r="D295" t="b">
        <v>1</v>
      </c>
      <c r="E295" s="6">
        <v>0</v>
      </c>
      <c r="F295" s="6">
        <v>2</v>
      </c>
      <c r="G295" s="6">
        <v>1</v>
      </c>
      <c r="H295" t="s">
        <v>59</v>
      </c>
    </row>
    <row r="296" spans="1:8" x14ac:dyDescent="0.2">
      <c r="A296">
        <v>100</v>
      </c>
      <c r="B296" s="10" t="str">
        <f>HYPERLINK("http://www.uniprot.org/uniprot/FIBP_HUMAN", "FIBP_HUMAN")</f>
        <v>FIBP_HUMAN</v>
      </c>
      <c r="C296" t="s">
        <v>1983</v>
      </c>
      <c r="D296" t="b">
        <v>1</v>
      </c>
      <c r="E296" s="6">
        <v>1</v>
      </c>
      <c r="F296" s="6">
        <v>3</v>
      </c>
      <c r="G296" s="6">
        <v>1</v>
      </c>
      <c r="H296" t="s">
        <v>59</v>
      </c>
    </row>
    <row r="297" spans="1:8" x14ac:dyDescent="0.2">
      <c r="A297">
        <v>195</v>
      </c>
      <c r="B297" s="10" t="str">
        <f>HYPERLINK("http://www.uniprot.org/uniprot/FLNA_HUMAN", "FLNA_HUMAN")</f>
        <v>FLNA_HUMAN</v>
      </c>
      <c r="C297" t="s">
        <v>1984</v>
      </c>
      <c r="D297" t="b">
        <v>1</v>
      </c>
      <c r="E297" s="6">
        <v>0</v>
      </c>
      <c r="F297" s="6">
        <v>2</v>
      </c>
      <c r="G297" s="6">
        <v>1</v>
      </c>
      <c r="H297" t="s">
        <v>59</v>
      </c>
    </row>
    <row r="298" spans="1:8" x14ac:dyDescent="0.2">
      <c r="A298">
        <v>195</v>
      </c>
      <c r="B298" s="10" t="str">
        <f>HYPERLINK("http://www.uniprot.org/uniprot/FLNA_HUMAN", "FLNA_HUMAN")</f>
        <v>FLNA_HUMAN</v>
      </c>
      <c r="C298" t="s">
        <v>1985</v>
      </c>
      <c r="D298" t="b">
        <v>1</v>
      </c>
      <c r="E298" s="6">
        <v>0</v>
      </c>
      <c r="F298" s="6">
        <v>2</v>
      </c>
      <c r="G298" s="6">
        <v>1</v>
      </c>
      <c r="H298" t="s">
        <v>59</v>
      </c>
    </row>
    <row r="299" spans="1:8" x14ac:dyDescent="0.2">
      <c r="A299">
        <v>354</v>
      </c>
      <c r="B299" s="10" t="str">
        <f>HYPERLINK("http://www.uniprot.org/uniprot/FLOT2_HUMAN", "FLOT2_HUMAN")</f>
        <v>FLOT2_HUMAN</v>
      </c>
      <c r="C299" t="s">
        <v>1986</v>
      </c>
      <c r="D299" t="b">
        <v>1</v>
      </c>
      <c r="E299" s="6">
        <v>0</v>
      </c>
      <c r="F299" s="6">
        <v>2</v>
      </c>
      <c r="G299" s="6">
        <v>1</v>
      </c>
      <c r="H299" t="s">
        <v>59</v>
      </c>
    </row>
    <row r="300" spans="1:8" x14ac:dyDescent="0.2">
      <c r="A300">
        <v>390</v>
      </c>
      <c r="B300" s="10" t="str">
        <f>HYPERLINK("http://www.uniprot.org/uniprot/FND3B_HUMAN", "FND3B_HUMAN")</f>
        <v>FND3B_HUMAN</v>
      </c>
      <c r="C300" t="s">
        <v>857</v>
      </c>
      <c r="D300" t="b">
        <v>1</v>
      </c>
      <c r="E300" s="6">
        <v>0</v>
      </c>
      <c r="F300" s="6">
        <v>2</v>
      </c>
      <c r="G300" s="6">
        <v>1</v>
      </c>
      <c r="H300" t="s">
        <v>59</v>
      </c>
    </row>
    <row r="301" spans="1:8" x14ac:dyDescent="0.2">
      <c r="A301">
        <v>336</v>
      </c>
      <c r="B301" s="10" t="str">
        <f>HYPERLINK("http://www.uniprot.org/uniprot/FOXC1_HUMAN", "FOXC1_HUMAN")</f>
        <v>FOXC1_HUMAN</v>
      </c>
      <c r="C301" t="s">
        <v>1987</v>
      </c>
      <c r="D301" t="b">
        <v>1</v>
      </c>
      <c r="E301" s="6">
        <v>1</v>
      </c>
      <c r="F301" s="6">
        <v>2</v>
      </c>
      <c r="G301" s="6">
        <v>1</v>
      </c>
      <c r="H301" t="s">
        <v>59</v>
      </c>
    </row>
    <row r="302" spans="1:8" x14ac:dyDescent="0.2">
      <c r="A302">
        <v>336</v>
      </c>
      <c r="B302" s="10" t="str">
        <f>HYPERLINK("http://www.uniprot.org/uniprot/FOXC1_HUMAN", "FOXC1_HUMAN")</f>
        <v>FOXC1_HUMAN</v>
      </c>
      <c r="C302" t="s">
        <v>1988</v>
      </c>
      <c r="D302" t="b">
        <v>1</v>
      </c>
      <c r="E302" s="6">
        <v>0</v>
      </c>
      <c r="F302" s="6">
        <v>2</v>
      </c>
      <c r="G302" s="6">
        <v>1</v>
      </c>
      <c r="H302" t="s">
        <v>59</v>
      </c>
    </row>
    <row r="303" spans="1:8" x14ac:dyDescent="0.2">
      <c r="A303">
        <v>444</v>
      </c>
      <c r="B303" s="10" t="str">
        <f>HYPERLINK("http://www.uniprot.org/uniprot/FOXP4_HUMAN", "FOXP4_HUMAN")</f>
        <v>FOXP4_HUMAN</v>
      </c>
      <c r="C303" t="s">
        <v>1989</v>
      </c>
      <c r="D303" t="b">
        <v>1</v>
      </c>
      <c r="E303" s="6">
        <v>0</v>
      </c>
      <c r="F303" s="6">
        <v>2</v>
      </c>
      <c r="G303" s="6">
        <v>1</v>
      </c>
      <c r="H303" t="s">
        <v>59</v>
      </c>
    </row>
    <row r="304" spans="1:8" x14ac:dyDescent="0.2">
      <c r="A304">
        <v>380</v>
      </c>
      <c r="B304" s="10" t="str">
        <f>HYPERLINK("http://www.uniprot.org/uniprot/FSCN1_HUMAN", "FSCN1_HUMAN")</f>
        <v>FSCN1_HUMAN</v>
      </c>
      <c r="C304" t="s">
        <v>1990</v>
      </c>
      <c r="D304" t="b">
        <v>1</v>
      </c>
      <c r="E304" s="6">
        <v>1</v>
      </c>
      <c r="F304" s="6">
        <v>2</v>
      </c>
      <c r="G304" s="6">
        <v>1</v>
      </c>
      <c r="H304" t="s">
        <v>59</v>
      </c>
    </row>
    <row r="305" spans="1:8" x14ac:dyDescent="0.2">
      <c r="A305">
        <v>457</v>
      </c>
      <c r="B305" s="10" t="str">
        <f>HYPERLINK("http://www.uniprot.org/uniprot/FXL14_HUMAN", "FXL14_HUMAN")</f>
        <v>FXL14_HUMAN</v>
      </c>
      <c r="C305" t="s">
        <v>1991</v>
      </c>
      <c r="D305" t="b">
        <v>1</v>
      </c>
      <c r="E305" s="6">
        <v>0</v>
      </c>
      <c r="F305" s="6">
        <v>2</v>
      </c>
      <c r="G305" s="6">
        <v>1</v>
      </c>
      <c r="H305" t="s">
        <v>59</v>
      </c>
    </row>
    <row r="306" spans="1:8" x14ac:dyDescent="0.2">
      <c r="A306">
        <v>269</v>
      </c>
      <c r="B306" s="10" t="str">
        <f>HYPERLINK("http://www.uniprot.org/uniprot/FXR2_HUMAN", "FXR2_HUMAN")</f>
        <v>FXR2_HUMAN</v>
      </c>
      <c r="C306" t="s">
        <v>1992</v>
      </c>
      <c r="D306" t="b">
        <v>1</v>
      </c>
      <c r="E306" s="6">
        <v>0</v>
      </c>
      <c r="F306" s="6">
        <v>2</v>
      </c>
      <c r="G306" s="6">
        <v>1</v>
      </c>
      <c r="H306" t="s">
        <v>59</v>
      </c>
    </row>
    <row r="307" spans="1:8" x14ac:dyDescent="0.2">
      <c r="A307">
        <v>321</v>
      </c>
      <c r="B307" s="10" t="str">
        <f>HYPERLINK("http://www.uniprot.org/uniprot/GABPA_HUMAN", "GABPA_HUMAN")</f>
        <v>GABPA_HUMAN</v>
      </c>
      <c r="C307" t="s">
        <v>1993</v>
      </c>
      <c r="D307" t="b">
        <v>1</v>
      </c>
      <c r="E307" s="6">
        <v>0</v>
      </c>
      <c r="F307" s="6">
        <v>2</v>
      </c>
      <c r="G307" s="6">
        <v>1</v>
      </c>
      <c r="H307" t="s">
        <v>59</v>
      </c>
    </row>
    <row r="308" spans="1:8" x14ac:dyDescent="0.2">
      <c r="A308">
        <v>362</v>
      </c>
      <c r="B308" s="10" t="str">
        <f>HYPERLINK("http://www.uniprot.org/uniprot/GANAB_HUMAN", "GANAB_HUMAN")</f>
        <v>GANAB_HUMAN</v>
      </c>
      <c r="C308" t="s">
        <v>1994</v>
      </c>
      <c r="D308" t="b">
        <v>1</v>
      </c>
      <c r="E308" s="6">
        <v>0</v>
      </c>
      <c r="F308" s="6">
        <v>2</v>
      </c>
      <c r="G308" s="6">
        <v>1</v>
      </c>
      <c r="H308" t="s">
        <v>59</v>
      </c>
    </row>
    <row r="309" spans="1:8" x14ac:dyDescent="0.2">
      <c r="A309">
        <v>420</v>
      </c>
      <c r="B309" s="10" t="str">
        <f>HYPERLINK("http://www.uniprot.org/uniprot/GBP6_HUMAN", "GBP6_HUMAN")</f>
        <v>GBP6_HUMAN</v>
      </c>
      <c r="C309" t="s">
        <v>1995</v>
      </c>
      <c r="D309" t="b">
        <v>1</v>
      </c>
      <c r="E309" s="6">
        <v>1</v>
      </c>
      <c r="F309" s="6">
        <v>2</v>
      </c>
      <c r="G309" s="6">
        <v>1</v>
      </c>
      <c r="H309" t="s">
        <v>59</v>
      </c>
    </row>
    <row r="310" spans="1:8" x14ac:dyDescent="0.2">
      <c r="A310">
        <v>601</v>
      </c>
      <c r="B310" s="10" t="str">
        <f>HYPERLINK("http://www.uniprot.org/uniprot/GCNT4_HUMAN", "GCNT4_HUMAN")</f>
        <v>GCNT4_HUMAN</v>
      </c>
      <c r="C310" t="s">
        <v>1996</v>
      </c>
      <c r="D310" t="b">
        <v>1</v>
      </c>
      <c r="E310" s="6">
        <v>0</v>
      </c>
      <c r="F310" s="6">
        <v>2</v>
      </c>
      <c r="G310" s="6">
        <v>1</v>
      </c>
      <c r="H310" t="s">
        <v>59</v>
      </c>
    </row>
    <row r="311" spans="1:8" x14ac:dyDescent="0.2">
      <c r="A311">
        <v>593</v>
      </c>
      <c r="B311" s="10" t="str">
        <f>HYPERLINK("http://www.uniprot.org/uniprot/GDAP2_HUMAN", "GDAP2_HUMAN")</f>
        <v>GDAP2_HUMAN</v>
      </c>
      <c r="C311" t="s">
        <v>1997</v>
      </c>
      <c r="D311" t="b">
        <v>1</v>
      </c>
      <c r="E311" s="6">
        <v>0</v>
      </c>
      <c r="F311" s="6">
        <v>2</v>
      </c>
      <c r="G311" s="6">
        <v>1</v>
      </c>
      <c r="H311" t="s">
        <v>59</v>
      </c>
    </row>
    <row r="312" spans="1:8" x14ac:dyDescent="0.2">
      <c r="A312">
        <v>151</v>
      </c>
      <c r="B312" s="10" t="str">
        <f>HYPERLINK("http://www.uniprot.org/uniprot/GELS_HUMAN", "GELS_HUMAN")</f>
        <v>GELS_HUMAN</v>
      </c>
      <c r="C312" t="s">
        <v>1998</v>
      </c>
      <c r="D312" t="b">
        <v>1</v>
      </c>
      <c r="E312" s="6">
        <v>0</v>
      </c>
      <c r="F312" s="6">
        <v>2</v>
      </c>
      <c r="G312" s="6">
        <v>1</v>
      </c>
      <c r="H312" t="s">
        <v>59</v>
      </c>
    </row>
    <row r="313" spans="1:8" x14ac:dyDescent="0.2">
      <c r="A313">
        <v>169</v>
      </c>
      <c r="B313" s="10" t="str">
        <f>HYPERLINK("http://www.uniprot.org/uniprot/GLI3_HUMAN", "GLI3_HUMAN")</f>
        <v>GLI3_HUMAN</v>
      </c>
      <c r="C313" t="s">
        <v>1999</v>
      </c>
      <c r="D313" t="b">
        <v>1</v>
      </c>
      <c r="E313" s="6">
        <v>0</v>
      </c>
      <c r="F313" s="6">
        <v>2</v>
      </c>
      <c r="G313" s="6">
        <v>1</v>
      </c>
      <c r="H313" t="s">
        <v>59</v>
      </c>
    </row>
    <row r="314" spans="1:8" x14ac:dyDescent="0.2">
      <c r="A314">
        <v>618</v>
      </c>
      <c r="B314" s="10" t="str">
        <f>HYPERLINK("http://www.uniprot.org/uniprot/GPTC8_HUMAN", "GPTC8_HUMAN")</f>
        <v>GPTC8_HUMAN</v>
      </c>
      <c r="C314" t="s">
        <v>2000</v>
      </c>
      <c r="D314" t="b">
        <v>1</v>
      </c>
      <c r="E314" s="6">
        <v>0</v>
      </c>
      <c r="F314" s="6">
        <v>2</v>
      </c>
      <c r="G314" s="6">
        <v>1</v>
      </c>
      <c r="H314" t="s">
        <v>59</v>
      </c>
    </row>
    <row r="315" spans="1:8" x14ac:dyDescent="0.2">
      <c r="A315">
        <v>99</v>
      </c>
      <c r="B315" s="10" t="str">
        <f>HYPERLINK("http://www.uniprot.org/uniprot/GRID2_HUMAN", "GRID2_HUMAN")</f>
        <v>GRID2_HUMAN</v>
      </c>
      <c r="C315" t="s">
        <v>2001</v>
      </c>
      <c r="D315" t="b">
        <v>1</v>
      </c>
      <c r="E315" s="6">
        <v>1</v>
      </c>
      <c r="F315" s="6">
        <v>2</v>
      </c>
      <c r="G315" s="6">
        <v>1</v>
      </c>
      <c r="H315" t="s">
        <v>59</v>
      </c>
    </row>
    <row r="316" spans="1:8" x14ac:dyDescent="0.2">
      <c r="A316">
        <v>305</v>
      </c>
      <c r="B316" s="10" t="str">
        <f>HYPERLINK("http://www.uniprot.org/uniprot/GTF2I_HUMAN", "GTF2I_HUMAN")</f>
        <v>GTF2I_HUMAN</v>
      </c>
      <c r="C316" t="s">
        <v>2002</v>
      </c>
      <c r="D316" t="b">
        <v>1</v>
      </c>
      <c r="E316" s="6">
        <v>0</v>
      </c>
      <c r="F316" s="6">
        <v>2</v>
      </c>
      <c r="G316" s="6">
        <v>1</v>
      </c>
      <c r="H316" t="s">
        <v>59</v>
      </c>
    </row>
    <row r="317" spans="1:8" x14ac:dyDescent="0.2">
      <c r="A317">
        <v>106</v>
      </c>
      <c r="B317" s="10" t="str">
        <f>HYPERLINK("http://www.uniprot.org/uniprot/HBP1_HUMAN", "HBP1_HUMAN")</f>
        <v>HBP1_HUMAN</v>
      </c>
      <c r="C317" t="s">
        <v>2003</v>
      </c>
      <c r="D317" t="b">
        <v>1</v>
      </c>
      <c r="E317" s="6">
        <v>0</v>
      </c>
      <c r="F317" s="6">
        <v>2</v>
      </c>
      <c r="G317" s="6">
        <v>1</v>
      </c>
      <c r="H317" t="s">
        <v>59</v>
      </c>
    </row>
    <row r="318" spans="1:8" x14ac:dyDescent="0.2">
      <c r="A318">
        <v>344</v>
      </c>
      <c r="B318" s="10" t="str">
        <f>HYPERLINK("http://www.uniprot.org/uniprot/HDAC1_HUMAN", "HDAC1_HUMAN")</f>
        <v>HDAC1_HUMAN</v>
      </c>
      <c r="C318" t="s">
        <v>2004</v>
      </c>
      <c r="D318" t="b">
        <v>1</v>
      </c>
      <c r="E318" s="6">
        <v>0</v>
      </c>
      <c r="F318" s="6">
        <v>2</v>
      </c>
      <c r="G318" s="6">
        <v>1</v>
      </c>
      <c r="H318" t="s">
        <v>59</v>
      </c>
    </row>
    <row r="319" spans="1:8" x14ac:dyDescent="0.2">
      <c r="A319">
        <v>624</v>
      </c>
      <c r="B319" s="10" t="str">
        <f>HYPERLINK("http://www.uniprot.org/uniprot/HECD1_HUMAN", "HECD1_HUMAN")</f>
        <v>HECD1_HUMAN</v>
      </c>
      <c r="C319" t="s">
        <v>2005</v>
      </c>
      <c r="D319" t="b">
        <v>1</v>
      </c>
      <c r="E319" s="6">
        <v>0</v>
      </c>
      <c r="F319" s="6">
        <v>2</v>
      </c>
      <c r="G319" s="6">
        <v>1</v>
      </c>
      <c r="H319" t="s">
        <v>59</v>
      </c>
    </row>
    <row r="320" spans="1:8" x14ac:dyDescent="0.2">
      <c r="A320">
        <v>446</v>
      </c>
      <c r="B320" s="10" t="str">
        <f>HYPERLINK("http://www.uniprot.org/uniprot/HERC6_HUMAN", "HERC6_HUMAN")</f>
        <v>HERC6_HUMAN</v>
      </c>
      <c r="C320" t="s">
        <v>2006</v>
      </c>
      <c r="D320" t="b">
        <v>1</v>
      </c>
      <c r="E320" s="6">
        <v>0</v>
      </c>
      <c r="F320" s="6">
        <v>2</v>
      </c>
      <c r="G320" s="6">
        <v>1</v>
      </c>
      <c r="H320" t="s">
        <v>59</v>
      </c>
    </row>
    <row r="321" spans="1:8" x14ac:dyDescent="0.2">
      <c r="A321">
        <v>446</v>
      </c>
      <c r="B321" s="10" t="str">
        <f>HYPERLINK("http://www.uniprot.org/uniprot/HERC6_HUMAN", "HERC6_HUMAN")</f>
        <v>HERC6_HUMAN</v>
      </c>
      <c r="C321" t="s">
        <v>2007</v>
      </c>
      <c r="D321" t="b">
        <v>1</v>
      </c>
      <c r="E321" s="6">
        <v>0</v>
      </c>
      <c r="F321" s="6">
        <v>2</v>
      </c>
      <c r="G321" s="6">
        <v>1</v>
      </c>
      <c r="H321" t="s">
        <v>59</v>
      </c>
    </row>
    <row r="322" spans="1:8" x14ac:dyDescent="0.2">
      <c r="A322">
        <v>357</v>
      </c>
      <c r="B322" s="10" t="str">
        <f>HYPERLINK("http://www.uniprot.org/uniprot/HLTF_HUMAN", "HLTF_HUMAN")</f>
        <v>HLTF_HUMAN</v>
      </c>
      <c r="C322" t="s">
        <v>2008</v>
      </c>
      <c r="D322" t="b">
        <v>1</v>
      </c>
      <c r="E322" s="6">
        <v>0</v>
      </c>
      <c r="F322" s="6">
        <v>2</v>
      </c>
      <c r="G322" s="6">
        <v>1</v>
      </c>
      <c r="H322" t="s">
        <v>59</v>
      </c>
    </row>
    <row r="323" spans="1:8" x14ac:dyDescent="0.2">
      <c r="A323">
        <v>283</v>
      </c>
      <c r="B323" s="10" t="str">
        <f>HYPERLINK("http://www.uniprot.org/uniprot/HMCS2_HUMAN", "HMCS2_HUMAN")</f>
        <v>HMCS2_HUMAN</v>
      </c>
      <c r="C323" t="s">
        <v>2009</v>
      </c>
      <c r="D323" t="b">
        <v>1</v>
      </c>
      <c r="E323" s="6">
        <v>0</v>
      </c>
      <c r="F323" s="6">
        <v>2</v>
      </c>
      <c r="G323" s="6">
        <v>1</v>
      </c>
      <c r="H323" t="s">
        <v>59</v>
      </c>
    </row>
    <row r="324" spans="1:8" x14ac:dyDescent="0.2">
      <c r="A324">
        <v>142</v>
      </c>
      <c r="B324" s="10" t="str">
        <f>HYPERLINK("http://www.uniprot.org/uniprot/HMDH_HUMAN", "HMDH_HUMAN")</f>
        <v>HMDH_HUMAN</v>
      </c>
      <c r="C324" t="s">
        <v>2010</v>
      </c>
      <c r="D324" t="b">
        <v>1</v>
      </c>
      <c r="E324" s="6">
        <v>1</v>
      </c>
      <c r="F324" s="6">
        <v>2</v>
      </c>
      <c r="G324" s="6">
        <v>1</v>
      </c>
      <c r="H324" t="s">
        <v>59</v>
      </c>
    </row>
    <row r="325" spans="1:8" x14ac:dyDescent="0.2">
      <c r="A325">
        <v>330</v>
      </c>
      <c r="B325" s="10" t="str">
        <f>HYPERLINK("http://www.uniprot.org/uniprot/HMGX3_HUMAN", "HMGX3_HUMAN")</f>
        <v>HMGX3_HUMAN</v>
      </c>
      <c r="C325" t="s">
        <v>2011</v>
      </c>
      <c r="D325" t="b">
        <v>1</v>
      </c>
      <c r="E325" s="6">
        <v>0</v>
      </c>
      <c r="F325" s="6">
        <v>2</v>
      </c>
      <c r="G325" s="6">
        <v>1</v>
      </c>
      <c r="H325" t="s">
        <v>59</v>
      </c>
    </row>
    <row r="326" spans="1:8" x14ac:dyDescent="0.2">
      <c r="A326">
        <v>225</v>
      </c>
      <c r="B326" s="10" t="str">
        <f>HYPERLINK("http://www.uniprot.org/uniprot/HNRH1_HUMAN", "HNRH1_HUMAN")</f>
        <v>HNRH1_HUMAN</v>
      </c>
      <c r="C326" t="s">
        <v>2012</v>
      </c>
      <c r="D326" t="b">
        <v>1</v>
      </c>
      <c r="E326" s="6">
        <v>0</v>
      </c>
      <c r="F326" s="6">
        <v>2</v>
      </c>
      <c r="G326" s="6">
        <v>1</v>
      </c>
      <c r="H326" t="s">
        <v>59</v>
      </c>
    </row>
    <row r="327" spans="1:8" x14ac:dyDescent="0.2">
      <c r="A327">
        <v>225</v>
      </c>
      <c r="B327" s="10" t="str">
        <f>HYPERLINK("http://www.uniprot.org/uniprot/HNRH1_HUMAN", "HNRH1_HUMAN")</f>
        <v>HNRH1_HUMAN</v>
      </c>
      <c r="C327" t="s">
        <v>2013</v>
      </c>
      <c r="D327" t="b">
        <v>0</v>
      </c>
      <c r="E327" s="6">
        <v>0</v>
      </c>
      <c r="F327" s="6">
        <v>2</v>
      </c>
      <c r="G327" s="6">
        <v>1</v>
      </c>
      <c r="H327" t="s">
        <v>1935</v>
      </c>
    </row>
    <row r="328" spans="1:8" x14ac:dyDescent="0.2">
      <c r="A328">
        <v>225</v>
      </c>
      <c r="B328" s="10" t="str">
        <f>HYPERLINK("http://www.uniprot.org/uniprot/HNRH1_HUMAN", "HNRH1_HUMAN")</f>
        <v>HNRH1_HUMAN</v>
      </c>
      <c r="C328" t="s">
        <v>2014</v>
      </c>
      <c r="D328" t="b">
        <v>1</v>
      </c>
      <c r="E328" s="6">
        <v>0</v>
      </c>
      <c r="F328" s="6">
        <v>2</v>
      </c>
      <c r="G328" s="6">
        <v>1</v>
      </c>
      <c r="H328" t="s">
        <v>59</v>
      </c>
    </row>
    <row r="329" spans="1:8" x14ac:dyDescent="0.2">
      <c r="A329">
        <v>382</v>
      </c>
      <c r="B329" s="10" t="str">
        <f>HYPERLINK("http://www.uniprot.org/uniprot/HNRL2_HUMAN", "HNRL2_HUMAN")</f>
        <v>HNRL2_HUMAN</v>
      </c>
      <c r="C329" t="s">
        <v>2015</v>
      </c>
      <c r="D329" t="b">
        <v>1</v>
      </c>
      <c r="E329" s="6">
        <v>1</v>
      </c>
      <c r="F329" s="6">
        <v>3</v>
      </c>
      <c r="G329" s="6">
        <v>1</v>
      </c>
      <c r="H329" t="s">
        <v>59</v>
      </c>
    </row>
    <row r="330" spans="1:8" x14ac:dyDescent="0.2">
      <c r="A330">
        <v>276</v>
      </c>
      <c r="B330" s="10" t="str">
        <f>HYPERLINK("http://www.uniprot.org/uniprot/HNRPF_HUMAN", "HNRPF_HUMAN")</f>
        <v>HNRPF_HUMAN</v>
      </c>
      <c r="C330" t="s">
        <v>2013</v>
      </c>
      <c r="D330" t="b">
        <v>0</v>
      </c>
      <c r="E330" s="6">
        <v>0</v>
      </c>
      <c r="F330" s="6">
        <v>2</v>
      </c>
      <c r="G330" s="6">
        <v>1</v>
      </c>
      <c r="H330" t="s">
        <v>1935</v>
      </c>
    </row>
    <row r="331" spans="1:8" x14ac:dyDescent="0.2">
      <c r="A331">
        <v>276</v>
      </c>
      <c r="B331" s="10" t="str">
        <f>HYPERLINK("http://www.uniprot.org/uniprot/HNRPF_HUMAN", "HNRPF_HUMAN")</f>
        <v>HNRPF_HUMAN</v>
      </c>
      <c r="C331" t="s">
        <v>2016</v>
      </c>
      <c r="D331" t="b">
        <v>1</v>
      </c>
      <c r="E331" s="6">
        <v>0</v>
      </c>
      <c r="F331" s="6">
        <v>2</v>
      </c>
      <c r="G331" s="6">
        <v>1</v>
      </c>
      <c r="H331" t="s">
        <v>59</v>
      </c>
    </row>
    <row r="332" spans="1:8" x14ac:dyDescent="0.2">
      <c r="A332">
        <v>158</v>
      </c>
      <c r="B332" s="10" t="str">
        <f>HYPERLINK("http://www.uniprot.org/uniprot/HS90B_HUMAN", "HS90B_HUMAN")</f>
        <v>HS90B_HUMAN</v>
      </c>
      <c r="C332" t="s">
        <v>284</v>
      </c>
      <c r="D332" t="b">
        <v>1</v>
      </c>
      <c r="E332" s="6">
        <v>2</v>
      </c>
      <c r="F332" s="6">
        <v>2</v>
      </c>
      <c r="G332" s="6">
        <v>1</v>
      </c>
      <c r="H332" t="s">
        <v>59</v>
      </c>
    </row>
    <row r="333" spans="1:8" x14ac:dyDescent="0.2">
      <c r="A333">
        <v>158</v>
      </c>
      <c r="B333" s="10" t="str">
        <f>HYPERLINK("http://www.uniprot.org/uniprot/HS90B_HUMAN", "HS90B_HUMAN")</f>
        <v>HS90B_HUMAN</v>
      </c>
      <c r="C333" t="s">
        <v>2017</v>
      </c>
      <c r="D333" t="b">
        <v>1</v>
      </c>
      <c r="E333" s="6">
        <v>0</v>
      </c>
      <c r="F333" s="6">
        <v>2</v>
      </c>
      <c r="G333" s="6">
        <v>1</v>
      </c>
      <c r="H333" t="s">
        <v>59</v>
      </c>
    </row>
    <row r="334" spans="1:8" x14ac:dyDescent="0.2">
      <c r="A334">
        <v>158</v>
      </c>
      <c r="B334" s="10" t="str">
        <f>HYPERLINK("http://www.uniprot.org/uniprot/HS90B_HUMAN", "HS90B_HUMAN")</f>
        <v>HS90B_HUMAN</v>
      </c>
      <c r="C334" t="s">
        <v>2018</v>
      </c>
      <c r="D334" t="b">
        <v>1</v>
      </c>
      <c r="E334" s="6">
        <v>0</v>
      </c>
      <c r="F334" s="6">
        <v>2</v>
      </c>
      <c r="G334" s="6">
        <v>1</v>
      </c>
      <c r="H334" t="s">
        <v>59</v>
      </c>
    </row>
    <row r="335" spans="1:8" x14ac:dyDescent="0.2">
      <c r="A335">
        <v>432</v>
      </c>
      <c r="B335" s="10" t="str">
        <f>HYPERLINK("http://www.uniprot.org/uniprot/HUWE1_HUMAN", "HUWE1_HUMAN")</f>
        <v>HUWE1_HUMAN</v>
      </c>
      <c r="C335" t="s">
        <v>2019</v>
      </c>
      <c r="D335" t="b">
        <v>1</v>
      </c>
      <c r="E335" s="6">
        <v>1</v>
      </c>
      <c r="F335" s="6">
        <v>2</v>
      </c>
      <c r="G335" s="6">
        <v>1</v>
      </c>
      <c r="H335" t="s">
        <v>59</v>
      </c>
    </row>
    <row r="336" spans="1:8" x14ac:dyDescent="0.2">
      <c r="A336">
        <v>432</v>
      </c>
      <c r="B336" s="10" t="str">
        <f>HYPERLINK("http://www.uniprot.org/uniprot/HUWE1_HUMAN", "HUWE1_HUMAN")</f>
        <v>HUWE1_HUMAN</v>
      </c>
      <c r="C336" t="s">
        <v>2020</v>
      </c>
      <c r="D336" t="b">
        <v>1</v>
      </c>
      <c r="E336" s="6">
        <v>1</v>
      </c>
      <c r="F336" s="6">
        <v>2</v>
      </c>
      <c r="G336" s="6">
        <v>1</v>
      </c>
      <c r="H336" t="s">
        <v>59</v>
      </c>
    </row>
    <row r="337" spans="1:8" x14ac:dyDescent="0.2">
      <c r="A337">
        <v>428</v>
      </c>
      <c r="B337" s="10" t="str">
        <f>HYPERLINK("http://www.uniprot.org/uniprot/I2BP2_HUMAN", "I2BP2_HUMAN")</f>
        <v>I2BP2_HUMAN</v>
      </c>
      <c r="C337" t="s">
        <v>2021</v>
      </c>
      <c r="D337" t="b">
        <v>1</v>
      </c>
      <c r="E337" s="6">
        <v>0</v>
      </c>
      <c r="F337" s="6">
        <v>2</v>
      </c>
      <c r="G337" s="6">
        <v>1</v>
      </c>
      <c r="H337" t="s">
        <v>59</v>
      </c>
    </row>
    <row r="338" spans="1:8" x14ac:dyDescent="0.2">
      <c r="A338">
        <v>313</v>
      </c>
      <c r="B338" s="10" t="str">
        <f>HYPERLINK("http://www.uniprot.org/uniprot/ID2_HUMAN", "ID2_HUMAN")</f>
        <v>ID2_HUMAN</v>
      </c>
      <c r="C338" t="s">
        <v>2022</v>
      </c>
      <c r="D338" t="b">
        <v>1</v>
      </c>
      <c r="E338" s="6">
        <v>0</v>
      </c>
      <c r="F338" s="6">
        <v>2</v>
      </c>
      <c r="G338" s="6">
        <v>1</v>
      </c>
      <c r="H338" t="s">
        <v>59</v>
      </c>
    </row>
    <row r="339" spans="1:8" x14ac:dyDescent="0.2">
      <c r="A339">
        <v>318</v>
      </c>
      <c r="B339" s="10" t="str">
        <f>HYPERLINK("http://www.uniprot.org/uniprot/IF4G1_HUMAN", "IF4G1_HUMAN")</f>
        <v>IF4G1_HUMAN</v>
      </c>
      <c r="C339" t="s">
        <v>2023</v>
      </c>
      <c r="D339" t="b">
        <v>1</v>
      </c>
      <c r="E339" s="6">
        <v>0</v>
      </c>
      <c r="F339" s="6">
        <v>2</v>
      </c>
      <c r="G339" s="6">
        <v>1</v>
      </c>
      <c r="H339" t="s">
        <v>59</v>
      </c>
    </row>
    <row r="340" spans="1:8" x14ac:dyDescent="0.2">
      <c r="A340">
        <v>318</v>
      </c>
      <c r="B340" s="10" t="str">
        <f>HYPERLINK("http://www.uniprot.org/uniprot/IF4G1_HUMAN", "IF4G1_HUMAN")</f>
        <v>IF4G1_HUMAN</v>
      </c>
      <c r="C340" t="s">
        <v>2024</v>
      </c>
      <c r="D340" t="b">
        <v>1</v>
      </c>
      <c r="E340" s="6">
        <v>0</v>
      </c>
      <c r="F340" s="6">
        <v>2</v>
      </c>
      <c r="G340" s="6">
        <v>1</v>
      </c>
      <c r="H340" t="s">
        <v>59</v>
      </c>
    </row>
    <row r="341" spans="1:8" x14ac:dyDescent="0.2">
      <c r="A341">
        <v>86</v>
      </c>
      <c r="B341" s="10" t="str">
        <f>HYPERLINK("http://www.uniprot.org/uniprot/IFIT3_HUMAN", "IFIT3_HUMAN")</f>
        <v>IFIT3_HUMAN</v>
      </c>
      <c r="C341" t="s">
        <v>2025</v>
      </c>
      <c r="D341" t="b">
        <v>1</v>
      </c>
      <c r="E341" s="6">
        <v>0</v>
      </c>
      <c r="F341" s="6">
        <v>2</v>
      </c>
      <c r="G341" s="6">
        <v>1</v>
      </c>
      <c r="H341" t="s">
        <v>59</v>
      </c>
    </row>
    <row r="342" spans="1:8" x14ac:dyDescent="0.2">
      <c r="A342">
        <v>577</v>
      </c>
      <c r="B342" s="10" t="str">
        <f>HYPERLINK("http://www.uniprot.org/uniprot/IFT46_HUMAN", "IFT46_HUMAN")</f>
        <v>IFT46_HUMAN</v>
      </c>
      <c r="C342" t="s">
        <v>2026</v>
      </c>
      <c r="D342" t="b">
        <v>1</v>
      </c>
      <c r="E342" s="6">
        <v>0</v>
      </c>
      <c r="F342" s="6">
        <v>2</v>
      </c>
      <c r="G342" s="6">
        <v>1</v>
      </c>
      <c r="H342" t="s">
        <v>59</v>
      </c>
    </row>
    <row r="343" spans="1:8" x14ac:dyDescent="0.2">
      <c r="A343">
        <v>91</v>
      </c>
      <c r="B343" s="10" t="str">
        <f>HYPERLINK("http://www.uniprot.org/uniprot/IKKA_HUMAN", "IKKA_HUMAN")</f>
        <v>IKKA_HUMAN</v>
      </c>
      <c r="C343" t="s">
        <v>2027</v>
      </c>
      <c r="D343" t="b">
        <v>1</v>
      </c>
      <c r="E343" s="6">
        <v>0</v>
      </c>
      <c r="F343" s="6">
        <v>2</v>
      </c>
      <c r="G343" s="6">
        <v>1</v>
      </c>
      <c r="H343" t="s">
        <v>59</v>
      </c>
    </row>
    <row r="344" spans="1:8" x14ac:dyDescent="0.2">
      <c r="A344">
        <v>139</v>
      </c>
      <c r="B344" s="10" t="str">
        <f>HYPERLINK("http://www.uniprot.org/uniprot/IL2RA_HUMAN", "IL2RA_HUMAN")</f>
        <v>IL2RA_HUMAN</v>
      </c>
      <c r="C344" t="s">
        <v>2028</v>
      </c>
      <c r="D344" t="b">
        <v>1</v>
      </c>
      <c r="E344" s="6">
        <v>1</v>
      </c>
      <c r="F344" s="6">
        <v>3</v>
      </c>
      <c r="G344" s="6">
        <v>1</v>
      </c>
      <c r="H344" t="s">
        <v>59</v>
      </c>
    </row>
    <row r="345" spans="1:8" x14ac:dyDescent="0.2">
      <c r="A345">
        <v>275</v>
      </c>
      <c r="B345" s="10" t="str">
        <f>HYPERLINK("http://www.uniprot.org/uniprot/IMA2_HUMAN", "IMA2_HUMAN")</f>
        <v>IMA2_HUMAN</v>
      </c>
      <c r="C345" t="s">
        <v>2029</v>
      </c>
      <c r="D345" t="b">
        <v>1</v>
      </c>
      <c r="E345" s="6">
        <v>0</v>
      </c>
      <c r="F345" s="6">
        <v>2</v>
      </c>
      <c r="G345" s="6">
        <v>1</v>
      </c>
      <c r="H345" t="s">
        <v>59</v>
      </c>
    </row>
    <row r="346" spans="1:8" x14ac:dyDescent="0.2">
      <c r="A346">
        <v>416</v>
      </c>
      <c r="B346" s="10" t="str">
        <f>HYPERLINK("http://www.uniprot.org/uniprot/IN80C_HUMAN", "IN80C_HUMAN")</f>
        <v>IN80C_HUMAN</v>
      </c>
      <c r="C346" t="s">
        <v>2030</v>
      </c>
      <c r="D346" t="b">
        <v>1</v>
      </c>
      <c r="E346" s="6">
        <v>1</v>
      </c>
      <c r="F346" s="6">
        <v>2</v>
      </c>
      <c r="G346" s="6">
        <v>1</v>
      </c>
      <c r="H346" t="s">
        <v>59</v>
      </c>
    </row>
    <row r="347" spans="1:8" x14ac:dyDescent="0.2">
      <c r="A347">
        <v>403</v>
      </c>
      <c r="B347" s="10" t="str">
        <f>HYPERLINK("http://www.uniprot.org/uniprot/INT11_HUMAN", "INT11_HUMAN")</f>
        <v>INT11_HUMAN</v>
      </c>
      <c r="C347" t="s">
        <v>2031</v>
      </c>
      <c r="D347" t="b">
        <v>1</v>
      </c>
      <c r="E347" s="6">
        <v>0</v>
      </c>
      <c r="F347" s="6">
        <v>2</v>
      </c>
      <c r="G347" s="6">
        <v>1</v>
      </c>
      <c r="H347" t="s">
        <v>59</v>
      </c>
    </row>
    <row r="348" spans="1:8" x14ac:dyDescent="0.2">
      <c r="A348">
        <v>621</v>
      </c>
      <c r="B348" s="10" t="str">
        <f>HYPERLINK("http://www.uniprot.org/uniprot/INT6_HUMAN", "INT6_HUMAN")</f>
        <v>INT6_HUMAN</v>
      </c>
      <c r="C348" t="s">
        <v>2032</v>
      </c>
      <c r="D348" t="b">
        <v>1</v>
      </c>
      <c r="E348" s="6">
        <v>1</v>
      </c>
      <c r="F348" s="6">
        <v>2</v>
      </c>
      <c r="G348" s="6">
        <v>1</v>
      </c>
      <c r="H348" t="s">
        <v>59</v>
      </c>
    </row>
    <row r="349" spans="1:8" x14ac:dyDescent="0.2">
      <c r="A349">
        <v>612</v>
      </c>
      <c r="B349" s="10" t="str">
        <f>HYPERLINK("http://www.uniprot.org/uniprot/IPO11_HUMAN", "IPO11_HUMAN")</f>
        <v>IPO11_HUMAN</v>
      </c>
      <c r="C349" t="s">
        <v>2033</v>
      </c>
      <c r="D349" t="b">
        <v>1</v>
      </c>
      <c r="E349" s="6">
        <v>0</v>
      </c>
      <c r="F349" s="6">
        <v>2</v>
      </c>
      <c r="G349" s="6">
        <v>1</v>
      </c>
      <c r="H349" t="s">
        <v>59</v>
      </c>
    </row>
    <row r="350" spans="1:8" x14ac:dyDescent="0.2">
      <c r="A350">
        <v>76</v>
      </c>
      <c r="B350" s="10" t="str">
        <f>HYPERLINK("http://www.uniprot.org/uniprot/IPO5_HUMAN", "IPO5_HUMAN")</f>
        <v>IPO5_HUMAN</v>
      </c>
      <c r="C350" t="s">
        <v>2034</v>
      </c>
      <c r="D350" t="b">
        <v>1</v>
      </c>
      <c r="E350" s="6">
        <v>1</v>
      </c>
      <c r="F350" s="6">
        <v>2</v>
      </c>
      <c r="G350" s="6">
        <v>1</v>
      </c>
      <c r="H350" t="s">
        <v>59</v>
      </c>
    </row>
    <row r="351" spans="1:8" x14ac:dyDescent="0.2">
      <c r="A351">
        <v>645</v>
      </c>
      <c r="B351" s="10" t="str">
        <f>HYPERLINK("http://www.uniprot.org/uniprot/IR3IP_HUMAN", "IR3IP_HUMAN")</f>
        <v>IR3IP_HUMAN</v>
      </c>
      <c r="C351" t="s">
        <v>2035</v>
      </c>
      <c r="D351" t="b">
        <v>1</v>
      </c>
      <c r="E351" s="6">
        <v>0</v>
      </c>
      <c r="F351" s="6">
        <v>2</v>
      </c>
      <c r="G351" s="6">
        <v>1</v>
      </c>
      <c r="H351" t="s">
        <v>59</v>
      </c>
    </row>
    <row r="352" spans="1:8" x14ac:dyDescent="0.2">
      <c r="A352">
        <v>109</v>
      </c>
      <c r="B352" s="10" t="str">
        <f>HYPERLINK("http://www.uniprot.org/uniprot/K0664_HUMAN", "K0664_HUMAN")</f>
        <v>K0664_HUMAN</v>
      </c>
      <c r="C352" t="s">
        <v>2036</v>
      </c>
      <c r="D352" t="b">
        <v>1</v>
      </c>
      <c r="E352" s="6">
        <v>1</v>
      </c>
      <c r="F352" s="6">
        <v>2</v>
      </c>
      <c r="G352" s="6">
        <v>1</v>
      </c>
      <c r="H352" t="s">
        <v>59</v>
      </c>
    </row>
    <row r="353" spans="1:8" x14ac:dyDescent="0.2">
      <c r="A353">
        <v>456</v>
      </c>
      <c r="B353" s="10" t="str">
        <f>HYPERLINK("http://www.uniprot.org/uniprot/K1967_HUMAN", "K1967_HUMAN")</f>
        <v>K1967_HUMAN</v>
      </c>
      <c r="C353" t="s">
        <v>2037</v>
      </c>
      <c r="D353" t="b">
        <v>1</v>
      </c>
      <c r="E353" s="6">
        <v>1</v>
      </c>
      <c r="F353" s="6">
        <v>2</v>
      </c>
      <c r="G353" s="6">
        <v>1</v>
      </c>
      <c r="H353" t="s">
        <v>59</v>
      </c>
    </row>
    <row r="354" spans="1:8" x14ac:dyDescent="0.2">
      <c r="A354">
        <v>163</v>
      </c>
      <c r="B354" s="10" t="str">
        <f>HYPERLINK("http://www.uniprot.org/uniprot/K2C7_HUMAN", "K2C7_HUMAN")</f>
        <v>K2C7_HUMAN</v>
      </c>
      <c r="C354" t="s">
        <v>2038</v>
      </c>
      <c r="D354" t="b">
        <v>1</v>
      </c>
      <c r="E354" s="6">
        <v>0</v>
      </c>
      <c r="F354" s="6">
        <v>2</v>
      </c>
      <c r="G354" s="6">
        <v>1</v>
      </c>
      <c r="H354" t="s">
        <v>59</v>
      </c>
    </row>
    <row r="355" spans="1:8" x14ac:dyDescent="0.2">
      <c r="A355">
        <v>163</v>
      </c>
      <c r="B355" s="10" t="str">
        <f>HYPERLINK("http://www.uniprot.org/uniprot/K2C7_HUMAN", "K2C7_HUMAN")</f>
        <v>K2C7_HUMAN</v>
      </c>
      <c r="C355" t="s">
        <v>2039</v>
      </c>
      <c r="D355" t="b">
        <v>1</v>
      </c>
      <c r="E355" s="6">
        <v>0</v>
      </c>
      <c r="F355" s="6">
        <v>2</v>
      </c>
      <c r="G355" s="6">
        <v>1</v>
      </c>
      <c r="H355" t="s">
        <v>59</v>
      </c>
    </row>
    <row r="356" spans="1:8" x14ac:dyDescent="0.2">
      <c r="A356">
        <v>163</v>
      </c>
      <c r="B356" s="10" t="str">
        <f>HYPERLINK("http://www.uniprot.org/uniprot/K2C7_HUMAN", "K2C7_HUMAN")</f>
        <v>K2C7_HUMAN</v>
      </c>
      <c r="C356" t="s">
        <v>1780</v>
      </c>
      <c r="D356" t="b">
        <v>1</v>
      </c>
      <c r="E356" s="6">
        <v>0</v>
      </c>
      <c r="F356" s="6">
        <v>2</v>
      </c>
      <c r="G356" s="6">
        <v>1</v>
      </c>
      <c r="H356" t="s">
        <v>59</v>
      </c>
    </row>
    <row r="357" spans="1:8" x14ac:dyDescent="0.2">
      <c r="A357">
        <v>522</v>
      </c>
      <c r="B357" s="10" t="str">
        <f>HYPERLINK("http://www.uniprot.org/uniprot/KCNA7_HUMAN", "KCNA7_HUMAN")</f>
        <v>KCNA7_HUMAN</v>
      </c>
      <c r="C357" t="s">
        <v>2040</v>
      </c>
      <c r="D357" t="b">
        <v>1</v>
      </c>
      <c r="E357" s="6">
        <v>0</v>
      </c>
      <c r="F357" s="6">
        <v>2</v>
      </c>
      <c r="G357" s="6">
        <v>1</v>
      </c>
      <c r="H357" t="s">
        <v>59</v>
      </c>
    </row>
    <row r="358" spans="1:8" x14ac:dyDescent="0.2">
      <c r="A358">
        <v>421</v>
      </c>
      <c r="B358" s="10" t="str">
        <f>HYPERLINK("http://www.uniprot.org/uniprot/KCTD1_HUMAN", "KCTD1_HUMAN")</f>
        <v>KCTD1_HUMAN</v>
      </c>
      <c r="C358" t="s">
        <v>2041</v>
      </c>
      <c r="D358" t="b">
        <v>1</v>
      </c>
      <c r="E358" s="6">
        <v>0</v>
      </c>
      <c r="F358" s="6">
        <v>2</v>
      </c>
      <c r="G358" s="6">
        <v>1</v>
      </c>
      <c r="H358" t="s">
        <v>59</v>
      </c>
    </row>
    <row r="359" spans="1:8" x14ac:dyDescent="0.2">
      <c r="A359">
        <v>110</v>
      </c>
      <c r="B359" s="10" t="str">
        <f>HYPERLINK("http://www.uniprot.org/uniprot/KDM4A_HUMAN", "KDM4A_HUMAN")</f>
        <v>KDM4A_HUMAN</v>
      </c>
      <c r="C359" t="s">
        <v>2042</v>
      </c>
      <c r="D359" t="b">
        <v>1</v>
      </c>
      <c r="E359" s="6">
        <v>0</v>
      </c>
      <c r="F359" s="6">
        <v>2</v>
      </c>
      <c r="G359" s="6">
        <v>1</v>
      </c>
      <c r="H359" t="s">
        <v>59</v>
      </c>
    </row>
    <row r="360" spans="1:8" x14ac:dyDescent="0.2">
      <c r="A360">
        <v>323</v>
      </c>
      <c r="B360" s="10" t="str">
        <f>HYPERLINK("http://www.uniprot.org/uniprot/KHDR1_HUMAN", "KHDR1_HUMAN")</f>
        <v>KHDR1_HUMAN</v>
      </c>
      <c r="C360" t="s">
        <v>2043</v>
      </c>
      <c r="D360" t="b">
        <v>1</v>
      </c>
      <c r="E360" s="6">
        <v>0</v>
      </c>
      <c r="F360" s="6">
        <v>2</v>
      </c>
      <c r="G360" s="6">
        <v>1</v>
      </c>
      <c r="H360" t="s">
        <v>59</v>
      </c>
    </row>
    <row r="361" spans="1:8" x14ac:dyDescent="0.2">
      <c r="A361">
        <v>127</v>
      </c>
      <c r="B361" s="10" t="str">
        <f>HYPERLINK("http://www.uniprot.org/uniprot/KI20A_HUMAN", "KI20A_HUMAN")</f>
        <v>KI20A_HUMAN</v>
      </c>
      <c r="C361" t="s">
        <v>2044</v>
      </c>
      <c r="D361" t="b">
        <v>1</v>
      </c>
      <c r="E361" s="6">
        <v>1</v>
      </c>
      <c r="F361" s="6">
        <v>2</v>
      </c>
      <c r="G361" s="6">
        <v>1</v>
      </c>
      <c r="H361" t="s">
        <v>59</v>
      </c>
    </row>
    <row r="362" spans="1:8" x14ac:dyDescent="0.2">
      <c r="A362">
        <v>249</v>
      </c>
      <c r="B362" s="10" t="str">
        <f>HYPERLINK("http://www.uniprot.org/uniprot/KI67_HUMAN", "KI67_HUMAN")</f>
        <v>KI67_HUMAN</v>
      </c>
      <c r="C362" t="s">
        <v>2045</v>
      </c>
      <c r="D362" t="b">
        <v>1</v>
      </c>
      <c r="E362" s="6">
        <v>0</v>
      </c>
      <c r="F362" s="6">
        <v>2</v>
      </c>
      <c r="G362" s="6">
        <v>1</v>
      </c>
      <c r="H362" t="s">
        <v>59</v>
      </c>
    </row>
    <row r="363" spans="1:8" x14ac:dyDescent="0.2">
      <c r="A363">
        <v>278</v>
      </c>
      <c r="B363" s="10" t="str">
        <f>HYPERLINK("http://www.uniprot.org/uniprot/KIF11_HUMAN", "KIF11_HUMAN")</f>
        <v>KIF11_HUMAN</v>
      </c>
      <c r="C363" t="s">
        <v>2046</v>
      </c>
      <c r="D363" t="b">
        <v>1</v>
      </c>
      <c r="E363" s="6">
        <v>0</v>
      </c>
      <c r="F363" s="6">
        <v>2</v>
      </c>
      <c r="G363" s="6">
        <v>1</v>
      </c>
      <c r="H363" t="s">
        <v>59</v>
      </c>
    </row>
    <row r="364" spans="1:8" x14ac:dyDescent="0.2">
      <c r="A364">
        <v>364</v>
      </c>
      <c r="B364" s="10" t="str">
        <f>HYPERLINK("http://www.uniprot.org/uniprot/KIF22_HUMAN", "KIF22_HUMAN")</f>
        <v>KIF22_HUMAN</v>
      </c>
      <c r="C364" t="s">
        <v>2047</v>
      </c>
      <c r="D364" t="b">
        <v>1</v>
      </c>
      <c r="E364" s="6">
        <v>0</v>
      </c>
      <c r="F364" s="6">
        <v>2</v>
      </c>
      <c r="G364" s="6">
        <v>1</v>
      </c>
      <c r="H364" t="s">
        <v>59</v>
      </c>
    </row>
    <row r="365" spans="1:8" x14ac:dyDescent="0.2">
      <c r="A365">
        <v>402</v>
      </c>
      <c r="B365" s="10" t="str">
        <f>HYPERLINK("http://www.uniprot.org/uniprot/KIF24_HUMAN", "KIF24_HUMAN")</f>
        <v>KIF24_HUMAN</v>
      </c>
      <c r="C365" t="s">
        <v>2048</v>
      </c>
      <c r="D365" t="b">
        <v>1</v>
      </c>
      <c r="E365" s="6">
        <v>0</v>
      </c>
      <c r="F365" s="6">
        <v>2</v>
      </c>
      <c r="G365" s="6">
        <v>1</v>
      </c>
      <c r="H365" t="s">
        <v>59</v>
      </c>
    </row>
    <row r="366" spans="1:8" x14ac:dyDescent="0.2">
      <c r="A366">
        <v>531</v>
      </c>
      <c r="B366" s="10" t="str">
        <f>HYPERLINK("http://www.uniprot.org/uniprot/KIF2C_HUMAN", "KIF2C_HUMAN")</f>
        <v>KIF2C_HUMAN</v>
      </c>
      <c r="C366" t="s">
        <v>2049</v>
      </c>
      <c r="D366" t="b">
        <v>1</v>
      </c>
      <c r="E366" s="6">
        <v>0</v>
      </c>
      <c r="F366" s="6">
        <v>2</v>
      </c>
      <c r="G366" s="6">
        <v>1</v>
      </c>
      <c r="H366" t="s">
        <v>59</v>
      </c>
    </row>
    <row r="367" spans="1:8" x14ac:dyDescent="0.2">
      <c r="A367">
        <v>531</v>
      </c>
      <c r="B367" s="10" t="str">
        <f>HYPERLINK("http://www.uniprot.org/uniprot/KIF2C_HUMAN", "KIF2C_HUMAN")</f>
        <v>KIF2C_HUMAN</v>
      </c>
      <c r="C367" t="s">
        <v>2050</v>
      </c>
      <c r="D367" t="b">
        <v>1</v>
      </c>
      <c r="E367" s="6">
        <v>0</v>
      </c>
      <c r="F367" s="6">
        <v>2</v>
      </c>
      <c r="G367" s="6">
        <v>1</v>
      </c>
      <c r="H367" t="s">
        <v>59</v>
      </c>
    </row>
    <row r="368" spans="1:8" x14ac:dyDescent="0.2">
      <c r="A368">
        <v>408</v>
      </c>
      <c r="B368" s="10" t="str">
        <f>HYPERLINK("http://www.uniprot.org/uniprot/KR510_HUMAN", "KR510_HUMAN")</f>
        <v>KR510_HUMAN</v>
      </c>
      <c r="C368" t="s">
        <v>2051</v>
      </c>
      <c r="D368" t="b">
        <v>1</v>
      </c>
      <c r="E368" s="6">
        <v>0</v>
      </c>
      <c r="F368" s="6">
        <v>2</v>
      </c>
      <c r="G368" s="6">
        <v>1</v>
      </c>
      <c r="H368" t="s">
        <v>59</v>
      </c>
    </row>
    <row r="369" spans="1:8" x14ac:dyDescent="0.2">
      <c r="A369">
        <v>460</v>
      </c>
      <c r="B369" s="10" t="str">
        <f>HYPERLINK("http://www.uniprot.org/uniprot/KTAP2_HUMAN", "KTAP2_HUMAN")</f>
        <v>KTAP2_HUMAN</v>
      </c>
      <c r="C369" t="s">
        <v>2052</v>
      </c>
      <c r="D369" t="b">
        <v>1</v>
      </c>
      <c r="E369" s="6">
        <v>0</v>
      </c>
      <c r="F369" s="6">
        <v>2</v>
      </c>
      <c r="G369" s="6">
        <v>1</v>
      </c>
      <c r="H369" t="s">
        <v>59</v>
      </c>
    </row>
    <row r="370" spans="1:8" x14ac:dyDescent="0.2">
      <c r="A370">
        <v>80</v>
      </c>
      <c r="B370" s="10" t="str">
        <f>HYPERLINK("http://www.uniprot.org/uniprot/LAD1_HUMAN", "LAD1_HUMAN")</f>
        <v>LAD1_HUMAN</v>
      </c>
      <c r="C370" t="s">
        <v>2053</v>
      </c>
      <c r="D370" t="b">
        <v>1</v>
      </c>
      <c r="E370" s="6">
        <v>2</v>
      </c>
      <c r="F370" s="6">
        <v>3</v>
      </c>
      <c r="G370" s="6">
        <v>1</v>
      </c>
      <c r="H370" t="s">
        <v>59</v>
      </c>
    </row>
    <row r="371" spans="1:8" x14ac:dyDescent="0.2">
      <c r="A371">
        <v>487</v>
      </c>
      <c r="B371" s="10" t="str">
        <f>HYPERLINK("http://www.uniprot.org/uniprot/LAR4B_HUMAN", "LAR4B_HUMAN")</f>
        <v>LAR4B_HUMAN</v>
      </c>
      <c r="C371" t="s">
        <v>2054</v>
      </c>
      <c r="D371" t="b">
        <v>1</v>
      </c>
      <c r="E371" s="6">
        <v>0</v>
      </c>
      <c r="F371" s="6">
        <v>2</v>
      </c>
      <c r="G371" s="6">
        <v>1</v>
      </c>
      <c r="H371" t="s">
        <v>59</v>
      </c>
    </row>
    <row r="372" spans="1:8" x14ac:dyDescent="0.2">
      <c r="A372">
        <v>464</v>
      </c>
      <c r="B372" s="10" t="str">
        <f>HYPERLINK("http://www.uniprot.org/uniprot/LEMD2_HUMAN", "LEMD2_HUMAN")</f>
        <v>LEMD2_HUMAN</v>
      </c>
      <c r="C372" t="s">
        <v>2055</v>
      </c>
      <c r="D372" t="b">
        <v>1</v>
      </c>
      <c r="E372" s="6">
        <v>0</v>
      </c>
      <c r="F372" s="6">
        <v>2</v>
      </c>
      <c r="G372" s="6">
        <v>1</v>
      </c>
      <c r="H372" t="s">
        <v>59</v>
      </c>
    </row>
    <row r="373" spans="1:8" x14ac:dyDescent="0.2">
      <c r="A373">
        <v>141</v>
      </c>
      <c r="B373" s="10" t="str">
        <f>HYPERLINK("http://www.uniprot.org/uniprot/LMNA_HUMAN", "LMNA_HUMAN")</f>
        <v>LMNA_HUMAN</v>
      </c>
      <c r="C373" t="s">
        <v>2056</v>
      </c>
      <c r="D373" t="b">
        <v>1</v>
      </c>
      <c r="E373" s="6">
        <v>0</v>
      </c>
      <c r="F373" s="6">
        <v>2</v>
      </c>
      <c r="G373" s="6">
        <v>1</v>
      </c>
      <c r="H373" t="s">
        <v>59</v>
      </c>
    </row>
    <row r="374" spans="1:8" x14ac:dyDescent="0.2">
      <c r="A374">
        <v>436</v>
      </c>
      <c r="B374" s="10" t="str">
        <f>HYPERLINK("http://www.uniprot.org/uniprot/LONP2_HUMAN", "LONP2_HUMAN")</f>
        <v>LONP2_HUMAN</v>
      </c>
      <c r="C374" t="s">
        <v>2057</v>
      </c>
      <c r="D374" t="b">
        <v>1</v>
      </c>
      <c r="E374" s="6">
        <v>0</v>
      </c>
      <c r="F374" s="6">
        <v>2</v>
      </c>
      <c r="G374" s="6">
        <v>1</v>
      </c>
      <c r="H374" t="s">
        <v>59</v>
      </c>
    </row>
    <row r="375" spans="1:8" x14ac:dyDescent="0.2">
      <c r="A375">
        <v>166</v>
      </c>
      <c r="B375" s="10" t="str">
        <f>HYPERLINK("http://www.uniprot.org/uniprot/LOX5_HUMAN", "LOX5_HUMAN")</f>
        <v>LOX5_HUMAN</v>
      </c>
      <c r="C375" t="s">
        <v>2058</v>
      </c>
      <c r="D375" t="b">
        <v>1</v>
      </c>
      <c r="E375" s="6">
        <v>1</v>
      </c>
      <c r="F375" s="6">
        <v>2</v>
      </c>
      <c r="G375" s="6">
        <v>1</v>
      </c>
      <c r="H375" t="s">
        <v>59</v>
      </c>
    </row>
    <row r="376" spans="1:8" x14ac:dyDescent="0.2">
      <c r="A376">
        <v>448</v>
      </c>
      <c r="B376" s="10" t="str">
        <f>HYPERLINK("http://www.uniprot.org/uniprot/LRC8A_HUMAN", "LRC8A_HUMAN")</f>
        <v>LRC8A_HUMAN</v>
      </c>
      <c r="C376" t="s">
        <v>2059</v>
      </c>
      <c r="D376" t="b">
        <v>1</v>
      </c>
      <c r="E376" s="6">
        <v>0</v>
      </c>
      <c r="F376" s="6">
        <v>2</v>
      </c>
      <c r="G376" s="6">
        <v>1</v>
      </c>
      <c r="H376" t="s">
        <v>59</v>
      </c>
    </row>
    <row r="377" spans="1:8" x14ac:dyDescent="0.2">
      <c r="A377">
        <v>418</v>
      </c>
      <c r="B377" s="10" t="str">
        <f>HYPERLINK("http://www.uniprot.org/uniprot/LRIG3_HUMAN", "LRIG3_HUMAN")</f>
        <v>LRIG3_HUMAN</v>
      </c>
      <c r="C377" t="s">
        <v>2060</v>
      </c>
      <c r="D377" t="b">
        <v>1</v>
      </c>
      <c r="E377" s="6">
        <v>0</v>
      </c>
      <c r="F377" s="6">
        <v>2</v>
      </c>
      <c r="G377" s="6">
        <v>1</v>
      </c>
      <c r="H377" t="s">
        <v>59</v>
      </c>
    </row>
    <row r="378" spans="1:8" x14ac:dyDescent="0.2">
      <c r="A378">
        <v>647</v>
      </c>
      <c r="B378" s="10" t="str">
        <f>HYPERLINK("http://www.uniprot.org/uniprot/LRRF2_HUMAN", "LRRF2_HUMAN")</f>
        <v>LRRF2_HUMAN</v>
      </c>
      <c r="C378" t="s">
        <v>2061</v>
      </c>
      <c r="D378" t="b">
        <v>1</v>
      </c>
      <c r="E378" s="6">
        <v>0</v>
      </c>
      <c r="F378" s="6">
        <v>2</v>
      </c>
      <c r="G378" s="6">
        <v>1</v>
      </c>
      <c r="H378" t="s">
        <v>59</v>
      </c>
    </row>
    <row r="379" spans="1:8" x14ac:dyDescent="0.2">
      <c r="A379">
        <v>340</v>
      </c>
      <c r="B379" s="10" t="str">
        <f>HYPERLINK("http://www.uniprot.org/uniprot/M3K1_HUMAN", "M3K1_HUMAN")</f>
        <v>M3K1_HUMAN</v>
      </c>
      <c r="C379" t="s">
        <v>2062</v>
      </c>
      <c r="D379" t="b">
        <v>1</v>
      </c>
      <c r="E379" s="6">
        <v>1</v>
      </c>
      <c r="F379" s="6">
        <v>3</v>
      </c>
      <c r="G379" s="6">
        <v>1</v>
      </c>
      <c r="H379" t="s">
        <v>59</v>
      </c>
    </row>
    <row r="380" spans="1:8" x14ac:dyDescent="0.2">
      <c r="A380">
        <v>508</v>
      </c>
      <c r="B380" s="10" t="str">
        <f>HYPERLINK("http://www.uniprot.org/uniprot/MAGD4_HUMAN", "MAGD4_HUMAN")</f>
        <v>MAGD4_HUMAN</v>
      </c>
      <c r="C380" t="s">
        <v>2063</v>
      </c>
      <c r="D380" t="b">
        <v>1</v>
      </c>
      <c r="E380" s="6">
        <v>0</v>
      </c>
      <c r="F380" s="6">
        <v>2</v>
      </c>
      <c r="G380" s="6">
        <v>1</v>
      </c>
      <c r="H380" t="s">
        <v>59</v>
      </c>
    </row>
    <row r="381" spans="1:8" x14ac:dyDescent="0.2">
      <c r="A381">
        <v>562</v>
      </c>
      <c r="B381" s="10" t="str">
        <f>HYPERLINK("http://www.uniprot.org/uniprot/MAGT1_HUMAN", "MAGT1_HUMAN")</f>
        <v>MAGT1_HUMAN</v>
      </c>
      <c r="C381" t="s">
        <v>2064</v>
      </c>
      <c r="D381" t="b">
        <v>1</v>
      </c>
      <c r="E381" s="6">
        <v>1</v>
      </c>
      <c r="F381" s="6">
        <v>2</v>
      </c>
      <c r="G381" s="6">
        <v>1</v>
      </c>
      <c r="H381" t="s">
        <v>59</v>
      </c>
    </row>
    <row r="382" spans="1:8" x14ac:dyDescent="0.2">
      <c r="A382">
        <v>252</v>
      </c>
      <c r="B382" s="10" t="str">
        <f>HYPERLINK("http://www.uniprot.org/uniprot/MAP1B_HUMAN", "MAP1B_HUMAN")</f>
        <v>MAP1B_HUMAN</v>
      </c>
      <c r="C382" t="s">
        <v>2065</v>
      </c>
      <c r="D382" t="b">
        <v>1</v>
      </c>
      <c r="E382" s="6">
        <v>0</v>
      </c>
      <c r="F382" s="6">
        <v>2</v>
      </c>
      <c r="G382" s="6">
        <v>1</v>
      </c>
      <c r="H382" t="s">
        <v>59</v>
      </c>
    </row>
    <row r="383" spans="1:8" x14ac:dyDescent="0.2">
      <c r="A383">
        <v>462</v>
      </c>
      <c r="B383" s="10" t="str">
        <f>HYPERLINK("http://www.uniprot.org/uniprot/MCATL_HUMAN", "MCATL_HUMAN")</f>
        <v>MCATL_HUMAN</v>
      </c>
      <c r="C383" t="s">
        <v>2066</v>
      </c>
      <c r="D383" t="b">
        <v>1</v>
      </c>
      <c r="E383" s="6">
        <v>1</v>
      </c>
      <c r="F383" s="6">
        <v>2</v>
      </c>
      <c r="G383" s="6">
        <v>1</v>
      </c>
      <c r="H383" t="s">
        <v>59</v>
      </c>
    </row>
    <row r="384" spans="1:8" x14ac:dyDescent="0.2">
      <c r="A384">
        <v>324</v>
      </c>
      <c r="B384" s="10" t="str">
        <f>HYPERLINK("http://www.uniprot.org/uniprot/MCL1_HUMAN", "MCL1_HUMAN")</f>
        <v>MCL1_HUMAN</v>
      </c>
      <c r="C384" t="s">
        <v>2067</v>
      </c>
      <c r="D384" t="b">
        <v>1</v>
      </c>
      <c r="E384" s="6">
        <v>1</v>
      </c>
      <c r="F384" s="6">
        <v>2</v>
      </c>
      <c r="G384" s="6">
        <v>1</v>
      </c>
      <c r="H384" t="s">
        <v>59</v>
      </c>
    </row>
    <row r="385" spans="1:8" x14ac:dyDescent="0.2">
      <c r="A385">
        <v>227</v>
      </c>
      <c r="B385" s="10" t="str">
        <f>HYPERLINK("http://www.uniprot.org/uniprot/MCM4_HUMAN", "MCM4_HUMAN")</f>
        <v>MCM4_HUMAN</v>
      </c>
      <c r="C385" t="s">
        <v>2068</v>
      </c>
      <c r="D385" t="b">
        <v>1</v>
      </c>
      <c r="E385" s="6">
        <v>0</v>
      </c>
      <c r="F385" s="6">
        <v>2</v>
      </c>
      <c r="G385" s="6">
        <v>1</v>
      </c>
      <c r="H385" t="s">
        <v>59</v>
      </c>
    </row>
    <row r="386" spans="1:8" x14ac:dyDescent="0.2">
      <c r="A386">
        <v>227</v>
      </c>
      <c r="B386" s="10" t="str">
        <f>HYPERLINK("http://www.uniprot.org/uniprot/MCM4_HUMAN", "MCM4_HUMAN")</f>
        <v>MCM4_HUMAN</v>
      </c>
      <c r="C386" t="s">
        <v>2069</v>
      </c>
      <c r="D386" t="b">
        <v>1</v>
      </c>
      <c r="E386" s="6">
        <v>1</v>
      </c>
      <c r="F386" s="6">
        <v>2</v>
      </c>
      <c r="G386" s="6">
        <v>1</v>
      </c>
      <c r="H386" t="s">
        <v>59</v>
      </c>
    </row>
    <row r="387" spans="1:8" x14ac:dyDescent="0.2">
      <c r="A387">
        <v>228</v>
      </c>
      <c r="B387" s="10" t="str">
        <f>HYPERLINK("http://www.uniprot.org/uniprot/MCM7_HUMAN", "MCM7_HUMAN")</f>
        <v>MCM7_HUMAN</v>
      </c>
      <c r="C387" t="s">
        <v>2070</v>
      </c>
      <c r="D387" t="b">
        <v>1</v>
      </c>
      <c r="E387" s="6">
        <v>0</v>
      </c>
      <c r="F387" s="6">
        <v>2</v>
      </c>
      <c r="G387" s="6">
        <v>1</v>
      </c>
      <c r="H387" t="s">
        <v>59</v>
      </c>
    </row>
    <row r="388" spans="1:8" x14ac:dyDescent="0.2">
      <c r="A388">
        <v>228</v>
      </c>
      <c r="B388" s="10" t="str">
        <f>HYPERLINK("http://www.uniprot.org/uniprot/MCM7_HUMAN", "MCM7_HUMAN")</f>
        <v>MCM7_HUMAN</v>
      </c>
      <c r="C388" t="s">
        <v>2071</v>
      </c>
      <c r="D388" t="b">
        <v>1</v>
      </c>
      <c r="E388" s="6">
        <v>0</v>
      </c>
      <c r="F388" s="6">
        <v>2</v>
      </c>
      <c r="G388" s="6">
        <v>1</v>
      </c>
      <c r="H388" t="s">
        <v>59</v>
      </c>
    </row>
    <row r="389" spans="1:8" x14ac:dyDescent="0.2">
      <c r="A389">
        <v>228</v>
      </c>
      <c r="B389" s="10" t="str">
        <f>HYPERLINK("http://www.uniprot.org/uniprot/MCM7_HUMAN", "MCM7_HUMAN")</f>
        <v>MCM7_HUMAN</v>
      </c>
      <c r="C389" t="s">
        <v>2072</v>
      </c>
      <c r="D389" t="b">
        <v>1</v>
      </c>
      <c r="E389" s="6">
        <v>0</v>
      </c>
      <c r="F389" s="6">
        <v>2</v>
      </c>
      <c r="G389" s="6">
        <v>1</v>
      </c>
      <c r="H389" t="s">
        <v>59</v>
      </c>
    </row>
    <row r="390" spans="1:8" x14ac:dyDescent="0.2">
      <c r="A390">
        <v>491</v>
      </c>
      <c r="B390" s="10" t="str">
        <f>HYPERLINK("http://www.uniprot.org/uniprot/MED12_HUMAN", "MED12_HUMAN")</f>
        <v>MED12_HUMAN</v>
      </c>
      <c r="C390" t="s">
        <v>2073</v>
      </c>
      <c r="D390" t="b">
        <v>1</v>
      </c>
      <c r="E390" s="6">
        <v>1</v>
      </c>
      <c r="F390" s="6">
        <v>2</v>
      </c>
      <c r="G390" s="6">
        <v>1</v>
      </c>
      <c r="H390" t="s">
        <v>59</v>
      </c>
    </row>
    <row r="391" spans="1:8" x14ac:dyDescent="0.2">
      <c r="A391">
        <v>116</v>
      </c>
      <c r="B391" s="10" t="str">
        <f>HYPERLINK("http://www.uniprot.org/uniprot/MED6_HUMAN", "MED6_HUMAN")</f>
        <v>MED6_HUMAN</v>
      </c>
      <c r="C391" t="s">
        <v>1117</v>
      </c>
      <c r="D391" t="b">
        <v>1</v>
      </c>
      <c r="E391" s="6">
        <v>1</v>
      </c>
      <c r="F391" s="6">
        <v>2</v>
      </c>
      <c r="G391" s="6">
        <v>1</v>
      </c>
      <c r="H391" t="s">
        <v>59</v>
      </c>
    </row>
    <row r="392" spans="1:8" x14ac:dyDescent="0.2">
      <c r="A392">
        <v>433</v>
      </c>
      <c r="B392" s="10" t="str">
        <f>HYPERLINK("http://www.uniprot.org/uniprot/MEGF8_HUMAN", "MEGF8_HUMAN")</f>
        <v>MEGF8_HUMAN</v>
      </c>
      <c r="C392" t="s">
        <v>2074</v>
      </c>
      <c r="D392" t="b">
        <v>1</v>
      </c>
      <c r="E392" s="6">
        <v>2</v>
      </c>
      <c r="F392" s="6">
        <v>2</v>
      </c>
      <c r="G392" s="6">
        <v>1</v>
      </c>
      <c r="H392" t="s">
        <v>59</v>
      </c>
    </row>
    <row r="393" spans="1:8" x14ac:dyDescent="0.2">
      <c r="A393">
        <v>447</v>
      </c>
      <c r="B393" s="10" t="str">
        <f>HYPERLINK("http://www.uniprot.org/uniprot/MGAP_HUMAN", "MGAP_HUMAN")</f>
        <v>MGAP_HUMAN</v>
      </c>
      <c r="C393" t="s">
        <v>2075</v>
      </c>
      <c r="D393" t="b">
        <v>1</v>
      </c>
      <c r="E393" s="6">
        <v>0</v>
      </c>
      <c r="F393" s="6">
        <v>2</v>
      </c>
      <c r="G393" s="6">
        <v>1</v>
      </c>
      <c r="H393" t="s">
        <v>59</v>
      </c>
    </row>
    <row r="394" spans="1:8" x14ac:dyDescent="0.2">
      <c r="A394">
        <v>160</v>
      </c>
      <c r="B394" s="10" t="str">
        <f>HYPERLINK("http://www.uniprot.org/uniprot/MGP_HUMAN", "MGP_HUMAN")</f>
        <v>MGP_HUMAN</v>
      </c>
      <c r="C394" t="s">
        <v>2076</v>
      </c>
      <c r="D394" t="b">
        <v>1</v>
      </c>
      <c r="E394" s="6">
        <v>1</v>
      </c>
      <c r="F394" s="6">
        <v>2</v>
      </c>
      <c r="G394" s="6">
        <v>1</v>
      </c>
      <c r="H394" t="s">
        <v>59</v>
      </c>
    </row>
    <row r="395" spans="1:8" x14ac:dyDescent="0.2">
      <c r="A395">
        <v>172</v>
      </c>
      <c r="B395" s="10" t="str">
        <f>HYPERLINK("http://www.uniprot.org/uniprot/MGST1_HUMAN", "MGST1_HUMAN")</f>
        <v>MGST1_HUMAN</v>
      </c>
      <c r="C395" t="s">
        <v>2077</v>
      </c>
      <c r="D395" t="b">
        <v>1</v>
      </c>
      <c r="E395" s="6">
        <v>1</v>
      </c>
      <c r="F395" s="6">
        <v>3</v>
      </c>
      <c r="G395" s="6">
        <v>1</v>
      </c>
      <c r="H395" t="s">
        <v>59</v>
      </c>
    </row>
    <row r="396" spans="1:8" x14ac:dyDescent="0.2">
      <c r="A396">
        <v>441</v>
      </c>
      <c r="B396" s="10" t="str">
        <f>HYPERLINK("http://www.uniprot.org/uniprot/MINA_HUMAN", "MINA_HUMAN")</f>
        <v>MINA_HUMAN</v>
      </c>
      <c r="C396" t="s">
        <v>2078</v>
      </c>
      <c r="D396" t="b">
        <v>1</v>
      </c>
      <c r="E396" s="6">
        <v>0</v>
      </c>
      <c r="F396" s="6">
        <v>2</v>
      </c>
      <c r="G396" s="6">
        <v>1</v>
      </c>
      <c r="H396" t="s">
        <v>59</v>
      </c>
    </row>
    <row r="397" spans="1:8" x14ac:dyDescent="0.2">
      <c r="A397">
        <v>524</v>
      </c>
      <c r="B397" s="10" t="str">
        <f>HYPERLINK("http://www.uniprot.org/uniprot/MINT_HUMAN", "MINT_HUMAN")</f>
        <v>MINT_HUMAN</v>
      </c>
      <c r="C397" t="s">
        <v>2079</v>
      </c>
      <c r="D397" t="b">
        <v>1</v>
      </c>
      <c r="E397" s="6">
        <v>1</v>
      </c>
      <c r="F397" s="6">
        <v>2</v>
      </c>
      <c r="G397" s="6">
        <v>1</v>
      </c>
      <c r="H397" t="s">
        <v>59</v>
      </c>
    </row>
    <row r="398" spans="1:8" x14ac:dyDescent="0.2">
      <c r="A398">
        <v>592</v>
      </c>
      <c r="B398" s="10" t="str">
        <f>HYPERLINK("http://www.uniprot.org/uniprot/MIO_HUMAN", "MIO_HUMAN")</f>
        <v>MIO_HUMAN</v>
      </c>
      <c r="C398" t="s">
        <v>2080</v>
      </c>
      <c r="D398" t="b">
        <v>1</v>
      </c>
      <c r="E398" s="6">
        <v>0</v>
      </c>
      <c r="F398" s="6">
        <v>2</v>
      </c>
      <c r="G398" s="6">
        <v>1</v>
      </c>
      <c r="H398" t="s">
        <v>59</v>
      </c>
    </row>
    <row r="399" spans="1:8" x14ac:dyDescent="0.2">
      <c r="A399">
        <v>451</v>
      </c>
      <c r="B399" s="10" t="str">
        <f>HYPERLINK("http://www.uniprot.org/uniprot/MIRO2_HUMAN", "MIRO2_HUMAN")</f>
        <v>MIRO2_HUMAN</v>
      </c>
      <c r="C399" t="s">
        <v>869</v>
      </c>
      <c r="D399" t="b">
        <v>1</v>
      </c>
      <c r="E399" s="6">
        <v>0</v>
      </c>
      <c r="F399" s="6">
        <v>2</v>
      </c>
      <c r="G399" s="6">
        <v>1</v>
      </c>
      <c r="H399" t="s">
        <v>59</v>
      </c>
    </row>
    <row r="400" spans="1:8" x14ac:dyDescent="0.2">
      <c r="A400">
        <v>494</v>
      </c>
      <c r="B400" s="10" t="str">
        <f>HYPERLINK("http://www.uniprot.org/uniprot/MKL1_HUMAN", "MKL1_HUMAN")</f>
        <v>MKL1_HUMAN</v>
      </c>
      <c r="C400" t="s">
        <v>2081</v>
      </c>
      <c r="D400" t="b">
        <v>1</v>
      </c>
      <c r="E400" s="6">
        <v>1</v>
      </c>
      <c r="F400" s="6">
        <v>2</v>
      </c>
      <c r="G400" s="6">
        <v>1</v>
      </c>
      <c r="H400" t="s">
        <v>59</v>
      </c>
    </row>
    <row r="401" spans="1:8" x14ac:dyDescent="0.2">
      <c r="A401">
        <v>623</v>
      </c>
      <c r="B401" s="10" t="str">
        <f>HYPERLINK("http://www.uniprot.org/uniprot/MKLN1_HUMAN", "MKLN1_HUMAN")</f>
        <v>MKLN1_HUMAN</v>
      </c>
      <c r="C401" t="s">
        <v>2082</v>
      </c>
      <c r="D401" t="b">
        <v>1</v>
      </c>
      <c r="E401" s="6">
        <v>0</v>
      </c>
      <c r="F401" s="6">
        <v>2</v>
      </c>
      <c r="G401" s="6">
        <v>1</v>
      </c>
      <c r="H401" t="s">
        <v>59</v>
      </c>
    </row>
    <row r="402" spans="1:8" x14ac:dyDescent="0.2">
      <c r="A402">
        <v>547</v>
      </c>
      <c r="B402" s="10" t="str">
        <f>HYPERLINK("http://www.uniprot.org/uniprot/MKNK1_HUMAN", "MKNK1_HUMAN")</f>
        <v>MKNK1_HUMAN</v>
      </c>
      <c r="C402" t="s">
        <v>2083</v>
      </c>
      <c r="D402" t="b">
        <v>1</v>
      </c>
      <c r="E402" s="6">
        <v>2</v>
      </c>
      <c r="F402" s="6">
        <v>2</v>
      </c>
      <c r="G402" s="6">
        <v>1</v>
      </c>
      <c r="H402" t="s">
        <v>59</v>
      </c>
    </row>
    <row r="403" spans="1:8" x14ac:dyDescent="0.2">
      <c r="A403">
        <v>454</v>
      </c>
      <c r="B403" s="10" t="str">
        <f>HYPERLINK("http://www.uniprot.org/uniprot/MLL5_HUMAN", "MLL5_HUMAN")</f>
        <v>MLL5_HUMAN</v>
      </c>
      <c r="C403" t="s">
        <v>2084</v>
      </c>
      <c r="D403" t="b">
        <v>1</v>
      </c>
      <c r="E403" s="6">
        <v>1</v>
      </c>
      <c r="F403" s="6">
        <v>2</v>
      </c>
      <c r="G403" s="6">
        <v>1</v>
      </c>
      <c r="H403" t="s">
        <v>59</v>
      </c>
    </row>
    <row r="404" spans="1:8" x14ac:dyDescent="0.2">
      <c r="A404">
        <v>329</v>
      </c>
      <c r="B404" s="10" t="str">
        <f>HYPERLINK("http://www.uniprot.org/uniprot/MPPA_HUMAN", "MPPA_HUMAN")</f>
        <v>MPPA_HUMAN</v>
      </c>
      <c r="C404" t="s">
        <v>2085</v>
      </c>
      <c r="D404" t="b">
        <v>1</v>
      </c>
      <c r="E404" s="6">
        <v>0</v>
      </c>
      <c r="F404" s="6">
        <v>2</v>
      </c>
      <c r="G404" s="6">
        <v>1</v>
      </c>
      <c r="H404" t="s">
        <v>59</v>
      </c>
    </row>
    <row r="405" spans="1:8" x14ac:dyDescent="0.2">
      <c r="A405">
        <v>107</v>
      </c>
      <c r="B405" s="10" t="str">
        <f>HYPERLINK("http://www.uniprot.org/uniprot/MPZL2_HUMAN", "MPZL2_HUMAN")</f>
        <v>MPZL2_HUMAN</v>
      </c>
      <c r="C405" t="s">
        <v>2086</v>
      </c>
      <c r="D405" t="b">
        <v>1</v>
      </c>
      <c r="E405" s="6">
        <v>1</v>
      </c>
      <c r="F405" s="6">
        <v>2</v>
      </c>
      <c r="G405" s="6">
        <v>1</v>
      </c>
      <c r="H405" t="s">
        <v>59</v>
      </c>
    </row>
    <row r="406" spans="1:8" x14ac:dyDescent="0.2">
      <c r="A406">
        <v>277</v>
      </c>
      <c r="B406" s="10" t="str">
        <f>HYPERLINK("http://www.uniprot.org/uniprot/MSH6_HUMAN", "MSH6_HUMAN")</f>
        <v>MSH6_HUMAN</v>
      </c>
      <c r="C406" t="s">
        <v>2087</v>
      </c>
      <c r="D406" t="b">
        <v>1</v>
      </c>
      <c r="E406" s="6">
        <v>1</v>
      </c>
      <c r="F406" s="6">
        <v>2</v>
      </c>
      <c r="G406" s="6">
        <v>1</v>
      </c>
      <c r="H406" t="s">
        <v>59</v>
      </c>
    </row>
    <row r="407" spans="1:8" x14ac:dyDescent="0.2">
      <c r="A407">
        <v>245</v>
      </c>
      <c r="B407" s="10" t="str">
        <f>HYPERLINK("http://www.uniprot.org/uniprot/MTOR_HUMAN", "MTOR_HUMAN")</f>
        <v>MTOR_HUMAN</v>
      </c>
      <c r="C407" t="s">
        <v>2088</v>
      </c>
      <c r="D407" t="b">
        <v>1</v>
      </c>
      <c r="E407" s="6">
        <v>0</v>
      </c>
      <c r="F407" s="6">
        <v>2</v>
      </c>
      <c r="G407" s="6">
        <v>1</v>
      </c>
      <c r="H407" t="s">
        <v>59</v>
      </c>
    </row>
    <row r="408" spans="1:8" x14ac:dyDescent="0.2">
      <c r="A408">
        <v>422</v>
      </c>
      <c r="B408" s="10" t="str">
        <f>HYPERLINK("http://www.uniprot.org/uniprot/MTSSL_HUMAN", "MTSSL_HUMAN")</f>
        <v>MTSSL_HUMAN</v>
      </c>
      <c r="C408" t="s">
        <v>2089</v>
      </c>
      <c r="D408" t="b">
        <v>1</v>
      </c>
      <c r="E408" s="6">
        <v>0</v>
      </c>
      <c r="F408" s="6">
        <v>2</v>
      </c>
      <c r="G408" s="6">
        <v>1</v>
      </c>
      <c r="H408" t="s">
        <v>59</v>
      </c>
    </row>
    <row r="409" spans="1:8" x14ac:dyDescent="0.2">
      <c r="A409">
        <v>193</v>
      </c>
      <c r="B409" s="10" t="str">
        <f>HYPERLINK("http://www.uniprot.org/uniprot/MX1_HUMAN", "MX1_HUMAN")</f>
        <v>MX1_HUMAN</v>
      </c>
      <c r="C409" t="s">
        <v>2090</v>
      </c>
      <c r="D409" t="b">
        <v>1</v>
      </c>
      <c r="E409" s="6">
        <v>0</v>
      </c>
      <c r="F409" s="6">
        <v>2</v>
      </c>
      <c r="G409" s="6">
        <v>1</v>
      </c>
      <c r="H409" t="s">
        <v>59</v>
      </c>
    </row>
    <row r="410" spans="1:8" x14ac:dyDescent="0.2">
      <c r="A410">
        <v>288</v>
      </c>
      <c r="B410" s="10" t="str">
        <f>HYPERLINK("http://www.uniprot.org/uniprot/MYL6_HUMAN", "MYL6_HUMAN")</f>
        <v>MYL6_HUMAN</v>
      </c>
      <c r="C410" t="s">
        <v>2091</v>
      </c>
      <c r="D410" t="b">
        <v>1</v>
      </c>
      <c r="E410" s="6">
        <v>0</v>
      </c>
      <c r="F410" s="6">
        <v>2</v>
      </c>
      <c r="G410" s="6">
        <v>1</v>
      </c>
      <c r="H410" t="s">
        <v>59</v>
      </c>
    </row>
    <row r="411" spans="1:8" x14ac:dyDescent="0.2">
      <c r="A411">
        <v>574</v>
      </c>
      <c r="B411" s="10" t="str">
        <f>HYPERLINK("http://www.uniprot.org/uniprot/MYO10_HUMAN", "MYO10_HUMAN")</f>
        <v>MYO10_HUMAN</v>
      </c>
      <c r="C411" t="s">
        <v>2092</v>
      </c>
      <c r="D411" t="b">
        <v>1</v>
      </c>
      <c r="E411" s="6">
        <v>0</v>
      </c>
      <c r="F411" s="6">
        <v>2</v>
      </c>
      <c r="G411" s="6">
        <v>1</v>
      </c>
      <c r="H411" t="s">
        <v>59</v>
      </c>
    </row>
    <row r="412" spans="1:8" x14ac:dyDescent="0.2">
      <c r="A412">
        <v>103</v>
      </c>
      <c r="B412" s="10" t="str">
        <f>HYPERLINK("http://www.uniprot.org/uniprot/MYO1B_HUMAN", "MYO1B_HUMAN")</f>
        <v>MYO1B_HUMAN</v>
      </c>
      <c r="C412" t="s">
        <v>2093</v>
      </c>
      <c r="D412" t="b">
        <v>1</v>
      </c>
      <c r="E412" s="6">
        <v>0</v>
      </c>
      <c r="F412" s="6">
        <v>2</v>
      </c>
      <c r="G412" s="6">
        <v>1</v>
      </c>
      <c r="H412" t="s">
        <v>59</v>
      </c>
    </row>
    <row r="413" spans="1:8" x14ac:dyDescent="0.2">
      <c r="A413">
        <v>600</v>
      </c>
      <c r="B413" s="10" t="str">
        <f>HYPERLINK("http://www.uniprot.org/uniprot/MYOF_HUMAN", "MYOF_HUMAN")</f>
        <v>MYOF_HUMAN</v>
      </c>
      <c r="C413" t="s">
        <v>2094</v>
      </c>
      <c r="D413" t="b">
        <v>1</v>
      </c>
      <c r="E413" s="6">
        <v>0</v>
      </c>
      <c r="F413" s="6">
        <v>2</v>
      </c>
      <c r="G413" s="6">
        <v>1</v>
      </c>
      <c r="H413" t="s">
        <v>59</v>
      </c>
    </row>
    <row r="414" spans="1:8" x14ac:dyDescent="0.2">
      <c r="A414">
        <v>482</v>
      </c>
      <c r="B414" s="10" t="str">
        <f>HYPERLINK("http://www.uniprot.org/uniprot/MYST4_HUMAN", "MYST4_HUMAN")</f>
        <v>MYST4_HUMAN</v>
      </c>
      <c r="C414" t="s">
        <v>2095</v>
      </c>
      <c r="D414" t="b">
        <v>1</v>
      </c>
      <c r="E414" s="6">
        <v>0</v>
      </c>
      <c r="F414" s="6">
        <v>2</v>
      </c>
      <c r="G414" s="6">
        <v>1</v>
      </c>
      <c r="H414" t="s">
        <v>59</v>
      </c>
    </row>
    <row r="415" spans="1:8" x14ac:dyDescent="0.2">
      <c r="A415">
        <v>482</v>
      </c>
      <c r="B415" s="10" t="str">
        <f>HYPERLINK("http://www.uniprot.org/uniprot/MYST4_HUMAN", "MYST4_HUMAN")</f>
        <v>MYST4_HUMAN</v>
      </c>
      <c r="C415" t="s">
        <v>2096</v>
      </c>
      <c r="D415" t="b">
        <v>1</v>
      </c>
      <c r="E415" s="6">
        <v>0</v>
      </c>
      <c r="F415" s="6">
        <v>2</v>
      </c>
      <c r="G415" s="6">
        <v>1</v>
      </c>
      <c r="H415" t="s">
        <v>59</v>
      </c>
    </row>
    <row r="416" spans="1:8" x14ac:dyDescent="0.2">
      <c r="A416">
        <v>411</v>
      </c>
      <c r="B416" s="10" t="str">
        <f>HYPERLINK("http://www.uniprot.org/uniprot/MZT2B_HUMAN", "MZT2B_HUMAN")</f>
        <v>MZT2B_HUMAN</v>
      </c>
      <c r="C416" t="s">
        <v>2097</v>
      </c>
      <c r="D416" t="b">
        <v>1</v>
      </c>
      <c r="E416" s="6">
        <v>0</v>
      </c>
      <c r="F416" s="6">
        <v>2</v>
      </c>
      <c r="G416" s="6">
        <v>1</v>
      </c>
      <c r="H416" t="s">
        <v>59</v>
      </c>
    </row>
    <row r="417" spans="1:8" x14ac:dyDescent="0.2">
      <c r="A417">
        <v>291</v>
      </c>
      <c r="B417" s="10" t="str">
        <f>HYPERLINK("http://www.uniprot.org/uniprot/NAA20_HUMAN", "NAA20_HUMAN")</f>
        <v>NAA20_HUMAN</v>
      </c>
      <c r="C417" t="s">
        <v>2098</v>
      </c>
      <c r="D417" t="b">
        <v>1</v>
      </c>
      <c r="E417" s="6">
        <v>0</v>
      </c>
      <c r="F417" s="6">
        <v>2</v>
      </c>
      <c r="G417" s="6">
        <v>1</v>
      </c>
      <c r="H417" t="s">
        <v>59</v>
      </c>
    </row>
    <row r="418" spans="1:8" x14ac:dyDescent="0.2">
      <c r="A418">
        <v>347</v>
      </c>
      <c r="B418" s="10" t="str">
        <f>HYPERLINK("http://www.uniprot.org/uniprot/NACA_HUMAN", "NACA_HUMAN")</f>
        <v>NACA_HUMAN</v>
      </c>
      <c r="C418" t="s">
        <v>2099</v>
      </c>
      <c r="D418" t="b">
        <v>1</v>
      </c>
      <c r="E418" s="6">
        <v>1</v>
      </c>
      <c r="F418" s="6">
        <v>2</v>
      </c>
      <c r="G418" s="6">
        <v>1</v>
      </c>
      <c r="H418" t="s">
        <v>59</v>
      </c>
    </row>
    <row r="419" spans="1:8" x14ac:dyDescent="0.2">
      <c r="A419">
        <v>591</v>
      </c>
      <c r="B419" s="10" t="str">
        <f>HYPERLINK("http://www.uniprot.org/uniprot/NALP2_HUMAN", "NALP2_HUMAN")</f>
        <v>NALP2_HUMAN</v>
      </c>
      <c r="C419" t="s">
        <v>2100</v>
      </c>
      <c r="D419" t="b">
        <v>1</v>
      </c>
      <c r="E419" s="6">
        <v>0</v>
      </c>
      <c r="F419" s="6">
        <v>2</v>
      </c>
      <c r="G419" s="6">
        <v>1</v>
      </c>
      <c r="H419" t="s">
        <v>59</v>
      </c>
    </row>
    <row r="420" spans="1:8" x14ac:dyDescent="0.2">
      <c r="A420">
        <v>254</v>
      </c>
      <c r="B420" s="10" t="str">
        <f>HYPERLINK("http://www.uniprot.org/uniprot/NASP_HUMAN", "NASP_HUMAN")</f>
        <v>NASP_HUMAN</v>
      </c>
      <c r="C420" t="s">
        <v>2101</v>
      </c>
      <c r="D420" t="b">
        <v>1</v>
      </c>
      <c r="E420" s="6">
        <v>0</v>
      </c>
      <c r="F420" s="6">
        <v>2</v>
      </c>
      <c r="G420" s="6">
        <v>1</v>
      </c>
      <c r="H420" t="s">
        <v>59</v>
      </c>
    </row>
    <row r="421" spans="1:8" x14ac:dyDescent="0.2">
      <c r="A421">
        <v>559</v>
      </c>
      <c r="B421" s="10" t="str">
        <f>HYPERLINK("http://www.uniprot.org/uniprot/NAT10_HUMAN", "NAT10_HUMAN")</f>
        <v>NAT10_HUMAN</v>
      </c>
      <c r="C421" t="s">
        <v>2102</v>
      </c>
      <c r="D421" t="b">
        <v>1</v>
      </c>
      <c r="E421" s="6">
        <v>0</v>
      </c>
      <c r="F421" s="6">
        <v>2</v>
      </c>
      <c r="G421" s="6">
        <v>1</v>
      </c>
      <c r="H421" t="s">
        <v>59</v>
      </c>
    </row>
    <row r="422" spans="1:8" x14ac:dyDescent="0.2">
      <c r="A422">
        <v>465</v>
      </c>
      <c r="B422" s="10" t="str">
        <f>HYPERLINK("http://www.uniprot.org/uniprot/NAV1_HUMAN", "NAV1_HUMAN")</f>
        <v>NAV1_HUMAN</v>
      </c>
      <c r="C422" t="s">
        <v>2103</v>
      </c>
      <c r="D422" t="b">
        <v>1</v>
      </c>
      <c r="E422" s="6">
        <v>1</v>
      </c>
      <c r="F422" s="6">
        <v>2</v>
      </c>
      <c r="G422" s="6">
        <v>1</v>
      </c>
      <c r="H422" t="s">
        <v>59</v>
      </c>
    </row>
    <row r="423" spans="1:8" x14ac:dyDescent="0.2">
      <c r="A423">
        <v>328</v>
      </c>
      <c r="B423" s="10" t="str">
        <f>HYPERLINK("http://www.uniprot.org/uniprot/NCBP1_HUMAN", "NCBP1_HUMAN")</f>
        <v>NCBP1_HUMAN</v>
      </c>
      <c r="C423" t="s">
        <v>2104</v>
      </c>
      <c r="D423" t="b">
        <v>1</v>
      </c>
      <c r="E423" s="6">
        <v>0</v>
      </c>
      <c r="F423" s="6">
        <v>2</v>
      </c>
      <c r="G423" s="6">
        <v>1</v>
      </c>
      <c r="H423" t="s">
        <v>59</v>
      </c>
    </row>
    <row r="424" spans="1:8" x14ac:dyDescent="0.2">
      <c r="A424">
        <v>108</v>
      </c>
      <c r="B424" s="10" t="str">
        <f>HYPERLINK("http://www.uniprot.org/uniprot/NCOAT_HUMAN", "NCOAT_HUMAN")</f>
        <v>NCOAT_HUMAN</v>
      </c>
      <c r="C424" t="s">
        <v>2105</v>
      </c>
      <c r="D424" t="b">
        <v>1</v>
      </c>
      <c r="E424" s="6">
        <v>0</v>
      </c>
      <c r="F424" s="6">
        <v>2</v>
      </c>
      <c r="G424" s="6">
        <v>1</v>
      </c>
      <c r="H424" t="s">
        <v>59</v>
      </c>
    </row>
    <row r="425" spans="1:8" x14ac:dyDescent="0.2">
      <c r="A425">
        <v>648</v>
      </c>
      <c r="B425" s="10" t="str">
        <f>HYPERLINK("http://www.uniprot.org/uniprot/NCOR2_HUMAN", "NCOR2_HUMAN")</f>
        <v>NCOR2_HUMAN</v>
      </c>
      <c r="C425" t="s">
        <v>2106</v>
      </c>
      <c r="D425" t="b">
        <v>1</v>
      </c>
      <c r="E425" s="6">
        <v>0</v>
      </c>
      <c r="F425" s="6">
        <v>2</v>
      </c>
      <c r="G425" s="6">
        <v>1</v>
      </c>
      <c r="H425" t="s">
        <v>59</v>
      </c>
    </row>
    <row r="426" spans="1:8" x14ac:dyDescent="0.2">
      <c r="A426">
        <v>651</v>
      </c>
      <c r="B426" s="10" t="str">
        <f>HYPERLINK("http://www.uniprot.org/uniprot/NEMO_HUMAN", "NEMO_HUMAN")</f>
        <v>NEMO_HUMAN</v>
      </c>
      <c r="C426" t="s">
        <v>2107</v>
      </c>
      <c r="D426" t="b">
        <v>1</v>
      </c>
      <c r="E426" s="6">
        <v>0</v>
      </c>
      <c r="F426" s="6">
        <v>2</v>
      </c>
      <c r="G426" s="6">
        <v>1</v>
      </c>
      <c r="H426" t="s">
        <v>59</v>
      </c>
    </row>
    <row r="427" spans="1:8" x14ac:dyDescent="0.2">
      <c r="A427">
        <v>651</v>
      </c>
      <c r="B427" s="10" t="str">
        <f>HYPERLINK("http://www.uniprot.org/uniprot/NEMO_HUMAN", "NEMO_HUMAN")</f>
        <v>NEMO_HUMAN</v>
      </c>
      <c r="C427" t="s">
        <v>2108</v>
      </c>
      <c r="D427" t="b">
        <v>1</v>
      </c>
      <c r="E427" s="6">
        <v>0</v>
      </c>
      <c r="F427" s="6">
        <v>2</v>
      </c>
      <c r="G427" s="6">
        <v>1</v>
      </c>
      <c r="H427" t="s">
        <v>59</v>
      </c>
    </row>
    <row r="428" spans="1:8" x14ac:dyDescent="0.2">
      <c r="A428">
        <v>377</v>
      </c>
      <c r="B428" s="10" t="str">
        <f>HYPERLINK("http://www.uniprot.org/uniprot/NF2L2_HUMAN", "NF2L2_HUMAN")</f>
        <v>NF2L2_HUMAN</v>
      </c>
      <c r="C428" t="s">
        <v>2109</v>
      </c>
      <c r="D428" t="b">
        <v>1</v>
      </c>
      <c r="E428" s="6">
        <v>0</v>
      </c>
      <c r="F428" s="6">
        <v>2</v>
      </c>
      <c r="G428" s="6">
        <v>1</v>
      </c>
      <c r="H428" t="s">
        <v>59</v>
      </c>
    </row>
    <row r="429" spans="1:8" x14ac:dyDescent="0.2">
      <c r="A429">
        <v>377</v>
      </c>
      <c r="B429" s="10" t="str">
        <f>HYPERLINK("http://www.uniprot.org/uniprot/NF2L2_HUMAN", "NF2L2_HUMAN")</f>
        <v>NF2L2_HUMAN</v>
      </c>
      <c r="C429" t="s">
        <v>2110</v>
      </c>
      <c r="D429" t="b">
        <v>1</v>
      </c>
      <c r="E429" s="6">
        <v>0</v>
      </c>
      <c r="F429" s="6">
        <v>2</v>
      </c>
      <c r="G429" s="6">
        <v>1</v>
      </c>
      <c r="H429" t="s">
        <v>59</v>
      </c>
    </row>
    <row r="430" spans="1:8" x14ac:dyDescent="0.2">
      <c r="A430">
        <v>377</v>
      </c>
      <c r="B430" s="10" t="str">
        <f>HYPERLINK("http://www.uniprot.org/uniprot/NF2L2_HUMAN", "NF2L2_HUMAN")</f>
        <v>NF2L2_HUMAN</v>
      </c>
      <c r="C430" t="s">
        <v>2111</v>
      </c>
      <c r="D430" t="b">
        <v>1</v>
      </c>
      <c r="E430" s="6">
        <v>1</v>
      </c>
      <c r="F430" s="6">
        <v>2</v>
      </c>
      <c r="G430" s="6">
        <v>1</v>
      </c>
      <c r="H430" t="s">
        <v>59</v>
      </c>
    </row>
    <row r="431" spans="1:8" x14ac:dyDescent="0.2">
      <c r="A431">
        <v>525</v>
      </c>
      <c r="B431" s="10" t="str">
        <f>HYPERLINK("http://www.uniprot.org/uniprot/NIBL1_HUMAN", "NIBL1_HUMAN")</f>
        <v>NIBL1_HUMAN</v>
      </c>
      <c r="C431" t="s">
        <v>182</v>
      </c>
      <c r="D431" t="b">
        <v>1</v>
      </c>
      <c r="E431" s="6">
        <v>0</v>
      </c>
      <c r="F431" s="6">
        <v>2</v>
      </c>
      <c r="G431" s="6">
        <v>1</v>
      </c>
      <c r="H431" t="s">
        <v>59</v>
      </c>
    </row>
    <row r="432" spans="1:8" x14ac:dyDescent="0.2">
      <c r="A432">
        <v>626</v>
      </c>
      <c r="B432" s="10" t="str">
        <f>HYPERLINK("http://www.uniprot.org/uniprot/NOB1_HUMAN", "NOB1_HUMAN")</f>
        <v>NOB1_HUMAN</v>
      </c>
      <c r="C432" t="s">
        <v>2112</v>
      </c>
      <c r="D432" t="b">
        <v>1</v>
      </c>
      <c r="E432" s="6">
        <v>0</v>
      </c>
      <c r="F432" s="6">
        <v>2</v>
      </c>
      <c r="G432" s="6">
        <v>1</v>
      </c>
      <c r="H432" t="s">
        <v>59</v>
      </c>
    </row>
    <row r="433" spans="1:8" x14ac:dyDescent="0.2">
      <c r="A433">
        <v>134</v>
      </c>
      <c r="B433" s="10" t="str">
        <f>HYPERLINK("http://www.uniprot.org/uniprot/NOE2_HUMAN", "NOE2_HUMAN")</f>
        <v>NOE2_HUMAN</v>
      </c>
      <c r="C433" t="s">
        <v>2113</v>
      </c>
      <c r="D433" t="b">
        <v>1</v>
      </c>
      <c r="E433" s="6">
        <v>0</v>
      </c>
      <c r="F433" s="6">
        <v>2</v>
      </c>
      <c r="G433" s="6">
        <v>1</v>
      </c>
      <c r="H433" t="s">
        <v>59</v>
      </c>
    </row>
    <row r="434" spans="1:8" x14ac:dyDescent="0.2">
      <c r="A434">
        <v>304</v>
      </c>
      <c r="B434" s="10" t="str">
        <f>HYPERLINK("http://www.uniprot.org/uniprot/NOMO3_HUMAN", "NOMO3_HUMAN")</f>
        <v>NOMO3_HUMAN</v>
      </c>
      <c r="C434" t="s">
        <v>2114</v>
      </c>
      <c r="D434" t="b">
        <v>1</v>
      </c>
      <c r="E434" s="6">
        <v>0</v>
      </c>
      <c r="F434" s="6">
        <v>2</v>
      </c>
      <c r="G434" s="6">
        <v>1</v>
      </c>
      <c r="H434" t="s">
        <v>59</v>
      </c>
    </row>
    <row r="435" spans="1:8" x14ac:dyDescent="0.2">
      <c r="A435">
        <v>477</v>
      </c>
      <c r="B435" s="10" t="str">
        <f>HYPERLINK("http://www.uniprot.org/uniprot/NU133_HUMAN", "NU133_HUMAN")</f>
        <v>NU133_HUMAN</v>
      </c>
      <c r="C435" t="s">
        <v>2115</v>
      </c>
      <c r="D435" t="b">
        <v>1</v>
      </c>
      <c r="E435" s="6">
        <v>0</v>
      </c>
      <c r="F435" s="6">
        <v>2</v>
      </c>
      <c r="G435" s="6">
        <v>1</v>
      </c>
      <c r="H435" t="s">
        <v>59</v>
      </c>
    </row>
    <row r="436" spans="1:8" x14ac:dyDescent="0.2">
      <c r="A436">
        <v>117</v>
      </c>
      <c r="B436" s="10" t="str">
        <f>HYPERLINK("http://www.uniprot.org/uniprot/NU155_HUMAN", "NU155_HUMAN")</f>
        <v>NU155_HUMAN</v>
      </c>
      <c r="C436" t="s">
        <v>2116</v>
      </c>
      <c r="D436" t="b">
        <v>1</v>
      </c>
      <c r="E436" s="6">
        <v>0</v>
      </c>
      <c r="F436" s="6">
        <v>2</v>
      </c>
      <c r="G436" s="6">
        <v>1</v>
      </c>
      <c r="H436" t="s">
        <v>59</v>
      </c>
    </row>
    <row r="437" spans="1:8" x14ac:dyDescent="0.2">
      <c r="A437">
        <v>331</v>
      </c>
      <c r="B437" s="10" t="str">
        <f>HYPERLINK("http://www.uniprot.org/uniprot/NU160_HUMAN", "NU160_HUMAN")</f>
        <v>NU160_HUMAN</v>
      </c>
      <c r="C437" t="s">
        <v>2117</v>
      </c>
      <c r="D437" t="b">
        <v>1</v>
      </c>
      <c r="E437" s="6">
        <v>1</v>
      </c>
      <c r="F437" s="6">
        <v>2</v>
      </c>
      <c r="G437" s="6">
        <v>1</v>
      </c>
      <c r="H437" t="s">
        <v>59</v>
      </c>
    </row>
    <row r="438" spans="1:8" x14ac:dyDescent="0.2">
      <c r="A438">
        <v>331</v>
      </c>
      <c r="B438" s="10" t="str">
        <f>HYPERLINK("http://www.uniprot.org/uniprot/NU160_HUMAN", "NU160_HUMAN")</f>
        <v>NU160_HUMAN</v>
      </c>
      <c r="C438" t="s">
        <v>2118</v>
      </c>
      <c r="D438" t="b">
        <v>1</v>
      </c>
      <c r="E438" s="6">
        <v>0</v>
      </c>
      <c r="F438" s="6">
        <v>2</v>
      </c>
      <c r="G438" s="6">
        <v>1</v>
      </c>
      <c r="H438" t="s">
        <v>59</v>
      </c>
    </row>
    <row r="439" spans="1:8" x14ac:dyDescent="0.2">
      <c r="A439">
        <v>400</v>
      </c>
      <c r="B439" s="10" t="str">
        <f>HYPERLINK("http://www.uniprot.org/uniprot/NU188_HUMAN", "NU188_HUMAN")</f>
        <v>NU188_HUMAN</v>
      </c>
      <c r="C439" t="s">
        <v>2119</v>
      </c>
      <c r="D439" t="b">
        <v>1</v>
      </c>
      <c r="E439" s="6">
        <v>0</v>
      </c>
      <c r="F439" s="6">
        <v>2</v>
      </c>
      <c r="G439" s="6">
        <v>1</v>
      </c>
      <c r="H439" t="s">
        <v>59</v>
      </c>
    </row>
    <row r="440" spans="1:8" x14ac:dyDescent="0.2">
      <c r="A440">
        <v>488</v>
      </c>
      <c r="B440" s="10" t="str">
        <f>HYPERLINK("http://www.uniprot.org/uniprot/NU205_HUMAN", "NU205_HUMAN")</f>
        <v>NU205_HUMAN</v>
      </c>
      <c r="C440" t="s">
        <v>2120</v>
      </c>
      <c r="D440" t="b">
        <v>1</v>
      </c>
      <c r="E440" s="6">
        <v>0</v>
      </c>
      <c r="F440" s="6">
        <v>2</v>
      </c>
      <c r="G440" s="6">
        <v>1</v>
      </c>
      <c r="H440" t="s">
        <v>59</v>
      </c>
    </row>
    <row r="441" spans="1:8" x14ac:dyDescent="0.2">
      <c r="A441">
        <v>190</v>
      </c>
      <c r="B441" s="10" t="str">
        <f>HYPERLINK("http://www.uniprot.org/uniprot/NUCL_HUMAN", "NUCL_HUMAN")</f>
        <v>NUCL_HUMAN</v>
      </c>
      <c r="C441" t="s">
        <v>2121</v>
      </c>
      <c r="D441" t="b">
        <v>1</v>
      </c>
      <c r="E441" s="6">
        <v>0</v>
      </c>
      <c r="F441" s="6">
        <v>2</v>
      </c>
      <c r="G441" s="6">
        <v>1</v>
      </c>
      <c r="H441" t="s">
        <v>59</v>
      </c>
    </row>
    <row r="442" spans="1:8" x14ac:dyDescent="0.2">
      <c r="A442">
        <v>133</v>
      </c>
      <c r="B442" s="10" t="str">
        <f>HYPERLINK("http://www.uniprot.org/uniprot/NUD14_HUMAN", "NUD14_HUMAN")</f>
        <v>NUD14_HUMAN</v>
      </c>
      <c r="C442" t="s">
        <v>2122</v>
      </c>
      <c r="D442" t="b">
        <v>1</v>
      </c>
      <c r="E442" s="6">
        <v>0</v>
      </c>
      <c r="F442" s="6">
        <v>2</v>
      </c>
      <c r="G442" s="6">
        <v>1</v>
      </c>
      <c r="H442" t="s">
        <v>59</v>
      </c>
    </row>
    <row r="443" spans="1:8" x14ac:dyDescent="0.2">
      <c r="A443">
        <v>262</v>
      </c>
      <c r="B443" s="10" t="str">
        <f>HYPERLINK("http://www.uniprot.org/uniprot/NUMB_HUMAN", "NUMB_HUMAN")</f>
        <v>NUMB_HUMAN</v>
      </c>
      <c r="C443" t="s">
        <v>2123</v>
      </c>
      <c r="D443" t="b">
        <v>1</v>
      </c>
      <c r="E443" s="6">
        <v>1</v>
      </c>
      <c r="F443" s="6">
        <v>2</v>
      </c>
      <c r="G443" s="6">
        <v>1</v>
      </c>
      <c r="H443" t="s">
        <v>59</v>
      </c>
    </row>
    <row r="444" spans="1:8" x14ac:dyDescent="0.2">
      <c r="A444">
        <v>458</v>
      </c>
      <c r="B444" s="10" t="str">
        <f>HYPERLINK("http://www.uniprot.org/uniprot/NUP93_HUMAN", "NUP93_HUMAN")</f>
        <v>NUP93_HUMAN</v>
      </c>
      <c r="C444" t="s">
        <v>2124</v>
      </c>
      <c r="D444" t="b">
        <v>1</v>
      </c>
      <c r="E444" s="6">
        <v>0</v>
      </c>
      <c r="F444" s="6">
        <v>2</v>
      </c>
      <c r="G444" s="6">
        <v>1</v>
      </c>
      <c r="H444" t="s">
        <v>59</v>
      </c>
    </row>
    <row r="445" spans="1:8" x14ac:dyDescent="0.2">
      <c r="A445">
        <v>96</v>
      </c>
      <c r="B445" s="10" t="str">
        <f>HYPERLINK("http://www.uniprot.org/uniprot/NVL_HUMAN", "NVL_HUMAN")</f>
        <v>NVL_HUMAN</v>
      </c>
      <c r="C445" t="s">
        <v>2125</v>
      </c>
      <c r="D445" t="b">
        <v>1</v>
      </c>
      <c r="E445" s="6">
        <v>0</v>
      </c>
      <c r="F445" s="6">
        <v>2</v>
      </c>
      <c r="G445" s="6">
        <v>1</v>
      </c>
      <c r="H445" t="s">
        <v>59</v>
      </c>
    </row>
    <row r="446" spans="1:8" x14ac:dyDescent="0.2">
      <c r="A446">
        <v>68</v>
      </c>
      <c r="B446" s="10" t="str">
        <f>HYPERLINK("http://www.uniprot.org/uniprot/ODAM_HUMAN", "ODAM_HUMAN")</f>
        <v>ODAM_HUMAN</v>
      </c>
      <c r="C446" t="s">
        <v>2126</v>
      </c>
      <c r="D446" t="b">
        <v>1</v>
      </c>
      <c r="E446" s="6">
        <v>0</v>
      </c>
      <c r="F446" s="6">
        <v>2</v>
      </c>
      <c r="G446" s="6">
        <v>1</v>
      </c>
      <c r="H446" t="s">
        <v>59</v>
      </c>
    </row>
    <row r="447" spans="1:8" x14ac:dyDescent="0.2">
      <c r="A447">
        <v>459</v>
      </c>
      <c r="B447" s="10" t="str">
        <f>HYPERLINK("http://www.uniprot.org/uniprot/OGFD1_HUMAN", "OGFD1_HUMAN")</f>
        <v>OGFD1_HUMAN</v>
      </c>
      <c r="C447" t="s">
        <v>2127</v>
      </c>
      <c r="D447" t="b">
        <v>1</v>
      </c>
      <c r="E447" s="6">
        <v>0</v>
      </c>
      <c r="F447" s="6">
        <v>2</v>
      </c>
      <c r="G447" s="6">
        <v>1</v>
      </c>
      <c r="H447" t="s">
        <v>59</v>
      </c>
    </row>
    <row r="448" spans="1:8" x14ac:dyDescent="0.2">
      <c r="A448">
        <v>94</v>
      </c>
      <c r="B448" s="10" t="str">
        <f>HYPERLINK("http://www.uniprot.org/uniprot/OGT1_HUMAN", "OGT1_HUMAN")</f>
        <v>OGT1_HUMAN</v>
      </c>
      <c r="C448" t="s">
        <v>2128</v>
      </c>
      <c r="D448" t="b">
        <v>1</v>
      </c>
      <c r="E448" s="6">
        <v>0</v>
      </c>
      <c r="F448" s="6">
        <v>2</v>
      </c>
      <c r="G448" s="6">
        <v>1</v>
      </c>
      <c r="H448" t="s">
        <v>59</v>
      </c>
    </row>
    <row r="449" spans="1:8" x14ac:dyDescent="0.2">
      <c r="A449">
        <v>94</v>
      </c>
      <c r="B449" s="10" t="str">
        <f>HYPERLINK("http://www.uniprot.org/uniprot/OGT1_HUMAN", "OGT1_HUMAN")</f>
        <v>OGT1_HUMAN</v>
      </c>
      <c r="C449" t="s">
        <v>2129</v>
      </c>
      <c r="D449" t="b">
        <v>1</v>
      </c>
      <c r="E449" s="6">
        <v>0</v>
      </c>
      <c r="F449" s="6">
        <v>2</v>
      </c>
      <c r="G449" s="6">
        <v>1</v>
      </c>
      <c r="H449" t="s">
        <v>59</v>
      </c>
    </row>
    <row r="450" spans="1:8" x14ac:dyDescent="0.2">
      <c r="A450">
        <v>501</v>
      </c>
      <c r="B450" s="10" t="str">
        <f>HYPERLINK("http://www.uniprot.org/uniprot/OPTN_HUMAN", "OPTN_HUMAN")</f>
        <v>OPTN_HUMAN</v>
      </c>
      <c r="C450" t="s">
        <v>2130</v>
      </c>
      <c r="D450" t="b">
        <v>1</v>
      </c>
      <c r="E450" s="6">
        <v>0</v>
      </c>
      <c r="F450" s="6">
        <v>2</v>
      </c>
      <c r="G450" s="6">
        <v>1</v>
      </c>
      <c r="H450" t="s">
        <v>59</v>
      </c>
    </row>
    <row r="451" spans="1:8" x14ac:dyDescent="0.2">
      <c r="A451">
        <v>469</v>
      </c>
      <c r="B451" s="10" t="str">
        <f>HYPERLINK("http://www.uniprot.org/uniprot/OR1J2_HUMAN", "OR1J2_HUMAN")</f>
        <v>OR1J2_HUMAN</v>
      </c>
      <c r="C451" t="s">
        <v>2131</v>
      </c>
      <c r="D451" t="b">
        <v>1</v>
      </c>
      <c r="E451" s="6">
        <v>0</v>
      </c>
      <c r="F451" s="6">
        <v>2</v>
      </c>
      <c r="G451" s="6">
        <v>1</v>
      </c>
      <c r="H451" t="s">
        <v>59</v>
      </c>
    </row>
    <row r="452" spans="1:8" x14ac:dyDescent="0.2">
      <c r="A452">
        <v>468</v>
      </c>
      <c r="B452" s="10" t="str">
        <f>HYPERLINK("http://www.uniprot.org/uniprot/OR9I1_HUMAN", "OR9I1_HUMAN")</f>
        <v>OR9I1_HUMAN</v>
      </c>
      <c r="C452" t="s">
        <v>2132</v>
      </c>
      <c r="D452" t="b">
        <v>1</v>
      </c>
      <c r="E452" s="6">
        <v>0</v>
      </c>
      <c r="F452" s="6">
        <v>2</v>
      </c>
      <c r="G452" s="6">
        <v>1</v>
      </c>
      <c r="H452" t="s">
        <v>59</v>
      </c>
    </row>
    <row r="453" spans="1:8" x14ac:dyDescent="0.2">
      <c r="A453">
        <v>576</v>
      </c>
      <c r="B453" s="10" t="str">
        <f>HYPERLINK("http://www.uniprot.org/uniprot/OSGEP_HUMAN", "OSGEP_HUMAN")</f>
        <v>OSGEP_HUMAN</v>
      </c>
      <c r="C453" t="s">
        <v>2133</v>
      </c>
      <c r="D453" t="b">
        <v>1</v>
      </c>
      <c r="E453" s="6">
        <v>0</v>
      </c>
      <c r="F453" s="6">
        <v>2</v>
      </c>
      <c r="G453" s="6">
        <v>1</v>
      </c>
      <c r="H453" t="s">
        <v>59</v>
      </c>
    </row>
    <row r="454" spans="1:8" x14ac:dyDescent="0.2">
      <c r="A454">
        <v>607</v>
      </c>
      <c r="B454" s="10" t="str">
        <f>HYPERLINK("http://www.uniprot.org/uniprot/OSPT_HUMAN", "OSPT_HUMAN")</f>
        <v>OSPT_HUMAN</v>
      </c>
      <c r="C454" t="s">
        <v>2134</v>
      </c>
      <c r="D454" t="b">
        <v>1</v>
      </c>
      <c r="E454" s="6">
        <v>0</v>
      </c>
      <c r="F454" s="6">
        <v>2</v>
      </c>
      <c r="G454" s="6">
        <v>1</v>
      </c>
      <c r="H454" t="s">
        <v>59</v>
      </c>
    </row>
    <row r="455" spans="1:8" x14ac:dyDescent="0.2">
      <c r="A455">
        <v>506</v>
      </c>
      <c r="B455" s="10" t="str">
        <f>HYPERLINK("http://www.uniprot.org/uniprot/P121A_HUMAN", "P121A_HUMAN")</f>
        <v>P121A_HUMAN</v>
      </c>
      <c r="C455" t="s">
        <v>2135</v>
      </c>
      <c r="D455" t="b">
        <v>1</v>
      </c>
      <c r="E455" s="6">
        <v>2</v>
      </c>
      <c r="F455" s="6">
        <v>2</v>
      </c>
      <c r="G455" s="6">
        <v>1</v>
      </c>
      <c r="H455" t="s">
        <v>59</v>
      </c>
    </row>
    <row r="456" spans="1:8" x14ac:dyDescent="0.2">
      <c r="A456">
        <v>384</v>
      </c>
      <c r="B456" s="10" t="str">
        <f>HYPERLINK("http://www.uniprot.org/uniprot/P3H1_HUMAN", "P3H1_HUMAN")</f>
        <v>P3H1_HUMAN</v>
      </c>
      <c r="C456" t="s">
        <v>2136</v>
      </c>
      <c r="D456" t="b">
        <v>1</v>
      </c>
      <c r="E456" s="6">
        <v>0</v>
      </c>
      <c r="F456" s="6">
        <v>2</v>
      </c>
      <c r="G456" s="6">
        <v>1</v>
      </c>
      <c r="H456" t="s">
        <v>59</v>
      </c>
    </row>
    <row r="457" spans="1:8" x14ac:dyDescent="0.2">
      <c r="A457">
        <v>445</v>
      </c>
      <c r="B457" s="10" t="str">
        <f>HYPERLINK("http://www.uniprot.org/uniprot/P3H2_HUMAN", "P3H2_HUMAN")</f>
        <v>P3H2_HUMAN</v>
      </c>
      <c r="C457" t="s">
        <v>2137</v>
      </c>
      <c r="D457" t="b">
        <v>1</v>
      </c>
      <c r="E457" s="6">
        <v>0</v>
      </c>
      <c r="F457" s="6">
        <v>2</v>
      </c>
      <c r="G457" s="6">
        <v>1</v>
      </c>
      <c r="H457" t="s">
        <v>59</v>
      </c>
    </row>
    <row r="458" spans="1:8" x14ac:dyDescent="0.2">
      <c r="A458">
        <v>463</v>
      </c>
      <c r="B458" s="10" t="str">
        <f>HYPERLINK("http://www.uniprot.org/uniprot/PAIRB_HUMAN", "PAIRB_HUMAN")</f>
        <v>PAIRB_HUMAN</v>
      </c>
      <c r="C458" t="s">
        <v>2138</v>
      </c>
      <c r="D458" t="b">
        <v>1</v>
      </c>
      <c r="E458" s="6">
        <v>1</v>
      </c>
      <c r="F458" s="6">
        <v>2</v>
      </c>
      <c r="G458" s="6">
        <v>1</v>
      </c>
      <c r="H458" t="s">
        <v>59</v>
      </c>
    </row>
    <row r="459" spans="1:8" x14ac:dyDescent="0.2">
      <c r="A459">
        <v>588</v>
      </c>
      <c r="B459" s="10" t="str">
        <f>HYPERLINK("http://www.uniprot.org/uniprot/PANK4_HUMAN", "PANK4_HUMAN")</f>
        <v>PANK4_HUMAN</v>
      </c>
      <c r="C459" t="s">
        <v>2139</v>
      </c>
      <c r="D459" t="b">
        <v>1</v>
      </c>
      <c r="E459" s="6">
        <v>2</v>
      </c>
      <c r="F459" s="6">
        <v>2</v>
      </c>
      <c r="G459" s="6">
        <v>1</v>
      </c>
      <c r="H459" t="s">
        <v>59</v>
      </c>
    </row>
    <row r="460" spans="1:8" x14ac:dyDescent="0.2">
      <c r="A460">
        <v>389</v>
      </c>
      <c r="B460" s="10" t="str">
        <f>HYPERLINK("http://www.uniprot.org/uniprot/PAR14_HUMAN", "PAR14_HUMAN")</f>
        <v>PAR14_HUMAN</v>
      </c>
      <c r="C460" t="s">
        <v>2140</v>
      </c>
      <c r="D460" t="b">
        <v>1</v>
      </c>
      <c r="E460" s="6">
        <v>0</v>
      </c>
      <c r="F460" s="6">
        <v>2</v>
      </c>
      <c r="G460" s="6">
        <v>1</v>
      </c>
      <c r="H460" t="s">
        <v>59</v>
      </c>
    </row>
    <row r="461" spans="1:8" x14ac:dyDescent="0.2">
      <c r="A461">
        <v>389</v>
      </c>
      <c r="B461" s="10" t="str">
        <f>HYPERLINK("http://www.uniprot.org/uniprot/PAR14_HUMAN", "PAR14_HUMAN")</f>
        <v>PAR14_HUMAN</v>
      </c>
      <c r="C461" t="s">
        <v>2141</v>
      </c>
      <c r="D461" t="b">
        <v>1</v>
      </c>
      <c r="E461" s="6">
        <v>0</v>
      </c>
      <c r="F461" s="6">
        <v>2</v>
      </c>
      <c r="G461" s="6">
        <v>1</v>
      </c>
      <c r="H461" t="s">
        <v>59</v>
      </c>
    </row>
    <row r="462" spans="1:8" x14ac:dyDescent="0.2">
      <c r="A462">
        <v>389</v>
      </c>
      <c r="B462" s="10" t="str">
        <f>HYPERLINK("http://www.uniprot.org/uniprot/PAR14_HUMAN", "PAR14_HUMAN")</f>
        <v>PAR14_HUMAN</v>
      </c>
      <c r="C462" t="s">
        <v>2142</v>
      </c>
      <c r="D462" t="b">
        <v>1</v>
      </c>
      <c r="E462" s="6">
        <v>0</v>
      </c>
      <c r="F462" s="6">
        <v>2</v>
      </c>
      <c r="G462" s="6">
        <v>1</v>
      </c>
      <c r="H462" t="s">
        <v>59</v>
      </c>
    </row>
    <row r="463" spans="1:8" x14ac:dyDescent="0.2">
      <c r="A463">
        <v>528</v>
      </c>
      <c r="B463" s="10" t="str">
        <f>HYPERLINK("http://www.uniprot.org/uniprot/PARK7_HUMAN", "PARK7_HUMAN")</f>
        <v>PARK7_HUMAN</v>
      </c>
      <c r="C463" t="s">
        <v>2143</v>
      </c>
      <c r="D463" t="b">
        <v>1</v>
      </c>
      <c r="E463" s="6">
        <v>0</v>
      </c>
      <c r="F463" s="6">
        <v>2</v>
      </c>
      <c r="G463" s="6">
        <v>1</v>
      </c>
      <c r="H463" t="s">
        <v>59</v>
      </c>
    </row>
    <row r="464" spans="1:8" x14ac:dyDescent="0.2">
      <c r="A464">
        <v>165</v>
      </c>
      <c r="B464" s="10" t="str">
        <f>HYPERLINK("http://www.uniprot.org/uniprot/PARP1_HUMAN", "PARP1_HUMAN")</f>
        <v>PARP1_HUMAN</v>
      </c>
      <c r="C464" t="s">
        <v>2144</v>
      </c>
      <c r="D464" t="b">
        <v>1</v>
      </c>
      <c r="E464" s="6">
        <v>0</v>
      </c>
      <c r="F464" s="6">
        <v>2</v>
      </c>
      <c r="G464" s="6">
        <v>1</v>
      </c>
      <c r="H464" t="s">
        <v>59</v>
      </c>
    </row>
    <row r="465" spans="1:8" x14ac:dyDescent="0.2">
      <c r="A465">
        <v>217</v>
      </c>
      <c r="B465" s="10" t="str">
        <f>HYPERLINK("http://www.uniprot.org/uniprot/PBLD_HUMAN", "PBLD_HUMAN")</f>
        <v>PBLD_HUMAN</v>
      </c>
      <c r="C465" t="s">
        <v>2145</v>
      </c>
      <c r="D465" t="b">
        <v>1</v>
      </c>
      <c r="E465" s="6">
        <v>0</v>
      </c>
      <c r="F465" s="6">
        <v>2</v>
      </c>
      <c r="G465" s="6">
        <v>1</v>
      </c>
      <c r="H465" t="s">
        <v>59</v>
      </c>
    </row>
    <row r="466" spans="1:8" x14ac:dyDescent="0.2">
      <c r="A466">
        <v>368</v>
      </c>
      <c r="B466" s="10" t="str">
        <f>HYPERLINK("http://www.uniprot.org/uniprot/PCM1_HUMAN", "PCM1_HUMAN")</f>
        <v>PCM1_HUMAN</v>
      </c>
      <c r="C466" t="s">
        <v>2146</v>
      </c>
      <c r="D466" t="b">
        <v>1</v>
      </c>
      <c r="E466" s="6">
        <v>2</v>
      </c>
      <c r="F466" s="6">
        <v>2</v>
      </c>
      <c r="G466" s="6">
        <v>1</v>
      </c>
      <c r="H466" t="s">
        <v>59</v>
      </c>
    </row>
    <row r="467" spans="1:8" x14ac:dyDescent="0.2">
      <c r="A467">
        <v>176</v>
      </c>
      <c r="B467" s="10" t="str">
        <f>HYPERLINK("http://www.uniprot.org/uniprot/PCNA_HUMAN", "PCNA_HUMAN")</f>
        <v>PCNA_HUMAN</v>
      </c>
      <c r="C467" t="s">
        <v>2147</v>
      </c>
      <c r="D467" t="b">
        <v>1</v>
      </c>
      <c r="E467" s="6">
        <v>0</v>
      </c>
      <c r="F467" s="6">
        <v>2</v>
      </c>
      <c r="G467" s="6">
        <v>1</v>
      </c>
      <c r="H467" t="s">
        <v>59</v>
      </c>
    </row>
    <row r="468" spans="1:8" x14ac:dyDescent="0.2">
      <c r="A468">
        <v>566</v>
      </c>
      <c r="B468" s="10" t="str">
        <f>HYPERLINK("http://www.uniprot.org/uniprot/PCX3_HUMAN", "PCX3_HUMAN")</f>
        <v>PCX3_HUMAN</v>
      </c>
      <c r="C468" t="s">
        <v>2148</v>
      </c>
      <c r="D468" t="b">
        <v>1</v>
      </c>
      <c r="E468" s="6">
        <v>0</v>
      </c>
      <c r="F468" s="6">
        <v>2</v>
      </c>
      <c r="G468" s="6">
        <v>1</v>
      </c>
      <c r="H468" t="s">
        <v>59</v>
      </c>
    </row>
    <row r="469" spans="1:8" x14ac:dyDescent="0.2">
      <c r="A469">
        <v>511</v>
      </c>
      <c r="B469" s="10" t="str">
        <f>HYPERLINK("http://www.uniprot.org/uniprot/PDLI2_HUMAN", "PDLI2_HUMAN")</f>
        <v>PDLI2_HUMAN</v>
      </c>
      <c r="C469" t="s">
        <v>2149</v>
      </c>
      <c r="D469" t="b">
        <v>1</v>
      </c>
      <c r="E469" s="6">
        <v>0</v>
      </c>
      <c r="F469" s="6">
        <v>2</v>
      </c>
      <c r="G469" s="6">
        <v>1</v>
      </c>
      <c r="H469" t="s">
        <v>59</v>
      </c>
    </row>
    <row r="470" spans="1:8" x14ac:dyDescent="0.2">
      <c r="A470">
        <v>586</v>
      </c>
      <c r="B470" s="10" t="str">
        <f>HYPERLINK("http://www.uniprot.org/uniprot/PDRG1_HUMAN", "PDRG1_HUMAN")</f>
        <v>PDRG1_HUMAN</v>
      </c>
      <c r="C470" t="s">
        <v>2150</v>
      </c>
      <c r="D470" t="b">
        <v>1</v>
      </c>
      <c r="E470" s="6">
        <v>0</v>
      </c>
      <c r="F470" s="6">
        <v>2</v>
      </c>
      <c r="G470" s="6">
        <v>1</v>
      </c>
      <c r="H470" t="s">
        <v>59</v>
      </c>
    </row>
    <row r="471" spans="1:8" x14ac:dyDescent="0.2">
      <c r="A471">
        <v>93</v>
      </c>
      <c r="B471" s="10" t="str">
        <f>HYPERLINK("http://www.uniprot.org/uniprot/PFD6_HUMAN", "PFD6_HUMAN")</f>
        <v>PFD6_HUMAN</v>
      </c>
      <c r="C471" t="s">
        <v>2151</v>
      </c>
      <c r="D471" t="b">
        <v>1</v>
      </c>
      <c r="E471" s="6">
        <v>0</v>
      </c>
      <c r="F471" s="6">
        <v>2</v>
      </c>
      <c r="G471" s="6">
        <v>1</v>
      </c>
      <c r="H471" t="s">
        <v>59</v>
      </c>
    </row>
    <row r="472" spans="1:8" x14ac:dyDescent="0.2">
      <c r="A472">
        <v>246</v>
      </c>
      <c r="B472" s="10" t="str">
        <f>HYPERLINK("http://www.uniprot.org/uniprot/PI4KA_HUMAN", "PI4KA_HUMAN")</f>
        <v>PI4KA_HUMAN</v>
      </c>
      <c r="C472" t="s">
        <v>798</v>
      </c>
      <c r="D472" t="b">
        <v>1</v>
      </c>
      <c r="E472" s="6">
        <v>1</v>
      </c>
      <c r="F472" s="6">
        <v>2</v>
      </c>
      <c r="G472" s="6">
        <v>1</v>
      </c>
      <c r="H472" t="s">
        <v>59</v>
      </c>
    </row>
    <row r="473" spans="1:8" x14ac:dyDescent="0.2">
      <c r="A473">
        <v>485</v>
      </c>
      <c r="B473" s="10" t="str">
        <f>HYPERLINK("http://www.uniprot.org/uniprot/PIEZ1_HUMAN", "PIEZ1_HUMAN")</f>
        <v>PIEZ1_HUMAN</v>
      </c>
      <c r="C473" t="s">
        <v>2152</v>
      </c>
      <c r="D473" t="b">
        <v>1</v>
      </c>
      <c r="E473" s="6">
        <v>0</v>
      </c>
      <c r="F473" s="6">
        <v>2</v>
      </c>
      <c r="G473" s="6">
        <v>1</v>
      </c>
      <c r="H473" t="s">
        <v>59</v>
      </c>
    </row>
    <row r="474" spans="1:8" x14ac:dyDescent="0.2">
      <c r="A474">
        <v>493</v>
      </c>
      <c r="B474" s="10" t="str">
        <f>HYPERLINK("http://www.uniprot.org/uniprot/PIGT_HUMAN", "PIGT_HUMAN")</f>
        <v>PIGT_HUMAN</v>
      </c>
      <c r="C474" t="s">
        <v>878</v>
      </c>
      <c r="D474" t="b">
        <v>1</v>
      </c>
      <c r="E474" s="6">
        <v>0</v>
      </c>
      <c r="F474" s="6">
        <v>2</v>
      </c>
      <c r="G474" s="6">
        <v>1</v>
      </c>
      <c r="H474" t="s">
        <v>59</v>
      </c>
    </row>
    <row r="475" spans="1:8" x14ac:dyDescent="0.2">
      <c r="A475">
        <v>174</v>
      </c>
      <c r="B475" s="10" t="str">
        <f>HYPERLINK("http://www.uniprot.org/uniprot/PIM1_HUMAN", "PIM1_HUMAN")</f>
        <v>PIM1_HUMAN</v>
      </c>
      <c r="C475" t="s">
        <v>879</v>
      </c>
      <c r="D475" t="b">
        <v>1</v>
      </c>
      <c r="E475" s="6">
        <v>0</v>
      </c>
      <c r="F475" s="6">
        <v>2</v>
      </c>
      <c r="G475" s="6">
        <v>1</v>
      </c>
      <c r="H475" t="s">
        <v>59</v>
      </c>
    </row>
    <row r="476" spans="1:8" x14ac:dyDescent="0.2">
      <c r="A476">
        <v>81</v>
      </c>
      <c r="B476" s="10" t="str">
        <f>HYPERLINK("http://www.uniprot.org/uniprot/PITM1_HUMAN", "PITM1_HUMAN")</f>
        <v>PITM1_HUMAN</v>
      </c>
      <c r="C476" t="s">
        <v>2153</v>
      </c>
      <c r="D476" t="b">
        <v>1</v>
      </c>
      <c r="E476" s="6">
        <v>0</v>
      </c>
      <c r="F476" s="6">
        <v>2</v>
      </c>
      <c r="G476" s="6">
        <v>1</v>
      </c>
      <c r="H476" t="s">
        <v>59</v>
      </c>
    </row>
    <row r="477" spans="1:8" x14ac:dyDescent="0.2">
      <c r="A477">
        <v>244</v>
      </c>
      <c r="B477" s="10" t="str">
        <f>HYPERLINK("http://www.uniprot.org/uniprot/PK3CA_HUMAN", "PK3CA_HUMAN")</f>
        <v>PK3CA_HUMAN</v>
      </c>
      <c r="C477" t="s">
        <v>2154</v>
      </c>
      <c r="D477" t="b">
        <v>1</v>
      </c>
      <c r="E477" s="6">
        <v>0</v>
      </c>
      <c r="F477" s="6">
        <v>2</v>
      </c>
      <c r="G477" s="6">
        <v>1</v>
      </c>
      <c r="H477" t="s">
        <v>59</v>
      </c>
    </row>
    <row r="478" spans="1:8" x14ac:dyDescent="0.2">
      <c r="A478">
        <v>518</v>
      </c>
      <c r="B478" s="10" t="str">
        <f>HYPERLINK("http://www.uniprot.org/uniprot/PKH4B_HUMAN", "PKH4B_HUMAN")</f>
        <v>PKH4B_HUMAN</v>
      </c>
      <c r="C478" t="s">
        <v>2155</v>
      </c>
      <c r="D478" t="b">
        <v>1</v>
      </c>
      <c r="E478" s="6">
        <v>0</v>
      </c>
      <c r="F478" s="6">
        <v>2</v>
      </c>
      <c r="G478" s="6">
        <v>1</v>
      </c>
      <c r="H478" t="s">
        <v>59</v>
      </c>
    </row>
    <row r="479" spans="1:8" x14ac:dyDescent="0.2">
      <c r="A479">
        <v>185</v>
      </c>
      <c r="B479" s="10" t="str">
        <f>HYPERLINK("http://www.uniprot.org/uniprot/PLCG2_HUMAN", "PLCG2_HUMAN")</f>
        <v>PLCG2_HUMAN</v>
      </c>
      <c r="C479" t="s">
        <v>2156</v>
      </c>
      <c r="D479" t="b">
        <v>1</v>
      </c>
      <c r="E479" s="6">
        <v>0</v>
      </c>
      <c r="F479" s="6">
        <v>2</v>
      </c>
      <c r="G479" s="6">
        <v>1</v>
      </c>
      <c r="H479" t="s">
        <v>59</v>
      </c>
    </row>
    <row r="480" spans="1:8" x14ac:dyDescent="0.2">
      <c r="A480">
        <v>279</v>
      </c>
      <c r="B480" s="10" t="str">
        <f>HYPERLINK("http://www.uniprot.org/uniprot/PLK1_HUMAN", "PLK1_HUMAN")</f>
        <v>PLK1_HUMAN</v>
      </c>
      <c r="C480" t="s">
        <v>880</v>
      </c>
      <c r="D480" t="b">
        <v>1</v>
      </c>
      <c r="E480" s="6">
        <v>0</v>
      </c>
      <c r="F480" s="6">
        <v>2</v>
      </c>
      <c r="G480" s="6">
        <v>1</v>
      </c>
      <c r="H480" t="s">
        <v>59</v>
      </c>
    </row>
    <row r="481" spans="1:8" x14ac:dyDescent="0.2">
      <c r="A481">
        <v>279</v>
      </c>
      <c r="B481" s="10" t="str">
        <f>HYPERLINK("http://www.uniprot.org/uniprot/PLK1_HUMAN", "PLK1_HUMAN")</f>
        <v>PLK1_HUMAN</v>
      </c>
      <c r="C481" t="s">
        <v>2157</v>
      </c>
      <c r="D481" t="b">
        <v>1</v>
      </c>
      <c r="E481" s="6">
        <v>1</v>
      </c>
      <c r="F481" s="6">
        <v>2</v>
      </c>
      <c r="G481" s="6">
        <v>1</v>
      </c>
      <c r="H481" t="s">
        <v>59</v>
      </c>
    </row>
    <row r="482" spans="1:8" x14ac:dyDescent="0.2">
      <c r="A482">
        <v>517</v>
      </c>
      <c r="B482" s="10" t="str">
        <f>HYPERLINK("http://www.uniprot.org/uniprot/PNMA5_HUMAN", "PNMA5_HUMAN")</f>
        <v>PNMA5_HUMAN</v>
      </c>
      <c r="C482" t="s">
        <v>2158</v>
      </c>
      <c r="D482" t="b">
        <v>1</v>
      </c>
      <c r="E482" s="6">
        <v>0</v>
      </c>
      <c r="F482" s="6">
        <v>2</v>
      </c>
      <c r="G482" s="6">
        <v>1</v>
      </c>
      <c r="H482" t="s">
        <v>59</v>
      </c>
    </row>
    <row r="483" spans="1:8" x14ac:dyDescent="0.2">
      <c r="A483">
        <v>603</v>
      </c>
      <c r="B483" s="10" t="str">
        <f>HYPERLINK("http://www.uniprot.org/uniprot/POGK_HUMAN", "POGK_HUMAN")</f>
        <v>POGK_HUMAN</v>
      </c>
      <c r="C483" t="s">
        <v>2159</v>
      </c>
      <c r="D483" t="b">
        <v>1</v>
      </c>
      <c r="E483" s="6">
        <v>0</v>
      </c>
      <c r="F483" s="6">
        <v>2</v>
      </c>
      <c r="G483" s="6">
        <v>1</v>
      </c>
      <c r="H483" t="s">
        <v>59</v>
      </c>
    </row>
    <row r="484" spans="1:8" x14ac:dyDescent="0.2">
      <c r="A484">
        <v>631</v>
      </c>
      <c r="B484" s="10" t="str">
        <f>HYPERLINK("http://www.uniprot.org/uniprot/POMP_HUMAN", "POMP_HUMAN")</f>
        <v>POMP_HUMAN</v>
      </c>
      <c r="C484" t="s">
        <v>715</v>
      </c>
      <c r="D484" t="b">
        <v>1</v>
      </c>
      <c r="E484" s="6">
        <v>0</v>
      </c>
      <c r="F484" s="6">
        <v>2</v>
      </c>
      <c r="G484" s="6">
        <v>1</v>
      </c>
      <c r="H484" t="s">
        <v>59</v>
      </c>
    </row>
    <row r="485" spans="1:8" x14ac:dyDescent="0.2">
      <c r="A485">
        <v>292</v>
      </c>
      <c r="B485" s="10" t="str">
        <f>HYPERLINK("http://www.uniprot.org/uniprot/PP1B_HUMAN", "PP1B_HUMAN")</f>
        <v>PP1B_HUMAN</v>
      </c>
      <c r="C485" t="s">
        <v>2160</v>
      </c>
      <c r="D485" t="b">
        <v>1</v>
      </c>
      <c r="E485" s="6">
        <v>0</v>
      </c>
      <c r="F485" s="6">
        <v>2</v>
      </c>
      <c r="G485" s="6">
        <v>1</v>
      </c>
      <c r="H485" t="s">
        <v>59</v>
      </c>
    </row>
    <row r="486" spans="1:8" x14ac:dyDescent="0.2">
      <c r="A486">
        <v>237</v>
      </c>
      <c r="B486" s="10" t="str">
        <f>HYPERLINK("http://www.uniprot.org/uniprot/PPARG_HUMAN", "PPARG_HUMAN")</f>
        <v>PPARG_HUMAN</v>
      </c>
      <c r="C486" t="s">
        <v>2161</v>
      </c>
      <c r="D486" t="b">
        <v>1</v>
      </c>
      <c r="E486" s="6">
        <v>0</v>
      </c>
      <c r="F486" s="6">
        <v>2</v>
      </c>
      <c r="G486" s="6">
        <v>1</v>
      </c>
      <c r="H486" t="s">
        <v>59</v>
      </c>
    </row>
    <row r="487" spans="1:8" x14ac:dyDescent="0.2">
      <c r="A487">
        <v>556</v>
      </c>
      <c r="B487" s="10" t="str">
        <f>HYPERLINK("http://www.uniprot.org/uniprot/PR285_HUMAN", "PR285_HUMAN")</f>
        <v>PR285_HUMAN</v>
      </c>
      <c r="C487" t="s">
        <v>2162</v>
      </c>
      <c r="D487" t="b">
        <v>1</v>
      </c>
      <c r="E487" s="6">
        <v>0</v>
      </c>
      <c r="F487" s="6">
        <v>2</v>
      </c>
      <c r="G487" s="6">
        <v>1</v>
      </c>
      <c r="H487" t="s">
        <v>59</v>
      </c>
    </row>
    <row r="488" spans="1:8" x14ac:dyDescent="0.2">
      <c r="A488">
        <v>556</v>
      </c>
      <c r="B488" s="10" t="str">
        <f>HYPERLINK("http://www.uniprot.org/uniprot/PR285_HUMAN", "PR285_HUMAN")</f>
        <v>PR285_HUMAN</v>
      </c>
      <c r="C488" t="s">
        <v>2163</v>
      </c>
      <c r="D488" t="b">
        <v>1</v>
      </c>
      <c r="E488" s="6">
        <v>2</v>
      </c>
      <c r="F488" s="6">
        <v>2</v>
      </c>
      <c r="G488" s="6">
        <v>1</v>
      </c>
      <c r="H488" t="s">
        <v>59</v>
      </c>
    </row>
    <row r="489" spans="1:8" x14ac:dyDescent="0.2">
      <c r="A489">
        <v>632</v>
      </c>
      <c r="B489" s="10" t="str">
        <f>HYPERLINK("http://www.uniprot.org/uniprot/PRLD1_HUMAN", "PRLD1_HUMAN")</f>
        <v>PRLD1_HUMAN</v>
      </c>
      <c r="C489" t="s">
        <v>2164</v>
      </c>
      <c r="D489" t="b">
        <v>1</v>
      </c>
      <c r="E489" s="6">
        <v>2</v>
      </c>
      <c r="F489" s="6">
        <v>2</v>
      </c>
      <c r="G489" s="6">
        <v>1</v>
      </c>
      <c r="H489" t="s">
        <v>59</v>
      </c>
    </row>
    <row r="490" spans="1:8" x14ac:dyDescent="0.2">
      <c r="A490">
        <v>413</v>
      </c>
      <c r="B490" s="10" t="str">
        <f>HYPERLINK("http://www.uniprot.org/uniprot/PRP8_HUMAN", "PRP8_HUMAN")</f>
        <v>PRP8_HUMAN</v>
      </c>
      <c r="C490" t="s">
        <v>2165</v>
      </c>
      <c r="D490" t="b">
        <v>1</v>
      </c>
      <c r="E490" s="6">
        <v>0</v>
      </c>
      <c r="F490" s="6">
        <v>2</v>
      </c>
      <c r="G490" s="6">
        <v>1</v>
      </c>
      <c r="H490" t="s">
        <v>59</v>
      </c>
    </row>
    <row r="491" spans="1:8" x14ac:dyDescent="0.2">
      <c r="A491">
        <v>472</v>
      </c>
      <c r="B491" s="10" t="str">
        <f>HYPERLINK("http://www.uniprot.org/uniprot/PRR7_HUMAN", "PRR7_HUMAN")</f>
        <v>PRR7_HUMAN</v>
      </c>
      <c r="C491" t="s">
        <v>2166</v>
      </c>
      <c r="D491" t="b">
        <v>1</v>
      </c>
      <c r="E491" s="6">
        <v>0</v>
      </c>
      <c r="F491" s="6">
        <v>2</v>
      </c>
      <c r="G491" s="6">
        <v>1</v>
      </c>
      <c r="H491" t="s">
        <v>59</v>
      </c>
    </row>
    <row r="492" spans="1:8" x14ac:dyDescent="0.2">
      <c r="A492">
        <v>204</v>
      </c>
      <c r="B492" s="10" t="str">
        <f>HYPERLINK("http://www.uniprot.org/uniprot/PSA1_HUMAN", "PSA1_HUMAN")</f>
        <v>PSA1_HUMAN</v>
      </c>
      <c r="C492" t="s">
        <v>2167</v>
      </c>
      <c r="D492" t="b">
        <v>1</v>
      </c>
      <c r="E492" s="6">
        <v>0</v>
      </c>
      <c r="F492" s="6">
        <v>2</v>
      </c>
      <c r="G492" s="6">
        <v>1</v>
      </c>
      <c r="H492" t="s">
        <v>59</v>
      </c>
    </row>
    <row r="493" spans="1:8" x14ac:dyDescent="0.2">
      <c r="A493">
        <v>205</v>
      </c>
      <c r="B493" s="10" t="str">
        <f>HYPERLINK("http://www.uniprot.org/uniprot/PSA4_HUMAN", "PSA4_HUMAN")</f>
        <v>PSA4_HUMAN</v>
      </c>
      <c r="C493" t="s">
        <v>2168</v>
      </c>
      <c r="D493" t="b">
        <v>1</v>
      </c>
      <c r="E493" s="6">
        <v>0</v>
      </c>
      <c r="F493" s="6">
        <v>2</v>
      </c>
      <c r="G493" s="6">
        <v>1</v>
      </c>
      <c r="H493" t="s">
        <v>59</v>
      </c>
    </row>
    <row r="494" spans="1:8" x14ac:dyDescent="0.2">
      <c r="A494">
        <v>205</v>
      </c>
      <c r="B494" s="10" t="str">
        <f>HYPERLINK("http://www.uniprot.org/uniprot/PSA4_HUMAN", "PSA4_HUMAN")</f>
        <v>PSA4_HUMAN</v>
      </c>
      <c r="C494" t="s">
        <v>2169</v>
      </c>
      <c r="D494" t="b">
        <v>1</v>
      </c>
      <c r="E494" s="6">
        <v>0</v>
      </c>
      <c r="F494" s="6">
        <v>2</v>
      </c>
      <c r="G494" s="6">
        <v>1</v>
      </c>
      <c r="H494" t="s">
        <v>59</v>
      </c>
    </row>
    <row r="495" spans="1:8" x14ac:dyDescent="0.2">
      <c r="A495">
        <v>259</v>
      </c>
      <c r="B495" s="10" t="str">
        <f>HYPERLINK("http://www.uniprot.org/uniprot/PSB2_HUMAN", "PSB2_HUMAN")</f>
        <v>PSB2_HUMAN</v>
      </c>
      <c r="C495" t="s">
        <v>2170</v>
      </c>
      <c r="D495" t="b">
        <v>1</v>
      </c>
      <c r="E495" s="6">
        <v>0</v>
      </c>
      <c r="F495" s="6">
        <v>2</v>
      </c>
      <c r="G495" s="6">
        <v>1</v>
      </c>
      <c r="H495" t="s">
        <v>59</v>
      </c>
    </row>
    <row r="496" spans="1:8" x14ac:dyDescent="0.2">
      <c r="A496">
        <v>259</v>
      </c>
      <c r="B496" s="10" t="str">
        <f>HYPERLINK("http://www.uniprot.org/uniprot/PSB2_HUMAN", "PSB2_HUMAN")</f>
        <v>PSB2_HUMAN</v>
      </c>
      <c r="C496" t="s">
        <v>2171</v>
      </c>
      <c r="D496" t="b">
        <v>1</v>
      </c>
      <c r="E496" s="6">
        <v>1</v>
      </c>
      <c r="F496" s="6">
        <v>2</v>
      </c>
      <c r="G496" s="6">
        <v>1</v>
      </c>
      <c r="H496" t="s">
        <v>59</v>
      </c>
    </row>
    <row r="497" spans="1:8" x14ac:dyDescent="0.2">
      <c r="A497">
        <v>628</v>
      </c>
      <c r="B497" s="10" t="str">
        <f>HYPERLINK("http://www.uniprot.org/uniprot/PSD13_HUMAN", "PSD13_HUMAN")</f>
        <v>PSD13_HUMAN</v>
      </c>
      <c r="C497" t="s">
        <v>2172</v>
      </c>
      <c r="D497" t="b">
        <v>1</v>
      </c>
      <c r="E497" s="6">
        <v>0</v>
      </c>
      <c r="F497" s="6">
        <v>2</v>
      </c>
      <c r="G497" s="6">
        <v>1</v>
      </c>
      <c r="H497" t="s">
        <v>59</v>
      </c>
    </row>
    <row r="498" spans="1:8" x14ac:dyDescent="0.2">
      <c r="A498">
        <v>339</v>
      </c>
      <c r="B498" s="10" t="str">
        <f>HYPERLINK("http://www.uniprot.org/uniprot/PSMD2_HUMAN", "PSMD2_HUMAN")</f>
        <v>PSMD2_HUMAN</v>
      </c>
      <c r="C498" t="s">
        <v>2173</v>
      </c>
      <c r="D498" t="b">
        <v>1</v>
      </c>
      <c r="E498" s="6">
        <v>0</v>
      </c>
      <c r="F498" s="6">
        <v>2</v>
      </c>
      <c r="G498" s="6">
        <v>1</v>
      </c>
      <c r="H498" t="s">
        <v>59</v>
      </c>
    </row>
    <row r="499" spans="1:8" x14ac:dyDescent="0.2">
      <c r="A499">
        <v>366</v>
      </c>
      <c r="B499" s="10" t="str">
        <f>HYPERLINK("http://www.uniprot.org/uniprot/PSMD6_HUMAN", "PSMD6_HUMAN")</f>
        <v>PSMD6_HUMAN</v>
      </c>
      <c r="C499" t="s">
        <v>2174</v>
      </c>
      <c r="D499" t="b">
        <v>1</v>
      </c>
      <c r="E499" s="6">
        <v>0</v>
      </c>
      <c r="F499" s="6">
        <v>2</v>
      </c>
      <c r="G499" s="6">
        <v>1</v>
      </c>
      <c r="H499" t="s">
        <v>59</v>
      </c>
    </row>
    <row r="500" spans="1:8" x14ac:dyDescent="0.2">
      <c r="A500">
        <v>431</v>
      </c>
      <c r="B500" s="10" t="str">
        <f>HYPERLINK("http://www.uniprot.org/uniprot/PTAR1_HUMAN", "PTAR1_HUMAN")</f>
        <v>PTAR1_HUMAN</v>
      </c>
      <c r="C500" t="s">
        <v>2175</v>
      </c>
      <c r="D500" t="b">
        <v>1</v>
      </c>
      <c r="E500" s="6">
        <v>2</v>
      </c>
      <c r="F500" s="6">
        <v>2</v>
      </c>
      <c r="G500" s="6">
        <v>1</v>
      </c>
      <c r="H500" t="s">
        <v>59</v>
      </c>
    </row>
    <row r="501" spans="1:8" x14ac:dyDescent="0.2">
      <c r="A501">
        <v>207</v>
      </c>
      <c r="B501" s="10" t="str">
        <f>HYPERLINK("http://www.uniprot.org/uniprot/PTBP1_HUMAN", "PTBP1_HUMAN")</f>
        <v>PTBP1_HUMAN</v>
      </c>
      <c r="C501" t="s">
        <v>2176</v>
      </c>
      <c r="D501" t="b">
        <v>1</v>
      </c>
      <c r="E501" s="6">
        <v>0</v>
      </c>
      <c r="F501" s="6">
        <v>2</v>
      </c>
      <c r="G501" s="6">
        <v>1</v>
      </c>
      <c r="H501" t="s">
        <v>59</v>
      </c>
    </row>
    <row r="502" spans="1:8" x14ac:dyDescent="0.2">
      <c r="A502">
        <v>379</v>
      </c>
      <c r="B502" s="10" t="str">
        <f>HYPERLINK("http://www.uniprot.org/uniprot/PTGIS_HUMAN", "PTGIS_HUMAN")</f>
        <v>PTGIS_HUMAN</v>
      </c>
      <c r="C502" t="s">
        <v>2177</v>
      </c>
      <c r="D502" t="b">
        <v>1</v>
      </c>
      <c r="E502" s="6">
        <v>0</v>
      </c>
      <c r="F502" s="6">
        <v>2</v>
      </c>
      <c r="G502" s="6">
        <v>1</v>
      </c>
      <c r="H502" t="s">
        <v>59</v>
      </c>
    </row>
    <row r="503" spans="1:8" x14ac:dyDescent="0.2">
      <c r="A503">
        <v>611</v>
      </c>
      <c r="B503" s="10" t="str">
        <f>HYPERLINK("http://www.uniprot.org/uniprot/PUF60_HUMAN", "PUF60_HUMAN")</f>
        <v>PUF60_HUMAN</v>
      </c>
      <c r="C503" t="s">
        <v>2178</v>
      </c>
      <c r="D503" t="b">
        <v>1</v>
      </c>
      <c r="E503" s="6">
        <v>0</v>
      </c>
      <c r="F503" s="6">
        <v>2</v>
      </c>
      <c r="G503" s="6">
        <v>1</v>
      </c>
      <c r="H503" t="s">
        <v>59</v>
      </c>
    </row>
    <row r="504" spans="1:8" x14ac:dyDescent="0.2">
      <c r="A504">
        <v>611</v>
      </c>
      <c r="B504" s="10" t="str">
        <f>HYPERLINK("http://www.uniprot.org/uniprot/PUF60_HUMAN", "PUF60_HUMAN")</f>
        <v>PUF60_HUMAN</v>
      </c>
      <c r="C504" t="s">
        <v>2179</v>
      </c>
      <c r="D504" t="b">
        <v>1</v>
      </c>
      <c r="E504" s="6">
        <v>0</v>
      </c>
      <c r="F504" s="6">
        <v>2</v>
      </c>
      <c r="G504" s="6">
        <v>1</v>
      </c>
      <c r="H504" t="s">
        <v>59</v>
      </c>
    </row>
    <row r="505" spans="1:8" x14ac:dyDescent="0.2">
      <c r="A505">
        <v>360</v>
      </c>
      <c r="B505" s="10" t="str">
        <f>HYPERLINK("http://www.uniprot.org/uniprot/PUM1_HUMAN", "PUM1_HUMAN")</f>
        <v>PUM1_HUMAN</v>
      </c>
      <c r="C505" t="s">
        <v>2180</v>
      </c>
      <c r="D505" t="b">
        <v>1</v>
      </c>
      <c r="E505" s="6">
        <v>0</v>
      </c>
      <c r="F505" s="6">
        <v>2</v>
      </c>
      <c r="G505" s="6">
        <v>1</v>
      </c>
      <c r="H505" t="s">
        <v>59</v>
      </c>
    </row>
    <row r="506" spans="1:8" x14ac:dyDescent="0.2">
      <c r="A506">
        <v>609</v>
      </c>
      <c r="B506" s="10" t="str">
        <f>HYPERLINK("http://www.uniprot.org/uniprot/QCR9_HUMAN", "QCR9_HUMAN")</f>
        <v>QCR9_HUMAN</v>
      </c>
      <c r="C506" t="s">
        <v>2181</v>
      </c>
      <c r="D506" t="b">
        <v>1</v>
      </c>
      <c r="E506" s="6">
        <v>1</v>
      </c>
      <c r="F506" s="6">
        <v>3</v>
      </c>
      <c r="G506" s="6">
        <v>1</v>
      </c>
      <c r="H506" t="s">
        <v>59</v>
      </c>
    </row>
    <row r="507" spans="1:8" x14ac:dyDescent="0.2">
      <c r="A507">
        <v>250</v>
      </c>
      <c r="B507" s="10" t="str">
        <f>HYPERLINK("http://www.uniprot.org/uniprot/RAGP1_HUMAN", "RAGP1_HUMAN")</f>
        <v>RAGP1_HUMAN</v>
      </c>
      <c r="C507" t="s">
        <v>2182</v>
      </c>
      <c r="D507" t="b">
        <v>1</v>
      </c>
      <c r="E507" s="6">
        <v>0</v>
      </c>
      <c r="F507" s="6">
        <v>2</v>
      </c>
      <c r="G507" s="6">
        <v>1</v>
      </c>
      <c r="H507" t="s">
        <v>59</v>
      </c>
    </row>
    <row r="508" spans="1:8" x14ac:dyDescent="0.2">
      <c r="A508">
        <v>170</v>
      </c>
      <c r="B508" s="10" t="str">
        <f>HYPERLINK("http://www.uniprot.org/uniprot/RAP2A_HUMAN", "RAP2A_HUMAN")</f>
        <v>RAP2A_HUMAN</v>
      </c>
      <c r="C508" t="s">
        <v>2183</v>
      </c>
      <c r="D508" t="b">
        <v>1</v>
      </c>
      <c r="E508" s="6">
        <v>1</v>
      </c>
      <c r="F508" s="6">
        <v>2</v>
      </c>
      <c r="G508" s="6">
        <v>1</v>
      </c>
      <c r="H508" t="s">
        <v>59</v>
      </c>
    </row>
    <row r="509" spans="1:8" x14ac:dyDescent="0.2">
      <c r="A509">
        <v>72</v>
      </c>
      <c r="B509" s="10" t="str">
        <f>HYPERLINK("http://www.uniprot.org/uniprot/RAS4B_HUMAN", "RAS4B_HUMAN")</f>
        <v>RAS4B_HUMAN</v>
      </c>
      <c r="C509" t="s">
        <v>2184</v>
      </c>
      <c r="D509" t="b">
        <v>1</v>
      </c>
      <c r="E509" s="6">
        <v>0</v>
      </c>
      <c r="F509" s="6">
        <v>2</v>
      </c>
      <c r="G509" s="6">
        <v>1</v>
      </c>
      <c r="H509" t="s">
        <v>59</v>
      </c>
    </row>
    <row r="510" spans="1:8" x14ac:dyDescent="0.2">
      <c r="A510">
        <v>516</v>
      </c>
      <c r="B510" s="10" t="str">
        <f>HYPERLINK("http://www.uniprot.org/uniprot/RBM14_HUMAN", "RBM14_HUMAN")</f>
        <v>RBM14_HUMAN</v>
      </c>
      <c r="C510" t="s">
        <v>2185</v>
      </c>
      <c r="D510" t="b">
        <v>1</v>
      </c>
      <c r="E510" s="6">
        <v>0</v>
      </c>
      <c r="F510" s="6">
        <v>2</v>
      </c>
      <c r="G510" s="6">
        <v>1</v>
      </c>
      <c r="H510" t="s">
        <v>59</v>
      </c>
    </row>
    <row r="511" spans="1:8" x14ac:dyDescent="0.2">
      <c r="A511">
        <v>516</v>
      </c>
      <c r="B511" s="10" t="str">
        <f>HYPERLINK("http://www.uniprot.org/uniprot/RBM14_HUMAN", "RBM14_HUMAN")</f>
        <v>RBM14_HUMAN</v>
      </c>
      <c r="C511" t="s">
        <v>2186</v>
      </c>
      <c r="D511" t="b">
        <v>1</v>
      </c>
      <c r="E511" s="6">
        <v>0</v>
      </c>
      <c r="F511" s="6">
        <v>2</v>
      </c>
      <c r="G511" s="6">
        <v>1</v>
      </c>
      <c r="H511" t="s">
        <v>59</v>
      </c>
    </row>
    <row r="512" spans="1:8" x14ac:dyDescent="0.2">
      <c r="A512">
        <v>544</v>
      </c>
      <c r="B512" s="10" t="str">
        <f>HYPERLINK("http://www.uniprot.org/uniprot/RBM42_HUMAN", "RBM42_HUMAN")</f>
        <v>RBM42_HUMAN</v>
      </c>
      <c r="C512" t="s">
        <v>2187</v>
      </c>
      <c r="D512" t="b">
        <v>1</v>
      </c>
      <c r="E512" s="6">
        <v>0</v>
      </c>
      <c r="F512" s="6">
        <v>2</v>
      </c>
      <c r="G512" s="6">
        <v>1</v>
      </c>
      <c r="H512" t="s">
        <v>59</v>
      </c>
    </row>
    <row r="513" spans="1:8" x14ac:dyDescent="0.2">
      <c r="A513">
        <v>540</v>
      </c>
      <c r="B513" s="10" t="str">
        <f>HYPERLINK("http://www.uniprot.org/uniprot/RBM4B_HUMAN", "RBM4B_HUMAN")</f>
        <v>RBM4B_HUMAN</v>
      </c>
      <c r="C513" t="s">
        <v>2188</v>
      </c>
      <c r="D513" t="b">
        <v>1</v>
      </c>
      <c r="E513" s="6">
        <v>0</v>
      </c>
      <c r="F513" s="6">
        <v>2</v>
      </c>
      <c r="G513" s="6">
        <v>1</v>
      </c>
      <c r="H513" t="s">
        <v>59</v>
      </c>
    </row>
    <row r="514" spans="1:8" x14ac:dyDescent="0.2">
      <c r="A514">
        <v>644</v>
      </c>
      <c r="B514" s="10" t="str">
        <f>HYPERLINK("http://www.uniprot.org/uniprot/RBM8A_HUMAN", "RBM8A_HUMAN")</f>
        <v>RBM8A_HUMAN</v>
      </c>
      <c r="C514" t="s">
        <v>2189</v>
      </c>
      <c r="D514" t="b">
        <v>1</v>
      </c>
      <c r="E514" s="6">
        <v>0</v>
      </c>
      <c r="F514" s="6">
        <v>2</v>
      </c>
      <c r="G514" s="6">
        <v>1</v>
      </c>
      <c r="H514" t="s">
        <v>59</v>
      </c>
    </row>
    <row r="515" spans="1:8" x14ac:dyDescent="0.2">
      <c r="A515">
        <v>644</v>
      </c>
      <c r="B515" s="10" t="str">
        <f>HYPERLINK("http://www.uniprot.org/uniprot/RBM8A_HUMAN", "RBM8A_HUMAN")</f>
        <v>RBM8A_HUMAN</v>
      </c>
      <c r="C515" t="s">
        <v>2190</v>
      </c>
      <c r="D515" t="b">
        <v>1</v>
      </c>
      <c r="E515" s="6">
        <v>0</v>
      </c>
      <c r="F515" s="6">
        <v>2</v>
      </c>
      <c r="G515" s="6">
        <v>1</v>
      </c>
      <c r="H515" t="s">
        <v>59</v>
      </c>
    </row>
    <row r="516" spans="1:8" x14ac:dyDescent="0.2">
      <c r="A516">
        <v>474</v>
      </c>
      <c r="B516" s="10" t="str">
        <f>HYPERLINK("http://www.uniprot.org/uniprot/RDH11_HUMAN", "RDH11_HUMAN")</f>
        <v>RDH11_HUMAN</v>
      </c>
      <c r="C516" t="s">
        <v>2191</v>
      </c>
      <c r="D516" t="b">
        <v>1</v>
      </c>
      <c r="E516" s="6">
        <v>0</v>
      </c>
      <c r="F516" s="6">
        <v>2</v>
      </c>
      <c r="G516" s="6">
        <v>1</v>
      </c>
      <c r="H516" t="s">
        <v>59</v>
      </c>
    </row>
    <row r="517" spans="1:8" x14ac:dyDescent="0.2">
      <c r="A517">
        <v>82</v>
      </c>
      <c r="B517" s="10" t="str">
        <f>HYPERLINK("http://www.uniprot.org/uniprot/RFXK_HUMAN", "RFXK_HUMAN")</f>
        <v>RFXK_HUMAN</v>
      </c>
      <c r="C517" t="s">
        <v>2192</v>
      </c>
      <c r="D517" t="b">
        <v>1</v>
      </c>
      <c r="E517" s="6">
        <v>0</v>
      </c>
      <c r="F517" s="6">
        <v>2</v>
      </c>
      <c r="G517" s="6">
        <v>1</v>
      </c>
      <c r="H517" t="s">
        <v>59</v>
      </c>
    </row>
    <row r="518" spans="1:8" x14ac:dyDescent="0.2">
      <c r="A518">
        <v>560</v>
      </c>
      <c r="B518" s="10" t="str">
        <f>HYPERLINK("http://www.uniprot.org/uniprot/RGAP1_HUMAN", "RGAP1_HUMAN")</f>
        <v>RGAP1_HUMAN</v>
      </c>
      <c r="C518" t="s">
        <v>2193</v>
      </c>
      <c r="D518" t="b">
        <v>1</v>
      </c>
      <c r="E518" s="6">
        <v>0</v>
      </c>
      <c r="F518" s="6">
        <v>2</v>
      </c>
      <c r="G518" s="6">
        <v>1</v>
      </c>
      <c r="H518" t="s">
        <v>59</v>
      </c>
    </row>
    <row r="519" spans="1:8" x14ac:dyDescent="0.2">
      <c r="A519">
        <v>122</v>
      </c>
      <c r="B519" s="10" t="str">
        <f>HYPERLINK("http://www.uniprot.org/uniprot/RHBT1_HUMAN", "RHBT1_HUMAN")</f>
        <v>RHBT1_HUMAN</v>
      </c>
      <c r="C519" t="s">
        <v>2194</v>
      </c>
      <c r="D519" t="b">
        <v>1</v>
      </c>
      <c r="E519" s="6">
        <v>1</v>
      </c>
      <c r="F519" s="6">
        <v>3</v>
      </c>
      <c r="G519" s="6">
        <v>1</v>
      </c>
      <c r="H519" t="s">
        <v>59</v>
      </c>
    </row>
    <row r="520" spans="1:8" x14ac:dyDescent="0.2">
      <c r="A520">
        <v>385</v>
      </c>
      <c r="B520" s="10" t="str">
        <f>HYPERLINK("http://www.uniprot.org/uniprot/RHGBB_HUMAN", "RHGBB_HUMAN")</f>
        <v>RHGBB_HUMAN</v>
      </c>
      <c r="C520" t="s">
        <v>2195</v>
      </c>
      <c r="D520" t="b">
        <v>1</v>
      </c>
      <c r="E520" s="6">
        <v>0</v>
      </c>
      <c r="F520" s="6">
        <v>2</v>
      </c>
      <c r="G520" s="6">
        <v>1</v>
      </c>
      <c r="H520" t="s">
        <v>59</v>
      </c>
    </row>
    <row r="521" spans="1:8" x14ac:dyDescent="0.2">
      <c r="A521">
        <v>156</v>
      </c>
      <c r="B521" s="10" t="str">
        <f>HYPERLINK("http://www.uniprot.org/uniprot/RHOC_HUMAN", "RHOC_HUMAN")</f>
        <v>RHOC_HUMAN</v>
      </c>
      <c r="C521" t="s">
        <v>2196</v>
      </c>
      <c r="D521" t="b">
        <v>1</v>
      </c>
      <c r="E521" s="6">
        <v>0</v>
      </c>
      <c r="F521" s="6">
        <v>2</v>
      </c>
      <c r="G521" s="6">
        <v>1</v>
      </c>
      <c r="H521" t="s">
        <v>59</v>
      </c>
    </row>
    <row r="522" spans="1:8" x14ac:dyDescent="0.2">
      <c r="A522">
        <v>200</v>
      </c>
      <c r="B522" s="10" t="str">
        <f>HYPERLINK("http://www.uniprot.org/uniprot/RIR1_HUMAN", "RIR1_HUMAN")</f>
        <v>RIR1_HUMAN</v>
      </c>
      <c r="C522" t="s">
        <v>2197</v>
      </c>
      <c r="D522" t="b">
        <v>1</v>
      </c>
      <c r="E522" s="6">
        <v>2</v>
      </c>
      <c r="F522" s="6">
        <v>2</v>
      </c>
      <c r="G522" s="6">
        <v>1</v>
      </c>
      <c r="H522" t="s">
        <v>59</v>
      </c>
    </row>
    <row r="523" spans="1:8" x14ac:dyDescent="0.2">
      <c r="A523">
        <v>200</v>
      </c>
      <c r="B523" s="10" t="str">
        <f>HYPERLINK("http://www.uniprot.org/uniprot/RIR1_HUMAN", "RIR1_HUMAN")</f>
        <v>RIR1_HUMAN</v>
      </c>
      <c r="C523" t="s">
        <v>2198</v>
      </c>
      <c r="D523" t="b">
        <v>1</v>
      </c>
      <c r="E523" s="6">
        <v>0</v>
      </c>
      <c r="F523" s="6">
        <v>2</v>
      </c>
      <c r="G523" s="6">
        <v>1</v>
      </c>
      <c r="H523" t="s">
        <v>59</v>
      </c>
    </row>
    <row r="524" spans="1:8" x14ac:dyDescent="0.2">
      <c r="A524">
        <v>222</v>
      </c>
      <c r="B524" s="10" t="str">
        <f>HYPERLINK("http://www.uniprot.org/uniprot/RIR2_HUMAN", "RIR2_HUMAN")</f>
        <v>RIR2_HUMAN</v>
      </c>
      <c r="C524" t="s">
        <v>2199</v>
      </c>
      <c r="D524" t="b">
        <v>1</v>
      </c>
      <c r="E524" s="6">
        <v>1</v>
      </c>
      <c r="F524" s="6">
        <v>2</v>
      </c>
      <c r="G524" s="6">
        <v>1</v>
      </c>
      <c r="H524" t="s">
        <v>59</v>
      </c>
    </row>
    <row r="525" spans="1:8" x14ac:dyDescent="0.2">
      <c r="A525">
        <v>222</v>
      </c>
      <c r="B525" s="10" t="str">
        <f>HYPERLINK("http://www.uniprot.org/uniprot/RIR2_HUMAN", "RIR2_HUMAN")</f>
        <v>RIR2_HUMAN</v>
      </c>
      <c r="C525" t="s">
        <v>2200</v>
      </c>
      <c r="D525" t="b">
        <v>1</v>
      </c>
      <c r="E525" s="6">
        <v>0</v>
      </c>
      <c r="F525" s="6">
        <v>2</v>
      </c>
      <c r="G525" s="6">
        <v>1</v>
      </c>
      <c r="H525" t="s">
        <v>59</v>
      </c>
    </row>
    <row r="526" spans="1:8" x14ac:dyDescent="0.2">
      <c r="A526">
        <v>188</v>
      </c>
      <c r="B526" s="10" t="str">
        <f>HYPERLINK("http://www.uniprot.org/uniprot/RL17_HUMAN", "RL17_HUMAN")</f>
        <v>RL17_HUMAN</v>
      </c>
      <c r="C526" t="s">
        <v>2201</v>
      </c>
      <c r="D526" t="b">
        <v>1</v>
      </c>
      <c r="E526" s="6">
        <v>0</v>
      </c>
      <c r="F526" s="6">
        <v>2</v>
      </c>
      <c r="G526" s="6">
        <v>1</v>
      </c>
      <c r="H526" t="s">
        <v>59</v>
      </c>
    </row>
    <row r="527" spans="1:8" x14ac:dyDescent="0.2">
      <c r="A527">
        <v>241</v>
      </c>
      <c r="B527" s="10" t="str">
        <f>HYPERLINK("http://www.uniprot.org/uniprot/RL3_HUMAN", "RL3_HUMAN")</f>
        <v>RL3_HUMAN</v>
      </c>
      <c r="C527" t="s">
        <v>2202</v>
      </c>
      <c r="D527" t="b">
        <v>1</v>
      </c>
      <c r="E527" s="6">
        <v>0</v>
      </c>
      <c r="F527" s="6">
        <v>2</v>
      </c>
      <c r="G527" s="6">
        <v>1</v>
      </c>
      <c r="H527" t="s">
        <v>59</v>
      </c>
    </row>
    <row r="528" spans="1:8" x14ac:dyDescent="0.2">
      <c r="A528">
        <v>187</v>
      </c>
      <c r="B528" s="10" t="str">
        <f>HYPERLINK("http://www.uniprot.org/uniprot/RL7_HUMAN", "RL7_HUMAN")</f>
        <v>RL7_HUMAN</v>
      </c>
      <c r="C528" t="s">
        <v>316</v>
      </c>
      <c r="D528" t="b">
        <v>1</v>
      </c>
      <c r="E528" s="6">
        <v>2</v>
      </c>
      <c r="F528" s="6">
        <v>2</v>
      </c>
      <c r="G528" s="6">
        <v>1</v>
      </c>
      <c r="H528" t="s">
        <v>59</v>
      </c>
    </row>
    <row r="529" spans="1:8" x14ac:dyDescent="0.2">
      <c r="A529">
        <v>405</v>
      </c>
      <c r="B529" s="10" t="str">
        <f>HYPERLINK("http://www.uniprot.org/uniprot/RN213_HUMAN", "RN213_HUMAN")</f>
        <v>RN213_HUMAN</v>
      </c>
      <c r="C529" t="s">
        <v>885</v>
      </c>
      <c r="D529" t="b">
        <v>1</v>
      </c>
      <c r="E529" s="6">
        <v>0</v>
      </c>
      <c r="F529" s="6">
        <v>2</v>
      </c>
      <c r="G529" s="6">
        <v>1</v>
      </c>
      <c r="H529" t="s">
        <v>59</v>
      </c>
    </row>
    <row r="530" spans="1:8" x14ac:dyDescent="0.2">
      <c r="A530">
        <v>130</v>
      </c>
      <c r="B530" s="10" t="str">
        <f>HYPERLINK("http://www.uniprot.org/uniprot/RPA1_HUMAN", "RPA1_HUMAN")</f>
        <v>RPA1_HUMAN</v>
      </c>
      <c r="C530" t="s">
        <v>2203</v>
      </c>
      <c r="D530" t="b">
        <v>1</v>
      </c>
      <c r="E530" s="6">
        <v>0</v>
      </c>
      <c r="F530" s="6">
        <v>2</v>
      </c>
      <c r="G530" s="6">
        <v>1</v>
      </c>
      <c r="H530" t="s">
        <v>59</v>
      </c>
    </row>
    <row r="531" spans="1:8" x14ac:dyDescent="0.2">
      <c r="A531">
        <v>202</v>
      </c>
      <c r="B531" s="10" t="str">
        <f>HYPERLINK("http://www.uniprot.org/uniprot/RPB1_HUMAN", "RPB1_HUMAN")</f>
        <v>RPB1_HUMAN</v>
      </c>
      <c r="C531" t="s">
        <v>2204</v>
      </c>
      <c r="D531" t="b">
        <v>1</v>
      </c>
      <c r="E531" s="6">
        <v>0</v>
      </c>
      <c r="F531" s="6">
        <v>2</v>
      </c>
      <c r="G531" s="6">
        <v>1</v>
      </c>
      <c r="H531" t="s">
        <v>59</v>
      </c>
    </row>
    <row r="532" spans="1:8" x14ac:dyDescent="0.2">
      <c r="A532">
        <v>221</v>
      </c>
      <c r="B532" s="10" t="str">
        <f>HYPERLINK("http://www.uniprot.org/uniprot/RPB2_HUMAN", "RPB2_HUMAN")</f>
        <v>RPB2_HUMAN</v>
      </c>
      <c r="C532" t="s">
        <v>2205</v>
      </c>
      <c r="D532" t="b">
        <v>1</v>
      </c>
      <c r="E532" s="6">
        <v>0</v>
      </c>
      <c r="F532" s="6">
        <v>2</v>
      </c>
      <c r="G532" s="6">
        <v>1</v>
      </c>
      <c r="H532" t="s">
        <v>59</v>
      </c>
    </row>
    <row r="533" spans="1:8" x14ac:dyDescent="0.2">
      <c r="A533">
        <v>349</v>
      </c>
      <c r="B533" s="10" t="str">
        <f>HYPERLINK("http://www.uniprot.org/uniprot/RPGF1_HUMAN", "RPGF1_HUMAN")</f>
        <v>RPGF1_HUMAN</v>
      </c>
      <c r="C533" t="s">
        <v>2206</v>
      </c>
      <c r="D533" t="b">
        <v>1</v>
      </c>
      <c r="E533" s="6">
        <v>2</v>
      </c>
      <c r="F533" s="6">
        <v>2</v>
      </c>
      <c r="G533" s="6">
        <v>1</v>
      </c>
      <c r="H533" t="s">
        <v>59</v>
      </c>
    </row>
    <row r="534" spans="1:8" x14ac:dyDescent="0.2">
      <c r="A534">
        <v>476</v>
      </c>
      <c r="B534" s="10" t="str">
        <f>HYPERLINK("http://www.uniprot.org/uniprot/RPGF6_HUMAN", "RPGF6_HUMAN")</f>
        <v>RPGF6_HUMAN</v>
      </c>
      <c r="C534" t="s">
        <v>2207</v>
      </c>
      <c r="D534" t="b">
        <v>1</v>
      </c>
      <c r="E534" s="6">
        <v>1</v>
      </c>
      <c r="F534" s="6">
        <v>2</v>
      </c>
      <c r="G534" s="6">
        <v>1</v>
      </c>
      <c r="H534" t="s">
        <v>59</v>
      </c>
    </row>
    <row r="535" spans="1:8" x14ac:dyDescent="0.2">
      <c r="A535">
        <v>131</v>
      </c>
      <c r="B535" s="10" t="str">
        <f>HYPERLINK("http://www.uniprot.org/uniprot/RPP29_HUMAN", "RPP29_HUMAN")</f>
        <v>RPP29_HUMAN</v>
      </c>
      <c r="C535" t="s">
        <v>2208</v>
      </c>
      <c r="D535" t="b">
        <v>1</v>
      </c>
      <c r="E535" s="6">
        <v>1</v>
      </c>
      <c r="F535" s="6">
        <v>2</v>
      </c>
      <c r="G535" s="6">
        <v>1</v>
      </c>
      <c r="H535" t="s">
        <v>59</v>
      </c>
    </row>
    <row r="536" spans="1:8" x14ac:dyDescent="0.2">
      <c r="A536">
        <v>606</v>
      </c>
      <c r="B536" s="10" t="str">
        <f>HYPERLINK("http://www.uniprot.org/uniprot/RRBP1_HUMAN", "RRBP1_HUMAN")</f>
        <v>RRBP1_HUMAN</v>
      </c>
      <c r="C536" t="s">
        <v>2209</v>
      </c>
      <c r="D536" t="b">
        <v>1</v>
      </c>
      <c r="E536" s="6">
        <v>0</v>
      </c>
      <c r="F536" s="6">
        <v>2</v>
      </c>
      <c r="G536" s="6">
        <v>1</v>
      </c>
      <c r="H536" t="s">
        <v>59</v>
      </c>
    </row>
    <row r="537" spans="1:8" x14ac:dyDescent="0.2">
      <c r="A537">
        <v>606</v>
      </c>
      <c r="B537" s="10" t="str">
        <f>HYPERLINK("http://www.uniprot.org/uniprot/RRBP1_HUMAN", "RRBP1_HUMAN")</f>
        <v>RRBP1_HUMAN</v>
      </c>
      <c r="C537" t="s">
        <v>2210</v>
      </c>
      <c r="D537" t="b">
        <v>1</v>
      </c>
      <c r="E537" s="6">
        <v>0</v>
      </c>
      <c r="F537" s="6">
        <v>2</v>
      </c>
      <c r="G537" s="6">
        <v>1</v>
      </c>
      <c r="H537" t="s">
        <v>59</v>
      </c>
    </row>
    <row r="538" spans="1:8" x14ac:dyDescent="0.2">
      <c r="A538">
        <v>597</v>
      </c>
      <c r="B538" s="10" t="str">
        <f>HYPERLINK("http://www.uniprot.org/uniprot/RRN3_HUMAN", "RRN3_HUMAN")</f>
        <v>RRN3_HUMAN</v>
      </c>
      <c r="C538" t="s">
        <v>2211</v>
      </c>
      <c r="D538" t="b">
        <v>1</v>
      </c>
      <c r="E538" s="6">
        <v>1</v>
      </c>
      <c r="F538" s="6">
        <v>2</v>
      </c>
      <c r="G538" s="6">
        <v>1</v>
      </c>
      <c r="H538" t="s">
        <v>59</v>
      </c>
    </row>
    <row r="539" spans="1:8" x14ac:dyDescent="0.2">
      <c r="A539">
        <v>597</v>
      </c>
      <c r="B539" s="10" t="str">
        <f>HYPERLINK("http://www.uniprot.org/uniprot/RRN3_HUMAN", "RRN3_HUMAN")</f>
        <v>RRN3_HUMAN</v>
      </c>
      <c r="C539" t="s">
        <v>2212</v>
      </c>
      <c r="D539" t="b">
        <v>1</v>
      </c>
      <c r="E539" s="6">
        <v>0</v>
      </c>
      <c r="F539" s="6">
        <v>2</v>
      </c>
      <c r="G539" s="6">
        <v>1</v>
      </c>
      <c r="H539" t="s">
        <v>59</v>
      </c>
    </row>
    <row r="540" spans="1:8" x14ac:dyDescent="0.2">
      <c r="A540">
        <v>293</v>
      </c>
      <c r="B540" s="10" t="str">
        <f>HYPERLINK("http://www.uniprot.org/uniprot/RS16_HUMAN", "RS16_HUMAN")</f>
        <v>RS16_HUMAN</v>
      </c>
      <c r="C540" t="s">
        <v>2213</v>
      </c>
      <c r="D540" t="b">
        <v>1</v>
      </c>
      <c r="E540" s="6">
        <v>0</v>
      </c>
      <c r="F540" s="6">
        <v>2</v>
      </c>
      <c r="G540" s="6">
        <v>1</v>
      </c>
      <c r="H540" t="s">
        <v>59</v>
      </c>
    </row>
    <row r="541" spans="1:8" x14ac:dyDescent="0.2">
      <c r="A541">
        <v>294</v>
      </c>
      <c r="B541" s="10" t="str">
        <f>HYPERLINK("http://www.uniprot.org/uniprot/RS29_HUMAN", "RS29_HUMAN")</f>
        <v>RS29_HUMAN</v>
      </c>
      <c r="C541" t="s">
        <v>2214</v>
      </c>
      <c r="D541" t="b">
        <v>1</v>
      </c>
      <c r="E541" s="6">
        <v>1</v>
      </c>
      <c r="F541" s="6">
        <v>2</v>
      </c>
      <c r="G541" s="6">
        <v>1</v>
      </c>
      <c r="H541" t="s">
        <v>59</v>
      </c>
    </row>
    <row r="542" spans="1:8" x14ac:dyDescent="0.2">
      <c r="A542">
        <v>197</v>
      </c>
      <c r="B542" s="10" t="str">
        <f>HYPERLINK("http://www.uniprot.org/uniprot/RS3_HUMAN", "RS3_HUMAN")</f>
        <v>RS3_HUMAN</v>
      </c>
      <c r="C542" t="s">
        <v>2215</v>
      </c>
      <c r="D542" t="b">
        <v>1</v>
      </c>
      <c r="E542" s="6">
        <v>1</v>
      </c>
      <c r="F542" s="6">
        <v>3</v>
      </c>
      <c r="G542" s="6">
        <v>1</v>
      </c>
      <c r="H542" t="s">
        <v>59</v>
      </c>
    </row>
    <row r="543" spans="1:8" x14ac:dyDescent="0.2">
      <c r="A543">
        <v>251</v>
      </c>
      <c r="B543" s="10" t="str">
        <f>HYPERLINK("http://www.uniprot.org/uniprot/RS9_HUMAN", "RS9_HUMAN")</f>
        <v>RS9_HUMAN</v>
      </c>
      <c r="C543" t="s">
        <v>2216</v>
      </c>
      <c r="D543" t="b">
        <v>1</v>
      </c>
      <c r="E543" s="6">
        <v>0</v>
      </c>
      <c r="F543" s="6">
        <v>2</v>
      </c>
      <c r="G543" s="6">
        <v>1</v>
      </c>
      <c r="H543" t="s">
        <v>59</v>
      </c>
    </row>
    <row r="544" spans="1:8" x14ac:dyDescent="0.2">
      <c r="A544">
        <v>370</v>
      </c>
      <c r="B544" s="10" t="str">
        <f>HYPERLINK("http://www.uniprot.org/uniprot/RSU1_HUMAN", "RSU1_HUMAN")</f>
        <v>RSU1_HUMAN</v>
      </c>
      <c r="C544" t="s">
        <v>2217</v>
      </c>
      <c r="D544" t="b">
        <v>1</v>
      </c>
      <c r="E544" s="6">
        <v>0</v>
      </c>
      <c r="F544" s="6">
        <v>2</v>
      </c>
      <c r="G544" s="6">
        <v>1</v>
      </c>
      <c r="H544" t="s">
        <v>59</v>
      </c>
    </row>
    <row r="545" spans="1:8" x14ac:dyDescent="0.2">
      <c r="A545">
        <v>633</v>
      </c>
      <c r="B545" s="10" t="str">
        <f>HYPERLINK("http://www.uniprot.org/uniprot/RUVB1_HUMAN", "RUVB1_HUMAN")</f>
        <v>RUVB1_HUMAN</v>
      </c>
      <c r="C545" t="s">
        <v>2218</v>
      </c>
      <c r="D545" t="b">
        <v>1</v>
      </c>
      <c r="E545" s="6">
        <v>0</v>
      </c>
      <c r="F545" s="6">
        <v>2</v>
      </c>
      <c r="G545" s="6">
        <v>1</v>
      </c>
      <c r="H545" t="s">
        <v>59</v>
      </c>
    </row>
    <row r="546" spans="1:8" x14ac:dyDescent="0.2">
      <c r="A546">
        <v>652</v>
      </c>
      <c r="B546" s="10" t="str">
        <f>HYPERLINK("http://www.uniprot.org/uniprot/S23IP_HUMAN", "S23IP_HUMAN")</f>
        <v>S23IP_HUMAN</v>
      </c>
      <c r="C546" t="s">
        <v>2219</v>
      </c>
      <c r="D546" t="b">
        <v>1</v>
      </c>
      <c r="E546" s="6">
        <v>0</v>
      </c>
      <c r="F546" s="6">
        <v>2</v>
      </c>
      <c r="G546" s="6">
        <v>1</v>
      </c>
      <c r="H546" t="s">
        <v>59</v>
      </c>
    </row>
    <row r="547" spans="1:8" x14ac:dyDescent="0.2">
      <c r="A547">
        <v>71</v>
      </c>
      <c r="B547" s="10" t="str">
        <f>HYPERLINK("http://www.uniprot.org/uniprot/S38A8_HUMAN", "S38A8_HUMAN")</f>
        <v>S38A8_HUMAN</v>
      </c>
      <c r="C547" t="s">
        <v>2220</v>
      </c>
      <c r="D547" t="b">
        <v>1</v>
      </c>
      <c r="E547" s="6">
        <v>0</v>
      </c>
      <c r="F547" s="6">
        <v>2</v>
      </c>
      <c r="G547" s="6">
        <v>1</v>
      </c>
      <c r="H547" t="s">
        <v>59</v>
      </c>
    </row>
    <row r="548" spans="1:8" x14ac:dyDescent="0.2">
      <c r="A548">
        <v>502</v>
      </c>
      <c r="B548" s="10" t="str">
        <f>HYPERLINK("http://www.uniprot.org/uniprot/S7A6O_HUMAN", "S7A6O_HUMAN")</f>
        <v>S7A6O_HUMAN</v>
      </c>
      <c r="C548" t="s">
        <v>2221</v>
      </c>
      <c r="D548" t="b">
        <v>1</v>
      </c>
      <c r="E548" s="6">
        <v>0</v>
      </c>
      <c r="F548" s="6">
        <v>2</v>
      </c>
      <c r="G548" s="6">
        <v>1</v>
      </c>
      <c r="H548" t="s">
        <v>59</v>
      </c>
    </row>
    <row r="549" spans="1:8" x14ac:dyDescent="0.2">
      <c r="A549">
        <v>515</v>
      </c>
      <c r="B549" s="10" t="str">
        <f>HYPERLINK("http://www.uniprot.org/uniprot/SAMD8_HUMAN", "SAMD8_HUMAN")</f>
        <v>SAMD8_HUMAN</v>
      </c>
      <c r="C549" t="s">
        <v>2222</v>
      </c>
      <c r="D549" t="b">
        <v>1</v>
      </c>
      <c r="E549" s="6">
        <v>0</v>
      </c>
      <c r="F549" s="6">
        <v>2</v>
      </c>
      <c r="G549" s="6">
        <v>1</v>
      </c>
      <c r="H549" t="s">
        <v>59</v>
      </c>
    </row>
    <row r="550" spans="1:8" x14ac:dyDescent="0.2">
      <c r="A550">
        <v>123</v>
      </c>
      <c r="B550" s="10" t="str">
        <f>HYPERLINK("http://www.uniprot.org/uniprot/SASH1_HUMAN", "SASH1_HUMAN")</f>
        <v>SASH1_HUMAN</v>
      </c>
      <c r="C550" t="s">
        <v>2223</v>
      </c>
      <c r="D550" t="b">
        <v>1</v>
      </c>
      <c r="E550" s="6">
        <v>0</v>
      </c>
      <c r="F550" s="6">
        <v>2</v>
      </c>
      <c r="G550" s="6">
        <v>1</v>
      </c>
      <c r="H550" t="s">
        <v>59</v>
      </c>
    </row>
    <row r="551" spans="1:8" x14ac:dyDescent="0.2">
      <c r="A551">
        <v>332</v>
      </c>
      <c r="B551" s="10" t="str">
        <f>HYPERLINK("http://www.uniprot.org/uniprot/SCAP_HUMAN", "SCAP_HUMAN")</f>
        <v>SCAP_HUMAN</v>
      </c>
      <c r="C551" t="s">
        <v>2224</v>
      </c>
      <c r="D551" t="b">
        <v>1</v>
      </c>
      <c r="E551" s="6">
        <v>0</v>
      </c>
      <c r="F551" s="6">
        <v>2</v>
      </c>
      <c r="G551" s="6">
        <v>1</v>
      </c>
      <c r="H551" t="s">
        <v>59</v>
      </c>
    </row>
    <row r="552" spans="1:8" x14ac:dyDescent="0.2">
      <c r="A552">
        <v>587</v>
      </c>
      <c r="B552" s="10" t="str">
        <f>HYPERLINK("http://www.uniprot.org/uniprot/SEP11_HUMAN", "SEP11_HUMAN")</f>
        <v>SEP11_HUMAN</v>
      </c>
      <c r="C552" t="s">
        <v>2225</v>
      </c>
      <c r="D552" t="b">
        <v>1</v>
      </c>
      <c r="E552" s="6">
        <v>0</v>
      </c>
      <c r="F552" s="6">
        <v>2</v>
      </c>
      <c r="G552" s="6">
        <v>1</v>
      </c>
      <c r="H552" t="s">
        <v>59</v>
      </c>
    </row>
    <row r="553" spans="1:8" x14ac:dyDescent="0.2">
      <c r="A553">
        <v>98</v>
      </c>
      <c r="B553" s="10" t="str">
        <f>HYPERLINK("http://www.uniprot.org/uniprot/SERA_HUMAN", "SERA_HUMAN")</f>
        <v>SERA_HUMAN</v>
      </c>
      <c r="C553" t="s">
        <v>2226</v>
      </c>
      <c r="D553" t="b">
        <v>1</v>
      </c>
      <c r="E553" s="6">
        <v>0</v>
      </c>
      <c r="F553" s="6">
        <v>2</v>
      </c>
      <c r="G553" s="6">
        <v>1</v>
      </c>
      <c r="H553" t="s">
        <v>59</v>
      </c>
    </row>
    <row r="554" spans="1:8" x14ac:dyDescent="0.2">
      <c r="A554">
        <v>391</v>
      </c>
      <c r="B554" s="10" t="str">
        <f>HYPERLINK("http://www.uniprot.org/uniprot/SETMR_HUMAN", "SETMR_HUMAN")</f>
        <v>SETMR_HUMAN</v>
      </c>
      <c r="C554" t="s">
        <v>2227</v>
      </c>
      <c r="D554" t="b">
        <v>1</v>
      </c>
      <c r="E554" s="6">
        <v>0</v>
      </c>
      <c r="F554" s="6">
        <v>2</v>
      </c>
      <c r="G554" s="6">
        <v>1</v>
      </c>
      <c r="H554" t="s">
        <v>59</v>
      </c>
    </row>
    <row r="555" spans="1:8" x14ac:dyDescent="0.2">
      <c r="A555">
        <v>333</v>
      </c>
      <c r="B555" s="10" t="str">
        <f>HYPERLINK("http://www.uniprot.org/uniprot/SF3A3_HUMAN", "SF3A3_HUMAN")</f>
        <v>SF3A3_HUMAN</v>
      </c>
      <c r="C555" t="s">
        <v>2228</v>
      </c>
      <c r="D555" t="b">
        <v>1</v>
      </c>
      <c r="E555" s="6">
        <v>0</v>
      </c>
      <c r="F555" s="6">
        <v>2</v>
      </c>
      <c r="G555" s="6">
        <v>1</v>
      </c>
      <c r="H555" t="s">
        <v>59</v>
      </c>
    </row>
    <row r="556" spans="1:8" x14ac:dyDescent="0.2">
      <c r="A556">
        <v>114</v>
      </c>
      <c r="B556" s="10" t="str">
        <f>HYPERLINK("http://www.uniprot.org/uniprot/SF3B1_HUMAN", "SF3B1_HUMAN")</f>
        <v>SF3B1_HUMAN</v>
      </c>
      <c r="C556" t="s">
        <v>2229</v>
      </c>
      <c r="D556" t="b">
        <v>1</v>
      </c>
      <c r="E556" s="6">
        <v>0</v>
      </c>
      <c r="F556" s="6">
        <v>2</v>
      </c>
      <c r="G556" s="6">
        <v>1</v>
      </c>
      <c r="H556" t="s">
        <v>59</v>
      </c>
    </row>
    <row r="557" spans="1:8" x14ac:dyDescent="0.2">
      <c r="A557">
        <v>342</v>
      </c>
      <c r="B557" s="10" t="str">
        <f>HYPERLINK("http://www.uniprot.org/uniprot/SF3B2_HUMAN", "SF3B2_HUMAN")</f>
        <v>SF3B2_HUMAN</v>
      </c>
      <c r="C557" t="s">
        <v>2230</v>
      </c>
      <c r="D557" t="b">
        <v>1</v>
      </c>
      <c r="E557" s="6">
        <v>0</v>
      </c>
      <c r="F557" s="6">
        <v>2</v>
      </c>
      <c r="G557" s="6">
        <v>1</v>
      </c>
      <c r="H557" t="s">
        <v>59</v>
      </c>
    </row>
    <row r="558" spans="1:8" x14ac:dyDescent="0.2">
      <c r="A558">
        <v>439</v>
      </c>
      <c r="B558" s="10" t="str">
        <f>HYPERLINK("http://www.uniprot.org/uniprot/SG223_HUMAN", "SG223_HUMAN")</f>
        <v>SG223_HUMAN</v>
      </c>
      <c r="C558" t="s">
        <v>2231</v>
      </c>
      <c r="D558" t="b">
        <v>1</v>
      </c>
      <c r="E558" s="6">
        <v>0</v>
      </c>
      <c r="F558" s="6">
        <v>2</v>
      </c>
      <c r="G558" s="6">
        <v>1</v>
      </c>
      <c r="H558" t="s">
        <v>59</v>
      </c>
    </row>
    <row r="559" spans="1:8" x14ac:dyDescent="0.2">
      <c r="A559">
        <v>74</v>
      </c>
      <c r="B559" s="10" t="str">
        <f>HYPERLINK("http://www.uniprot.org/uniprot/SGK1_HUMAN", "SGK1_HUMAN")</f>
        <v>SGK1_HUMAN</v>
      </c>
      <c r="C559" t="s">
        <v>2232</v>
      </c>
      <c r="D559" t="b">
        <v>1</v>
      </c>
      <c r="E559" s="6">
        <v>0</v>
      </c>
      <c r="F559" s="6">
        <v>2</v>
      </c>
      <c r="G559" s="6">
        <v>1</v>
      </c>
      <c r="H559" t="s">
        <v>59</v>
      </c>
    </row>
    <row r="560" spans="1:8" x14ac:dyDescent="0.2">
      <c r="A560">
        <v>129</v>
      </c>
      <c r="B560" s="10" t="str">
        <f>HYPERLINK("http://www.uniprot.org/uniprot/SGPL1_HUMAN", "SGPL1_HUMAN")</f>
        <v>SGPL1_HUMAN</v>
      </c>
      <c r="C560" t="s">
        <v>2233</v>
      </c>
      <c r="D560" t="b">
        <v>1</v>
      </c>
      <c r="E560" s="6">
        <v>0</v>
      </c>
      <c r="F560" s="6">
        <v>2</v>
      </c>
      <c r="G560" s="6">
        <v>1</v>
      </c>
      <c r="H560" t="s">
        <v>59</v>
      </c>
    </row>
    <row r="561" spans="1:8" x14ac:dyDescent="0.2">
      <c r="A561">
        <v>504</v>
      </c>
      <c r="B561" s="10" t="str">
        <f>HYPERLINK("http://www.uniprot.org/uniprot/SGTB_HUMAN", "SGTB_HUMAN")</f>
        <v>SGTB_HUMAN</v>
      </c>
      <c r="C561" t="s">
        <v>2234</v>
      </c>
      <c r="D561" t="b">
        <v>1</v>
      </c>
      <c r="E561" s="6">
        <v>0</v>
      </c>
      <c r="F561" s="6">
        <v>2</v>
      </c>
      <c r="G561" s="6">
        <v>1</v>
      </c>
      <c r="H561" t="s">
        <v>59</v>
      </c>
    </row>
    <row r="562" spans="1:8" x14ac:dyDescent="0.2">
      <c r="A562">
        <v>105</v>
      </c>
      <c r="B562" s="10" t="str">
        <f>HYPERLINK("http://www.uniprot.org/uniprot/SI1L3_HUMAN", "SI1L3_HUMAN")</f>
        <v>SI1L3_HUMAN</v>
      </c>
      <c r="C562" t="s">
        <v>2235</v>
      </c>
      <c r="D562" t="b">
        <v>1</v>
      </c>
      <c r="E562" s="6">
        <v>0</v>
      </c>
      <c r="F562" s="6">
        <v>2</v>
      </c>
      <c r="G562" s="6">
        <v>1</v>
      </c>
      <c r="H562" t="s">
        <v>59</v>
      </c>
    </row>
    <row r="563" spans="1:8" x14ac:dyDescent="0.2">
      <c r="A563">
        <v>496</v>
      </c>
      <c r="B563" s="10" t="str">
        <f>HYPERLINK("http://www.uniprot.org/uniprot/SKA1_HUMAN", "SKA1_HUMAN")</f>
        <v>SKA1_HUMAN</v>
      </c>
      <c r="C563" t="s">
        <v>2236</v>
      </c>
      <c r="D563" t="b">
        <v>1</v>
      </c>
      <c r="E563" s="6">
        <v>0</v>
      </c>
      <c r="F563" s="6">
        <v>2</v>
      </c>
      <c r="G563" s="6">
        <v>1</v>
      </c>
      <c r="H563" t="s">
        <v>59</v>
      </c>
    </row>
    <row r="564" spans="1:8" x14ac:dyDescent="0.2">
      <c r="A564">
        <v>179</v>
      </c>
      <c r="B564" s="10" t="str">
        <f>HYPERLINK("http://www.uniprot.org/uniprot/SKIL_HUMAN", "SKIL_HUMAN")</f>
        <v>SKIL_HUMAN</v>
      </c>
      <c r="C564" t="s">
        <v>2237</v>
      </c>
      <c r="D564" t="b">
        <v>1</v>
      </c>
      <c r="E564" s="6">
        <v>0</v>
      </c>
      <c r="F564" s="6">
        <v>2</v>
      </c>
      <c r="G564" s="6">
        <v>1</v>
      </c>
      <c r="H564" t="s">
        <v>59</v>
      </c>
    </row>
    <row r="565" spans="1:8" x14ac:dyDescent="0.2">
      <c r="A565">
        <v>375</v>
      </c>
      <c r="B565" s="10" t="str">
        <f>HYPERLINK("http://www.uniprot.org/uniprot/SMAD2_HUMAN", "SMAD2_HUMAN")</f>
        <v>SMAD2_HUMAN</v>
      </c>
      <c r="C565" t="s">
        <v>2238</v>
      </c>
      <c r="D565" t="b">
        <v>1</v>
      </c>
      <c r="E565" s="6">
        <v>0</v>
      </c>
      <c r="F565" s="6">
        <v>2</v>
      </c>
      <c r="G565" s="6">
        <v>1</v>
      </c>
      <c r="H565" t="s">
        <v>59</v>
      </c>
    </row>
    <row r="566" spans="1:8" x14ac:dyDescent="0.2">
      <c r="A566">
        <v>361</v>
      </c>
      <c r="B566" s="10" t="str">
        <f>HYPERLINK("http://www.uniprot.org/uniprot/SMC1A_HUMAN", "SMC1A_HUMAN")</f>
        <v>SMC1A_HUMAN</v>
      </c>
      <c r="C566" t="s">
        <v>2239</v>
      </c>
      <c r="D566" t="b">
        <v>1</v>
      </c>
      <c r="E566" s="6">
        <v>1</v>
      </c>
      <c r="F566" s="6">
        <v>2</v>
      </c>
      <c r="G566" s="6">
        <v>1</v>
      </c>
      <c r="H566" t="s">
        <v>59</v>
      </c>
    </row>
    <row r="567" spans="1:8" x14ac:dyDescent="0.2">
      <c r="A567">
        <v>585</v>
      </c>
      <c r="B567" s="10" t="str">
        <f>HYPERLINK("http://www.uniprot.org/uniprot/SMC4_HUMAN", "SMC4_HUMAN")</f>
        <v>SMC4_HUMAN</v>
      </c>
      <c r="C567" t="s">
        <v>2240</v>
      </c>
      <c r="D567" t="b">
        <v>1</v>
      </c>
      <c r="E567" s="6">
        <v>0</v>
      </c>
      <c r="F567" s="6">
        <v>2</v>
      </c>
      <c r="G567" s="6">
        <v>1</v>
      </c>
      <c r="H567" t="s">
        <v>59</v>
      </c>
    </row>
    <row r="568" spans="1:8" x14ac:dyDescent="0.2">
      <c r="A568">
        <v>272</v>
      </c>
      <c r="B568" s="10" t="str">
        <f>HYPERLINK("http://www.uniprot.org/uniprot/SMCA2_HUMAN", "SMCA2_HUMAN")</f>
        <v>SMCA2_HUMAN</v>
      </c>
      <c r="C568" t="s">
        <v>2241</v>
      </c>
      <c r="D568" t="b">
        <v>1</v>
      </c>
      <c r="E568" s="6">
        <v>2</v>
      </c>
      <c r="F568" s="6">
        <v>2</v>
      </c>
      <c r="G568" s="6">
        <v>1</v>
      </c>
      <c r="H568" t="s">
        <v>59</v>
      </c>
    </row>
    <row r="569" spans="1:8" x14ac:dyDescent="0.2">
      <c r="A569">
        <v>519</v>
      </c>
      <c r="B569" s="10" t="str">
        <f>HYPERLINK("http://www.uniprot.org/uniprot/SMG1_HUMAN", "SMG1_HUMAN")</f>
        <v>SMG1_HUMAN</v>
      </c>
      <c r="C569" t="s">
        <v>2242</v>
      </c>
      <c r="D569" t="b">
        <v>1</v>
      </c>
      <c r="E569" s="6">
        <v>0</v>
      </c>
      <c r="F569" s="6">
        <v>2</v>
      </c>
      <c r="G569" s="6">
        <v>1</v>
      </c>
      <c r="H569" t="s">
        <v>59</v>
      </c>
    </row>
    <row r="570" spans="1:8" x14ac:dyDescent="0.2">
      <c r="A570">
        <v>414</v>
      </c>
      <c r="B570" s="10" t="str">
        <f>HYPERLINK("http://www.uniprot.org/uniprot/SMG1L_HUMAN", "SMG1L_HUMAN")</f>
        <v>SMG1L_HUMAN</v>
      </c>
      <c r="C570" t="s">
        <v>2243</v>
      </c>
      <c r="D570" t="b">
        <v>1</v>
      </c>
      <c r="E570" s="6">
        <v>0</v>
      </c>
      <c r="F570" s="6">
        <v>2</v>
      </c>
      <c r="G570" s="6">
        <v>1</v>
      </c>
      <c r="H570" t="s">
        <v>59</v>
      </c>
    </row>
    <row r="571" spans="1:8" x14ac:dyDescent="0.2">
      <c r="A571">
        <v>70</v>
      </c>
      <c r="B571" s="10" t="str">
        <f>HYPERLINK("http://www.uniprot.org/uniprot/SMHD1_HUMAN", "SMHD1_HUMAN")</f>
        <v>SMHD1_HUMAN</v>
      </c>
      <c r="C571" t="s">
        <v>2244</v>
      </c>
      <c r="D571" t="b">
        <v>1</v>
      </c>
      <c r="E571" s="6">
        <v>0</v>
      </c>
      <c r="F571" s="6">
        <v>2</v>
      </c>
      <c r="G571" s="6">
        <v>1</v>
      </c>
      <c r="H571" t="s">
        <v>59</v>
      </c>
    </row>
    <row r="572" spans="1:8" x14ac:dyDescent="0.2">
      <c r="A572">
        <v>70</v>
      </c>
      <c r="B572" s="10" t="str">
        <f>HYPERLINK("http://www.uniprot.org/uniprot/SMHD1_HUMAN", "SMHD1_HUMAN")</f>
        <v>SMHD1_HUMAN</v>
      </c>
      <c r="C572" t="s">
        <v>2245</v>
      </c>
      <c r="D572" t="b">
        <v>1</v>
      </c>
      <c r="E572" s="6">
        <v>0</v>
      </c>
      <c r="F572" s="6">
        <v>2</v>
      </c>
      <c r="G572" s="6">
        <v>1</v>
      </c>
      <c r="H572" t="s">
        <v>59</v>
      </c>
    </row>
    <row r="573" spans="1:8" x14ac:dyDescent="0.2">
      <c r="A573">
        <v>505</v>
      </c>
      <c r="B573" s="10" t="str">
        <f>HYPERLINK("http://www.uniprot.org/uniprot/SMRD1_HUMAN", "SMRD1_HUMAN")</f>
        <v>SMRD1_HUMAN</v>
      </c>
      <c r="C573" t="s">
        <v>2246</v>
      </c>
      <c r="D573" t="b">
        <v>1</v>
      </c>
      <c r="E573" s="6">
        <v>0</v>
      </c>
      <c r="F573" s="6">
        <v>2</v>
      </c>
      <c r="G573" s="6">
        <v>1</v>
      </c>
      <c r="H573" t="s">
        <v>59</v>
      </c>
    </row>
    <row r="574" spans="1:8" x14ac:dyDescent="0.2">
      <c r="A574">
        <v>650</v>
      </c>
      <c r="B574" s="10" t="str">
        <f>HYPERLINK("http://www.uniprot.org/uniprot/SNCAP_HUMAN", "SNCAP_HUMAN")</f>
        <v>SNCAP_HUMAN</v>
      </c>
      <c r="C574" t="s">
        <v>2247</v>
      </c>
      <c r="D574" t="b">
        <v>1</v>
      </c>
      <c r="E574" s="6">
        <v>0</v>
      </c>
      <c r="F574" s="6">
        <v>2</v>
      </c>
      <c r="G574" s="6">
        <v>1</v>
      </c>
      <c r="H574" t="s">
        <v>59</v>
      </c>
    </row>
    <row r="575" spans="1:8" x14ac:dyDescent="0.2">
      <c r="A575">
        <v>423</v>
      </c>
      <c r="B575" s="10" t="str">
        <f>HYPERLINK("http://www.uniprot.org/uniprot/SND1_HUMAN", "SND1_HUMAN")</f>
        <v>SND1_HUMAN</v>
      </c>
      <c r="C575" t="s">
        <v>2248</v>
      </c>
      <c r="D575" t="b">
        <v>1</v>
      </c>
      <c r="E575" s="6">
        <v>0</v>
      </c>
      <c r="F575" s="6">
        <v>2</v>
      </c>
      <c r="G575" s="6">
        <v>1</v>
      </c>
      <c r="H575" t="s">
        <v>59</v>
      </c>
    </row>
    <row r="576" spans="1:8" x14ac:dyDescent="0.2">
      <c r="A576">
        <v>253</v>
      </c>
      <c r="B576" s="10" t="str">
        <f>HYPERLINK("http://www.uniprot.org/uniprot/SOX9_HUMAN", "SOX9_HUMAN")</f>
        <v>SOX9_HUMAN</v>
      </c>
      <c r="C576" t="s">
        <v>2249</v>
      </c>
      <c r="D576" t="b">
        <v>1</v>
      </c>
      <c r="E576" s="6">
        <v>0</v>
      </c>
      <c r="F576" s="6">
        <v>2</v>
      </c>
      <c r="G576" s="6">
        <v>1</v>
      </c>
      <c r="H576" t="s">
        <v>59</v>
      </c>
    </row>
    <row r="577" spans="1:8" x14ac:dyDescent="0.2">
      <c r="A577">
        <v>265</v>
      </c>
      <c r="B577" s="10" t="str">
        <f>HYPERLINK("http://www.uniprot.org/uniprot/SPB8_HUMAN", "SPB8_HUMAN")</f>
        <v>SPB8_HUMAN</v>
      </c>
      <c r="C577" t="s">
        <v>2250</v>
      </c>
      <c r="D577" t="b">
        <v>1</v>
      </c>
      <c r="E577" s="6">
        <v>0</v>
      </c>
      <c r="F577" s="6">
        <v>2</v>
      </c>
      <c r="G577" s="6">
        <v>1</v>
      </c>
      <c r="H577" t="s">
        <v>59</v>
      </c>
    </row>
    <row r="578" spans="1:8" x14ac:dyDescent="0.2">
      <c r="A578">
        <v>503</v>
      </c>
      <c r="B578" s="10" t="str">
        <f>HYPERLINK("http://www.uniprot.org/uniprot/SPDLY_HUMAN", "SPDLY_HUMAN")</f>
        <v>SPDLY_HUMAN</v>
      </c>
      <c r="C578" t="s">
        <v>2251</v>
      </c>
      <c r="D578" t="b">
        <v>1</v>
      </c>
      <c r="E578" s="6">
        <v>0</v>
      </c>
      <c r="F578" s="6">
        <v>2</v>
      </c>
      <c r="G578" s="6">
        <v>1</v>
      </c>
      <c r="H578" t="s">
        <v>59</v>
      </c>
    </row>
    <row r="579" spans="1:8" x14ac:dyDescent="0.2">
      <c r="A579">
        <v>191</v>
      </c>
      <c r="B579" s="10" t="str">
        <f>HYPERLINK("http://www.uniprot.org/uniprot/SPEE_HUMAN", "SPEE_HUMAN")</f>
        <v>SPEE_HUMAN</v>
      </c>
      <c r="C579" t="s">
        <v>2252</v>
      </c>
      <c r="D579" t="b">
        <v>1</v>
      </c>
      <c r="E579" s="6">
        <v>1</v>
      </c>
      <c r="F579" s="6">
        <v>2</v>
      </c>
      <c r="G579" s="6">
        <v>1</v>
      </c>
      <c r="H579" t="s">
        <v>59</v>
      </c>
    </row>
    <row r="580" spans="1:8" x14ac:dyDescent="0.2">
      <c r="A580">
        <v>455</v>
      </c>
      <c r="B580" s="10" t="str">
        <f>HYPERLINK("http://www.uniprot.org/uniprot/SPG20_HUMAN", "SPG20_HUMAN")</f>
        <v>SPG20_HUMAN</v>
      </c>
      <c r="C580" t="s">
        <v>2253</v>
      </c>
      <c r="D580" t="b">
        <v>1</v>
      </c>
      <c r="E580" s="6">
        <v>1</v>
      </c>
      <c r="F580" s="6">
        <v>2</v>
      </c>
      <c r="G580" s="6">
        <v>1</v>
      </c>
      <c r="H580" t="s">
        <v>59</v>
      </c>
    </row>
    <row r="581" spans="1:8" x14ac:dyDescent="0.2">
      <c r="A581">
        <v>348</v>
      </c>
      <c r="B581" s="10" t="str">
        <f>HYPERLINK("http://www.uniprot.org/uniprot/SPTA2_HUMAN", "SPTA2_HUMAN")</f>
        <v>SPTA2_HUMAN</v>
      </c>
      <c r="C581" t="s">
        <v>2254</v>
      </c>
      <c r="D581" t="b">
        <v>1</v>
      </c>
      <c r="E581" s="6">
        <v>0</v>
      </c>
      <c r="F581" s="6">
        <v>2</v>
      </c>
      <c r="G581" s="6">
        <v>1</v>
      </c>
      <c r="H581" t="s">
        <v>59</v>
      </c>
    </row>
    <row r="582" spans="1:8" x14ac:dyDescent="0.2">
      <c r="A582">
        <v>509</v>
      </c>
      <c r="B582" s="10" t="str">
        <f>HYPERLINK("http://www.uniprot.org/uniprot/SPTCS_HUMAN", "SPTCS_HUMAN")</f>
        <v>SPTCS_HUMAN</v>
      </c>
      <c r="C582" t="s">
        <v>2255</v>
      </c>
      <c r="D582" t="b">
        <v>1</v>
      </c>
      <c r="E582" s="6">
        <v>0</v>
      </c>
      <c r="F582" s="6">
        <v>2</v>
      </c>
      <c r="G582" s="6">
        <v>1</v>
      </c>
      <c r="H582" t="s">
        <v>59</v>
      </c>
    </row>
    <row r="583" spans="1:8" x14ac:dyDescent="0.2">
      <c r="A583">
        <v>90</v>
      </c>
      <c r="B583" s="10" t="str">
        <f>HYPERLINK("http://www.uniprot.org/uniprot/SPTN2_HUMAN", "SPTN2_HUMAN")</f>
        <v>SPTN2_HUMAN</v>
      </c>
      <c r="C583" t="s">
        <v>2256</v>
      </c>
      <c r="D583" t="b">
        <v>1</v>
      </c>
      <c r="E583" s="6">
        <v>1</v>
      </c>
      <c r="F583" s="6">
        <v>3</v>
      </c>
      <c r="G583" s="6">
        <v>1</v>
      </c>
      <c r="H583" t="s">
        <v>59</v>
      </c>
    </row>
    <row r="584" spans="1:8" x14ac:dyDescent="0.2">
      <c r="A584">
        <v>343</v>
      </c>
      <c r="B584" s="10" t="str">
        <f>HYPERLINK("http://www.uniprot.org/uniprot/SQSTM_HUMAN", "SQSTM_HUMAN")</f>
        <v>SQSTM_HUMAN</v>
      </c>
      <c r="C584" t="s">
        <v>2257</v>
      </c>
      <c r="D584" t="b">
        <v>1</v>
      </c>
      <c r="E584" s="6">
        <v>0</v>
      </c>
      <c r="F584" s="6">
        <v>2</v>
      </c>
      <c r="G584" s="6">
        <v>1</v>
      </c>
      <c r="H584" t="s">
        <v>59</v>
      </c>
    </row>
    <row r="585" spans="1:8" x14ac:dyDescent="0.2">
      <c r="A585">
        <v>236</v>
      </c>
      <c r="B585" s="10" t="str">
        <f>HYPERLINK("http://www.uniprot.org/uniprot/SRBP1_HUMAN", "SRBP1_HUMAN")</f>
        <v>SRBP1_HUMAN</v>
      </c>
      <c r="C585" t="s">
        <v>2258</v>
      </c>
      <c r="D585" t="b">
        <v>1</v>
      </c>
      <c r="E585" s="6">
        <v>0</v>
      </c>
      <c r="F585" s="6">
        <v>2</v>
      </c>
      <c r="G585" s="6">
        <v>1</v>
      </c>
      <c r="H585" t="s">
        <v>59</v>
      </c>
    </row>
    <row r="586" spans="1:8" x14ac:dyDescent="0.2">
      <c r="A586">
        <v>248</v>
      </c>
      <c r="B586" s="10" t="str">
        <f>HYPERLINK("http://www.uniprot.org/uniprot/SSRB_HUMAN", "SSRB_HUMAN")</f>
        <v>SSRB_HUMAN</v>
      </c>
      <c r="C586" t="s">
        <v>2259</v>
      </c>
      <c r="D586" t="b">
        <v>1</v>
      </c>
      <c r="E586" s="6">
        <v>1</v>
      </c>
      <c r="F586" s="6">
        <v>2</v>
      </c>
      <c r="G586" s="6">
        <v>1</v>
      </c>
      <c r="H586" t="s">
        <v>59</v>
      </c>
    </row>
    <row r="587" spans="1:8" x14ac:dyDescent="0.2">
      <c r="A587">
        <v>273</v>
      </c>
      <c r="B587" s="10" t="str">
        <f>HYPERLINK("http://www.uniprot.org/uniprot/SSRD_HUMAN", "SSRD_HUMAN")</f>
        <v>SSRD_HUMAN</v>
      </c>
      <c r="C587" t="s">
        <v>64</v>
      </c>
      <c r="D587" t="b">
        <v>1</v>
      </c>
      <c r="E587" s="6">
        <v>0</v>
      </c>
      <c r="F587" s="6">
        <v>2</v>
      </c>
      <c r="G587" s="6">
        <v>1</v>
      </c>
      <c r="H587" t="s">
        <v>59</v>
      </c>
    </row>
    <row r="588" spans="1:8" x14ac:dyDescent="0.2">
      <c r="A588">
        <v>581</v>
      </c>
      <c r="B588" s="10" t="str">
        <f>HYPERLINK("http://www.uniprot.org/uniprot/ST7_HUMAN", "ST7_HUMAN")</f>
        <v>ST7_HUMAN</v>
      </c>
      <c r="C588" t="s">
        <v>2260</v>
      </c>
      <c r="D588" t="b">
        <v>1</v>
      </c>
      <c r="E588" s="6">
        <v>0</v>
      </c>
      <c r="F588" s="6">
        <v>2</v>
      </c>
      <c r="G588" s="6">
        <v>1</v>
      </c>
      <c r="H588" t="s">
        <v>59</v>
      </c>
    </row>
    <row r="589" spans="1:8" x14ac:dyDescent="0.2">
      <c r="A589">
        <v>478</v>
      </c>
      <c r="B589" s="10" t="str">
        <f>HYPERLINK("http://www.uniprot.org/uniprot/STAG1_HUMAN", "STAG1_HUMAN")</f>
        <v>STAG1_HUMAN</v>
      </c>
      <c r="C589" t="s">
        <v>2261</v>
      </c>
      <c r="D589" t="b">
        <v>1</v>
      </c>
      <c r="E589" s="6">
        <v>2</v>
      </c>
      <c r="F589" s="6">
        <v>2</v>
      </c>
      <c r="G589" s="6">
        <v>1</v>
      </c>
      <c r="H589" t="s">
        <v>59</v>
      </c>
    </row>
    <row r="590" spans="1:8" x14ac:dyDescent="0.2">
      <c r="A590">
        <v>243</v>
      </c>
      <c r="B590" s="10" t="str">
        <f>HYPERLINK("http://www.uniprot.org/uniprot/STAT3_HUMAN", "STAT3_HUMAN")</f>
        <v>STAT3_HUMAN</v>
      </c>
      <c r="C590" t="s">
        <v>2262</v>
      </c>
      <c r="D590" t="b">
        <v>1</v>
      </c>
      <c r="E590" s="6">
        <v>0</v>
      </c>
      <c r="F590" s="6">
        <v>2</v>
      </c>
      <c r="G590" s="6">
        <v>1</v>
      </c>
      <c r="H590" t="s">
        <v>59</v>
      </c>
    </row>
    <row r="591" spans="1:8" x14ac:dyDescent="0.2">
      <c r="A591">
        <v>320</v>
      </c>
      <c r="B591" s="10" t="str">
        <f>HYPERLINK("http://www.uniprot.org/uniprot/SUH_HUMAN", "SUH_HUMAN")</f>
        <v>SUH_HUMAN</v>
      </c>
      <c r="C591" t="s">
        <v>2263</v>
      </c>
      <c r="D591" t="b">
        <v>1</v>
      </c>
      <c r="E591" s="6">
        <v>0</v>
      </c>
      <c r="F591" s="6">
        <v>2</v>
      </c>
      <c r="G591" s="6">
        <v>1</v>
      </c>
      <c r="H591" t="s">
        <v>59</v>
      </c>
    </row>
    <row r="592" spans="1:8" x14ac:dyDescent="0.2">
      <c r="A592">
        <v>124</v>
      </c>
      <c r="B592" s="10" t="str">
        <f>HYPERLINK("http://www.uniprot.org/uniprot/SUN1_HUMAN", "SUN1_HUMAN")</f>
        <v>SUN1_HUMAN</v>
      </c>
      <c r="C592" t="s">
        <v>2264</v>
      </c>
      <c r="D592" t="b">
        <v>1</v>
      </c>
      <c r="E592" s="6">
        <v>0</v>
      </c>
      <c r="F592" s="6">
        <v>2</v>
      </c>
      <c r="G592" s="6">
        <v>1</v>
      </c>
      <c r="H592" t="s">
        <v>59</v>
      </c>
    </row>
    <row r="593" spans="1:8" x14ac:dyDescent="0.2">
      <c r="A593">
        <v>257</v>
      </c>
      <c r="B593" s="10" t="str">
        <f>HYPERLINK("http://www.uniprot.org/uniprot/SYAC_HUMAN", "SYAC_HUMAN")</f>
        <v>SYAC_HUMAN</v>
      </c>
      <c r="C593" t="s">
        <v>2265</v>
      </c>
      <c r="D593" t="b">
        <v>1</v>
      </c>
      <c r="E593" s="6">
        <v>0</v>
      </c>
      <c r="F593" s="6">
        <v>2</v>
      </c>
      <c r="G593" s="6">
        <v>1</v>
      </c>
      <c r="H593" t="s">
        <v>59</v>
      </c>
    </row>
    <row r="594" spans="1:8" x14ac:dyDescent="0.2">
      <c r="A594">
        <v>573</v>
      </c>
      <c r="B594" s="10" t="str">
        <f>HYPERLINK("http://www.uniprot.org/uniprot/SYF1_HUMAN", "SYF1_HUMAN")</f>
        <v>SYF1_HUMAN</v>
      </c>
      <c r="C594" t="s">
        <v>2266</v>
      </c>
      <c r="D594" t="b">
        <v>1</v>
      </c>
      <c r="E594" s="6">
        <v>1</v>
      </c>
      <c r="F594" s="6">
        <v>2</v>
      </c>
      <c r="G594" s="6">
        <v>1</v>
      </c>
      <c r="H594" t="s">
        <v>59</v>
      </c>
    </row>
    <row r="595" spans="1:8" x14ac:dyDescent="0.2">
      <c r="A595">
        <v>208</v>
      </c>
      <c r="B595" s="10" t="str">
        <f>HYPERLINK("http://www.uniprot.org/uniprot/SYTC_HUMAN", "SYTC_HUMAN")</f>
        <v>SYTC_HUMAN</v>
      </c>
      <c r="C595" t="s">
        <v>2267</v>
      </c>
      <c r="D595" t="b">
        <v>1</v>
      </c>
      <c r="E595" s="6">
        <v>0</v>
      </c>
      <c r="F595" s="6">
        <v>2</v>
      </c>
      <c r="G595" s="6">
        <v>1</v>
      </c>
      <c r="H595" t="s">
        <v>59</v>
      </c>
    </row>
    <row r="596" spans="1:8" x14ac:dyDescent="0.2">
      <c r="A596">
        <v>209</v>
      </c>
      <c r="B596" s="10" t="str">
        <f>HYPERLINK("http://www.uniprot.org/uniprot/SYVC_HUMAN", "SYVC_HUMAN")</f>
        <v>SYVC_HUMAN</v>
      </c>
      <c r="C596" t="s">
        <v>2268</v>
      </c>
      <c r="D596" t="b">
        <v>1</v>
      </c>
      <c r="E596" s="6">
        <v>0</v>
      </c>
      <c r="F596" s="6">
        <v>2</v>
      </c>
      <c r="G596" s="6">
        <v>1</v>
      </c>
      <c r="H596" t="s">
        <v>59</v>
      </c>
    </row>
    <row r="597" spans="1:8" x14ac:dyDescent="0.2">
      <c r="A597">
        <v>372</v>
      </c>
      <c r="B597" s="10" t="str">
        <f>HYPERLINK("http://www.uniprot.org/uniprot/TAF11_HUMAN", "TAF11_HUMAN")</f>
        <v>TAF11_HUMAN</v>
      </c>
      <c r="C597" t="s">
        <v>893</v>
      </c>
      <c r="D597" t="b">
        <v>1</v>
      </c>
      <c r="E597" s="6">
        <v>0</v>
      </c>
      <c r="F597" s="6">
        <v>2</v>
      </c>
      <c r="G597" s="6">
        <v>1</v>
      </c>
      <c r="H597" t="s">
        <v>59</v>
      </c>
    </row>
    <row r="598" spans="1:8" x14ac:dyDescent="0.2">
      <c r="A598">
        <v>239</v>
      </c>
      <c r="B598" s="10" t="str">
        <f>HYPERLINK("http://www.uniprot.org/uniprot/TAGL2_HUMAN", "TAGL2_HUMAN")</f>
        <v>TAGL2_HUMAN</v>
      </c>
      <c r="C598" t="s">
        <v>2269</v>
      </c>
      <c r="D598" t="b">
        <v>1</v>
      </c>
      <c r="E598" s="6">
        <v>1</v>
      </c>
      <c r="F598" s="6">
        <v>3</v>
      </c>
      <c r="G598" s="6">
        <v>1</v>
      </c>
      <c r="H598" t="s">
        <v>59</v>
      </c>
    </row>
    <row r="599" spans="1:8" x14ac:dyDescent="0.2">
      <c r="A599">
        <v>239</v>
      </c>
      <c r="B599" s="10" t="str">
        <f>HYPERLINK("http://www.uniprot.org/uniprot/TAGL2_HUMAN", "TAGL2_HUMAN")</f>
        <v>TAGL2_HUMAN</v>
      </c>
      <c r="C599" t="s">
        <v>2270</v>
      </c>
      <c r="D599" t="b">
        <v>1</v>
      </c>
      <c r="E599" s="6">
        <v>1</v>
      </c>
      <c r="F599" s="6">
        <v>3</v>
      </c>
      <c r="G599" s="6">
        <v>1</v>
      </c>
      <c r="H599" t="s">
        <v>59</v>
      </c>
    </row>
    <row r="600" spans="1:8" x14ac:dyDescent="0.2">
      <c r="A600">
        <v>239</v>
      </c>
      <c r="B600" s="10" t="str">
        <f>HYPERLINK("http://www.uniprot.org/uniprot/TAGL2_HUMAN", "TAGL2_HUMAN")</f>
        <v>TAGL2_HUMAN</v>
      </c>
      <c r="C600" t="s">
        <v>2271</v>
      </c>
      <c r="D600" t="b">
        <v>1</v>
      </c>
      <c r="E600" s="6">
        <v>1</v>
      </c>
      <c r="F600" s="6">
        <v>2</v>
      </c>
      <c r="G600" s="6">
        <v>1</v>
      </c>
      <c r="H600" t="s">
        <v>59</v>
      </c>
    </row>
    <row r="601" spans="1:8" x14ac:dyDescent="0.2">
      <c r="A601">
        <v>317</v>
      </c>
      <c r="B601" s="10" t="str">
        <f>HYPERLINK("http://www.uniprot.org/uniprot/TAP1_HUMAN", "TAP1_HUMAN")</f>
        <v>TAP1_HUMAN</v>
      </c>
      <c r="C601" t="s">
        <v>2272</v>
      </c>
      <c r="D601" t="b">
        <v>1</v>
      </c>
      <c r="E601" s="6">
        <v>1</v>
      </c>
      <c r="F601" s="6">
        <v>2</v>
      </c>
      <c r="G601" s="6">
        <v>1</v>
      </c>
      <c r="H601" t="s">
        <v>59</v>
      </c>
    </row>
    <row r="602" spans="1:8" x14ac:dyDescent="0.2">
      <c r="A602">
        <v>145</v>
      </c>
      <c r="B602" s="10" t="str">
        <f>HYPERLINK("http://www.uniprot.org/uniprot/TBB4_HUMAN", "TBB4_HUMAN")</f>
        <v>TBB4_HUMAN</v>
      </c>
      <c r="C602" t="s">
        <v>2273</v>
      </c>
      <c r="D602" t="b">
        <v>1</v>
      </c>
      <c r="E602" s="6">
        <v>1</v>
      </c>
      <c r="F602" s="6">
        <v>2</v>
      </c>
      <c r="G602" s="6">
        <v>1</v>
      </c>
      <c r="H602" t="s">
        <v>59</v>
      </c>
    </row>
    <row r="603" spans="1:8" x14ac:dyDescent="0.2">
      <c r="A603">
        <v>145</v>
      </c>
      <c r="B603" s="10" t="str">
        <f>HYPERLINK("http://www.uniprot.org/uniprot/TBB4_HUMAN", "TBB4_HUMAN")</f>
        <v>TBB4_HUMAN</v>
      </c>
      <c r="C603" t="s">
        <v>251</v>
      </c>
      <c r="D603" t="b">
        <v>1</v>
      </c>
      <c r="E603" s="6">
        <v>0</v>
      </c>
      <c r="F603" s="6">
        <v>2</v>
      </c>
      <c r="G603" s="6">
        <v>1</v>
      </c>
      <c r="H603" t="s">
        <v>59</v>
      </c>
    </row>
    <row r="604" spans="1:8" x14ac:dyDescent="0.2">
      <c r="A604">
        <v>387</v>
      </c>
      <c r="B604" s="10" t="str">
        <f>HYPERLINK("http://www.uniprot.org/uniprot/TBRG1_HUMAN", "TBRG1_HUMAN")</f>
        <v>TBRG1_HUMAN</v>
      </c>
      <c r="C604" t="s">
        <v>2274</v>
      </c>
      <c r="D604" t="b">
        <v>1</v>
      </c>
      <c r="E604" s="6">
        <v>0</v>
      </c>
      <c r="F604" s="6">
        <v>2</v>
      </c>
      <c r="G604" s="6">
        <v>1</v>
      </c>
      <c r="H604" t="s">
        <v>59</v>
      </c>
    </row>
    <row r="605" spans="1:8" x14ac:dyDescent="0.2">
      <c r="A605">
        <v>255</v>
      </c>
      <c r="B605" s="10" t="str">
        <f>HYPERLINK("http://www.uniprot.org/uniprot/TCPG_HUMAN", "TCPG_HUMAN")</f>
        <v>TCPG_HUMAN</v>
      </c>
      <c r="C605" t="s">
        <v>2275</v>
      </c>
      <c r="D605" t="b">
        <v>1</v>
      </c>
      <c r="E605" s="6">
        <v>0</v>
      </c>
      <c r="F605" s="6">
        <v>2</v>
      </c>
      <c r="G605" s="6">
        <v>1</v>
      </c>
      <c r="H605" t="s">
        <v>59</v>
      </c>
    </row>
    <row r="606" spans="1:8" x14ac:dyDescent="0.2">
      <c r="A606">
        <v>255</v>
      </c>
      <c r="B606" s="10" t="str">
        <f>HYPERLINK("http://www.uniprot.org/uniprot/TCPG_HUMAN", "TCPG_HUMAN")</f>
        <v>TCPG_HUMAN</v>
      </c>
      <c r="C606" t="s">
        <v>2276</v>
      </c>
      <c r="D606" t="b">
        <v>1</v>
      </c>
      <c r="E606" s="6">
        <v>0</v>
      </c>
      <c r="F606" s="6">
        <v>2</v>
      </c>
      <c r="G606" s="6">
        <v>1</v>
      </c>
      <c r="H606" t="s">
        <v>59</v>
      </c>
    </row>
    <row r="607" spans="1:8" x14ac:dyDescent="0.2">
      <c r="A607">
        <v>255</v>
      </c>
      <c r="B607" s="10" t="str">
        <f>HYPERLINK("http://www.uniprot.org/uniprot/TCPG_HUMAN", "TCPG_HUMAN")</f>
        <v>TCPG_HUMAN</v>
      </c>
      <c r="C607" t="s">
        <v>2277</v>
      </c>
      <c r="D607" t="b">
        <v>1</v>
      </c>
      <c r="E607" s="6">
        <v>0</v>
      </c>
      <c r="F607" s="6">
        <v>2</v>
      </c>
      <c r="G607" s="6">
        <v>1</v>
      </c>
      <c r="H607" t="s">
        <v>59</v>
      </c>
    </row>
    <row r="608" spans="1:8" x14ac:dyDescent="0.2">
      <c r="A608">
        <v>535</v>
      </c>
      <c r="B608" s="10" t="str">
        <f>HYPERLINK("http://www.uniprot.org/uniprot/TCPH_HUMAN", "TCPH_HUMAN")</f>
        <v>TCPH_HUMAN</v>
      </c>
      <c r="C608" t="s">
        <v>2278</v>
      </c>
      <c r="D608" t="b">
        <v>1</v>
      </c>
      <c r="E608" s="6">
        <v>0</v>
      </c>
      <c r="F608" s="6">
        <v>2</v>
      </c>
      <c r="G608" s="6">
        <v>1</v>
      </c>
      <c r="H608" t="s">
        <v>59</v>
      </c>
    </row>
    <row r="609" spans="1:8" x14ac:dyDescent="0.2">
      <c r="A609">
        <v>267</v>
      </c>
      <c r="B609" s="10" t="str">
        <f>HYPERLINK("http://www.uniprot.org/uniprot/TCPQ_HUMAN", "TCPQ_HUMAN")</f>
        <v>TCPQ_HUMAN</v>
      </c>
      <c r="C609" t="s">
        <v>2279</v>
      </c>
      <c r="D609" t="b">
        <v>1</v>
      </c>
      <c r="E609" s="6">
        <v>0</v>
      </c>
      <c r="F609" s="6">
        <v>2</v>
      </c>
      <c r="G609" s="6">
        <v>1</v>
      </c>
      <c r="H609" t="s">
        <v>59</v>
      </c>
    </row>
    <row r="610" spans="1:8" x14ac:dyDescent="0.2">
      <c r="A610">
        <v>267</v>
      </c>
      <c r="B610" s="10" t="str">
        <f>HYPERLINK("http://www.uniprot.org/uniprot/TCPQ_HUMAN", "TCPQ_HUMAN")</f>
        <v>TCPQ_HUMAN</v>
      </c>
      <c r="C610" t="s">
        <v>2280</v>
      </c>
      <c r="D610" t="b">
        <v>1</v>
      </c>
      <c r="E610" s="6">
        <v>0</v>
      </c>
      <c r="F610" s="6">
        <v>2</v>
      </c>
      <c r="G610" s="6">
        <v>1</v>
      </c>
      <c r="H610" t="s">
        <v>59</v>
      </c>
    </row>
    <row r="611" spans="1:8" x14ac:dyDescent="0.2">
      <c r="A611">
        <v>267</v>
      </c>
      <c r="B611" s="10" t="str">
        <f>HYPERLINK("http://www.uniprot.org/uniprot/TCPQ_HUMAN", "TCPQ_HUMAN")</f>
        <v>TCPQ_HUMAN</v>
      </c>
      <c r="C611" t="s">
        <v>2281</v>
      </c>
      <c r="D611" t="b">
        <v>1</v>
      </c>
      <c r="E611" s="6">
        <v>0</v>
      </c>
      <c r="F611" s="6">
        <v>2</v>
      </c>
      <c r="G611" s="6">
        <v>1</v>
      </c>
      <c r="H611" t="s">
        <v>59</v>
      </c>
    </row>
    <row r="612" spans="1:8" x14ac:dyDescent="0.2">
      <c r="A612">
        <v>242</v>
      </c>
      <c r="B612" s="10" t="str">
        <f>HYPERLINK("http://www.uniprot.org/uniprot/TCPZ_HUMAN", "TCPZ_HUMAN")</f>
        <v>TCPZ_HUMAN</v>
      </c>
      <c r="C612" t="s">
        <v>2282</v>
      </c>
      <c r="D612" t="b">
        <v>1</v>
      </c>
      <c r="E612" s="6">
        <v>0</v>
      </c>
      <c r="F612" s="6">
        <v>2</v>
      </c>
      <c r="G612" s="6">
        <v>1</v>
      </c>
      <c r="H612" t="s">
        <v>59</v>
      </c>
    </row>
    <row r="613" spans="1:8" x14ac:dyDescent="0.2">
      <c r="A613">
        <v>393</v>
      </c>
      <c r="B613" s="10" t="str">
        <f>HYPERLINK("http://www.uniprot.org/uniprot/TDR12_HUMAN", "TDR12_HUMAN")</f>
        <v>TDR12_HUMAN</v>
      </c>
      <c r="C613" t="s">
        <v>2283</v>
      </c>
      <c r="D613" t="b">
        <v>1</v>
      </c>
      <c r="E613" s="6">
        <v>0</v>
      </c>
      <c r="F613" s="6">
        <v>2</v>
      </c>
      <c r="G613" s="6">
        <v>1</v>
      </c>
      <c r="H613" t="s">
        <v>59</v>
      </c>
    </row>
    <row r="614" spans="1:8" x14ac:dyDescent="0.2">
      <c r="A614">
        <v>282</v>
      </c>
      <c r="B614" s="10" t="str">
        <f>HYPERLINK("http://www.uniprot.org/uniprot/TERF1_HUMAN", "TERF1_HUMAN")</f>
        <v>TERF1_HUMAN</v>
      </c>
      <c r="C614" t="s">
        <v>2284</v>
      </c>
      <c r="D614" t="b">
        <v>1</v>
      </c>
      <c r="E614" s="6">
        <v>0</v>
      </c>
      <c r="F614" s="6">
        <v>2</v>
      </c>
      <c r="G614" s="6">
        <v>1</v>
      </c>
      <c r="H614" t="s">
        <v>59</v>
      </c>
    </row>
    <row r="615" spans="1:8" x14ac:dyDescent="0.2">
      <c r="A615">
        <v>373</v>
      </c>
      <c r="B615" s="10" t="str">
        <f>HYPERLINK("http://www.uniprot.org/uniprot/TERF2_HUMAN", "TERF2_HUMAN")</f>
        <v>TERF2_HUMAN</v>
      </c>
      <c r="C615" t="s">
        <v>2285</v>
      </c>
      <c r="D615" t="b">
        <v>1</v>
      </c>
      <c r="E615" s="6">
        <v>2</v>
      </c>
      <c r="F615" s="6">
        <v>2</v>
      </c>
      <c r="G615" s="6">
        <v>1</v>
      </c>
      <c r="H615" t="s">
        <v>59</v>
      </c>
    </row>
    <row r="616" spans="1:8" x14ac:dyDescent="0.2">
      <c r="A616">
        <v>552</v>
      </c>
      <c r="B616" s="10" t="str">
        <f>HYPERLINK("http://www.uniprot.org/uniprot/THIC_HUMAN", "THIC_HUMAN")</f>
        <v>THIC_HUMAN</v>
      </c>
      <c r="C616" t="s">
        <v>2286</v>
      </c>
      <c r="D616" t="b">
        <v>1</v>
      </c>
      <c r="E616" s="6">
        <v>0</v>
      </c>
      <c r="F616" s="6">
        <v>2</v>
      </c>
      <c r="G616" s="6">
        <v>1</v>
      </c>
      <c r="H616" t="s">
        <v>59</v>
      </c>
    </row>
    <row r="617" spans="1:8" x14ac:dyDescent="0.2">
      <c r="A617">
        <v>622</v>
      </c>
      <c r="B617" s="10" t="str">
        <f>HYPERLINK("http://www.uniprot.org/uniprot/TIG3_HUMAN", "TIG3_HUMAN")</f>
        <v>TIG3_HUMAN</v>
      </c>
      <c r="C617" t="s">
        <v>2287</v>
      </c>
      <c r="D617" t="b">
        <v>1</v>
      </c>
      <c r="E617" s="6">
        <v>0</v>
      </c>
      <c r="F617" s="6">
        <v>2</v>
      </c>
      <c r="G617" s="6">
        <v>1</v>
      </c>
      <c r="H617" t="s">
        <v>59</v>
      </c>
    </row>
    <row r="618" spans="1:8" x14ac:dyDescent="0.2">
      <c r="A618">
        <v>434</v>
      </c>
      <c r="B618" s="10" t="str">
        <f>HYPERLINK("http://www.uniprot.org/uniprot/TLK2_HUMAN", "TLK2_HUMAN")</f>
        <v>TLK2_HUMAN</v>
      </c>
      <c r="C618" t="s">
        <v>2288</v>
      </c>
      <c r="D618" t="b">
        <v>1</v>
      </c>
      <c r="E618" s="6">
        <v>0</v>
      </c>
      <c r="F618" s="6">
        <v>2</v>
      </c>
      <c r="G618" s="6">
        <v>1</v>
      </c>
      <c r="H618" t="s">
        <v>59</v>
      </c>
    </row>
    <row r="619" spans="1:8" x14ac:dyDescent="0.2">
      <c r="A619">
        <v>409</v>
      </c>
      <c r="B619" s="10" t="str">
        <f>HYPERLINK("http://www.uniprot.org/uniprot/TM214_HUMAN", "TM214_HUMAN")</f>
        <v>TM214_HUMAN</v>
      </c>
      <c r="C619" t="s">
        <v>2289</v>
      </c>
      <c r="D619" t="b">
        <v>1</v>
      </c>
      <c r="E619" s="6">
        <v>0</v>
      </c>
      <c r="F619" s="6">
        <v>2</v>
      </c>
      <c r="G619" s="6">
        <v>1</v>
      </c>
      <c r="H619" t="s">
        <v>59</v>
      </c>
    </row>
    <row r="620" spans="1:8" x14ac:dyDescent="0.2">
      <c r="A620">
        <v>534</v>
      </c>
      <c r="B620" s="10" t="str">
        <f>HYPERLINK("http://www.uniprot.org/uniprot/TM9S2_HUMAN", "TM9S2_HUMAN")</f>
        <v>TM9S2_HUMAN</v>
      </c>
      <c r="C620" t="s">
        <v>2290</v>
      </c>
      <c r="D620" t="b">
        <v>1</v>
      </c>
      <c r="E620" s="6">
        <v>1</v>
      </c>
      <c r="F620" s="6">
        <v>2</v>
      </c>
      <c r="G620" s="6">
        <v>1</v>
      </c>
      <c r="H620" t="s">
        <v>59</v>
      </c>
    </row>
    <row r="621" spans="1:8" x14ac:dyDescent="0.2">
      <c r="A621">
        <v>486</v>
      </c>
      <c r="B621" s="10" t="str">
        <f>HYPERLINK("http://www.uniprot.org/uniprot/TM9S4_HUMAN", "TM9S4_HUMAN")</f>
        <v>TM9S4_HUMAN</v>
      </c>
      <c r="C621" t="s">
        <v>2291</v>
      </c>
      <c r="D621" t="b">
        <v>1</v>
      </c>
      <c r="E621" s="6">
        <v>0</v>
      </c>
      <c r="F621" s="6">
        <v>2</v>
      </c>
      <c r="G621" s="6">
        <v>1</v>
      </c>
      <c r="H621" t="s">
        <v>59</v>
      </c>
    </row>
    <row r="622" spans="1:8" x14ac:dyDescent="0.2">
      <c r="A622">
        <v>315</v>
      </c>
      <c r="B622" s="10" t="str">
        <f>HYPERLINK("http://www.uniprot.org/uniprot/TNAP2_HUMAN", "TNAP2_HUMAN")</f>
        <v>TNAP2_HUMAN</v>
      </c>
      <c r="C622" t="s">
        <v>2292</v>
      </c>
      <c r="D622" t="b">
        <v>1</v>
      </c>
      <c r="E622" s="6">
        <v>0</v>
      </c>
      <c r="F622" s="6">
        <v>2</v>
      </c>
      <c r="G622" s="6">
        <v>1</v>
      </c>
      <c r="H622" t="s">
        <v>59</v>
      </c>
    </row>
    <row r="623" spans="1:8" x14ac:dyDescent="0.2">
      <c r="A623">
        <v>85</v>
      </c>
      <c r="B623" s="10" t="str">
        <f>HYPERLINK("http://www.uniprot.org/uniprot/TNPO2_HUMAN", "TNPO2_HUMAN")</f>
        <v>TNPO2_HUMAN</v>
      </c>
      <c r="C623" t="s">
        <v>2293</v>
      </c>
      <c r="D623" t="b">
        <v>1</v>
      </c>
      <c r="E623" s="6">
        <v>0</v>
      </c>
      <c r="F623" s="6">
        <v>2</v>
      </c>
      <c r="G623" s="6">
        <v>1</v>
      </c>
      <c r="H623" t="s">
        <v>59</v>
      </c>
    </row>
    <row r="624" spans="1:8" x14ac:dyDescent="0.2">
      <c r="A624">
        <v>397</v>
      </c>
      <c r="B624" s="10" t="str">
        <f>HYPERLINK("http://www.uniprot.org/uniprot/TOIP1_HUMAN", "TOIP1_HUMAN")</f>
        <v>TOIP1_HUMAN</v>
      </c>
      <c r="C624" t="s">
        <v>2294</v>
      </c>
      <c r="D624" t="b">
        <v>1</v>
      </c>
      <c r="E624" s="6">
        <v>1</v>
      </c>
      <c r="F624" s="6">
        <v>2</v>
      </c>
      <c r="G624" s="6">
        <v>1</v>
      </c>
      <c r="H624" t="s">
        <v>59</v>
      </c>
    </row>
    <row r="625" spans="1:8" x14ac:dyDescent="0.2">
      <c r="A625">
        <v>369</v>
      </c>
      <c r="B625" s="10" t="str">
        <f>HYPERLINK("http://www.uniprot.org/uniprot/TOM20_HUMAN", "TOM20_HUMAN")</f>
        <v>TOM20_HUMAN</v>
      </c>
      <c r="C625" t="s">
        <v>2295</v>
      </c>
      <c r="D625" t="b">
        <v>1</v>
      </c>
      <c r="E625" s="6">
        <v>0</v>
      </c>
      <c r="F625" s="6">
        <v>2</v>
      </c>
      <c r="G625" s="6">
        <v>1</v>
      </c>
      <c r="H625" t="s">
        <v>59</v>
      </c>
    </row>
    <row r="626" spans="1:8" x14ac:dyDescent="0.2">
      <c r="A626">
        <v>175</v>
      </c>
      <c r="B626" s="10" t="str">
        <f>HYPERLINK("http://www.uniprot.org/uniprot/TOP2A_HUMAN", "TOP2A_HUMAN")</f>
        <v>TOP2A_HUMAN</v>
      </c>
      <c r="C626" t="s">
        <v>2296</v>
      </c>
      <c r="D626" t="b">
        <v>1</v>
      </c>
      <c r="E626" s="6">
        <v>0</v>
      </c>
      <c r="F626" s="6">
        <v>2</v>
      </c>
      <c r="G626" s="6">
        <v>1</v>
      </c>
      <c r="H626" t="s">
        <v>59</v>
      </c>
    </row>
    <row r="627" spans="1:8" x14ac:dyDescent="0.2">
      <c r="A627">
        <v>175</v>
      </c>
      <c r="B627" s="10" t="str">
        <f>HYPERLINK("http://www.uniprot.org/uniprot/TOP2A_HUMAN", "TOP2A_HUMAN")</f>
        <v>TOP2A_HUMAN</v>
      </c>
      <c r="C627" t="s">
        <v>2297</v>
      </c>
      <c r="D627" t="b">
        <v>1</v>
      </c>
      <c r="E627" s="6">
        <v>0</v>
      </c>
      <c r="F627" s="6">
        <v>2</v>
      </c>
      <c r="G627" s="6">
        <v>1</v>
      </c>
      <c r="H627" t="s">
        <v>59</v>
      </c>
    </row>
    <row r="628" spans="1:8" x14ac:dyDescent="0.2">
      <c r="A628">
        <v>301</v>
      </c>
      <c r="B628" s="10" t="str">
        <f>HYPERLINK("http://www.uniprot.org/uniprot/TPM4_HUMAN", "TPM4_HUMAN")</f>
        <v>TPM4_HUMAN</v>
      </c>
      <c r="C628" t="s">
        <v>2298</v>
      </c>
      <c r="D628" t="b">
        <v>1</v>
      </c>
      <c r="E628" s="6">
        <v>0</v>
      </c>
      <c r="F628" s="6">
        <v>2</v>
      </c>
      <c r="G628" s="6">
        <v>1</v>
      </c>
      <c r="H628" t="s">
        <v>59</v>
      </c>
    </row>
    <row r="629" spans="1:8" x14ac:dyDescent="0.2">
      <c r="A629">
        <v>101</v>
      </c>
      <c r="B629" s="10" t="str">
        <f>HYPERLINK("http://www.uniprot.org/uniprot/TPPC3_HUMAN", "TPPC3_HUMAN")</f>
        <v>TPPC3_HUMAN</v>
      </c>
      <c r="C629" t="s">
        <v>2299</v>
      </c>
      <c r="D629" t="b">
        <v>1</v>
      </c>
      <c r="E629" s="6">
        <v>0</v>
      </c>
      <c r="F629" s="6">
        <v>2</v>
      </c>
      <c r="G629" s="6">
        <v>1</v>
      </c>
      <c r="H629" t="s">
        <v>59</v>
      </c>
    </row>
    <row r="630" spans="1:8" x14ac:dyDescent="0.2">
      <c r="A630">
        <v>635</v>
      </c>
      <c r="B630" s="10" t="str">
        <f>HYPERLINK("http://www.uniprot.org/uniprot/TPPC4_HUMAN", "TPPC4_HUMAN")</f>
        <v>TPPC4_HUMAN</v>
      </c>
      <c r="C630" t="s">
        <v>896</v>
      </c>
      <c r="D630" t="b">
        <v>1</v>
      </c>
      <c r="E630" s="6">
        <v>1</v>
      </c>
      <c r="F630" s="6">
        <v>2</v>
      </c>
      <c r="G630" s="6">
        <v>1</v>
      </c>
      <c r="H630" t="s">
        <v>59</v>
      </c>
    </row>
    <row r="631" spans="1:8" x14ac:dyDescent="0.2">
      <c r="A631">
        <v>442</v>
      </c>
      <c r="B631" s="10" t="str">
        <f>HYPERLINK("http://www.uniprot.org/uniprot/TPPC5_HUMAN", "TPPC5_HUMAN")</f>
        <v>TPPC5_HUMAN</v>
      </c>
      <c r="C631" t="s">
        <v>2300</v>
      </c>
      <c r="D631" t="b">
        <v>1</v>
      </c>
      <c r="E631" s="6">
        <v>1</v>
      </c>
      <c r="F631" s="6">
        <v>2</v>
      </c>
      <c r="G631" s="6">
        <v>1</v>
      </c>
      <c r="H631" t="s">
        <v>59</v>
      </c>
    </row>
    <row r="632" spans="1:8" x14ac:dyDescent="0.2">
      <c r="A632">
        <v>178</v>
      </c>
      <c r="B632" s="10" t="str">
        <f>HYPERLINK("http://www.uniprot.org/uniprot/TPR_HUMAN", "TPR_HUMAN")</f>
        <v>TPR_HUMAN</v>
      </c>
      <c r="C632" t="s">
        <v>2301</v>
      </c>
      <c r="D632" t="b">
        <v>1</v>
      </c>
      <c r="E632" s="6">
        <v>0</v>
      </c>
      <c r="F632" s="6">
        <v>2</v>
      </c>
      <c r="G632" s="6">
        <v>1</v>
      </c>
      <c r="H632" t="s">
        <v>59</v>
      </c>
    </row>
    <row r="633" spans="1:8" x14ac:dyDescent="0.2">
      <c r="A633">
        <v>625</v>
      </c>
      <c r="B633" s="10" t="str">
        <f>HYPERLINK("http://www.uniprot.org/uniprot/TPX2_HUMAN", "TPX2_HUMAN")</f>
        <v>TPX2_HUMAN</v>
      </c>
      <c r="C633" t="s">
        <v>2302</v>
      </c>
      <c r="D633" t="b">
        <v>1</v>
      </c>
      <c r="E633" s="6">
        <v>0</v>
      </c>
      <c r="F633" s="6">
        <v>2</v>
      </c>
      <c r="G633" s="6">
        <v>1</v>
      </c>
      <c r="H633" t="s">
        <v>59</v>
      </c>
    </row>
    <row r="634" spans="1:8" x14ac:dyDescent="0.2">
      <c r="A634">
        <v>629</v>
      </c>
      <c r="B634" s="10" t="str">
        <f>HYPERLINK("http://www.uniprot.org/uniprot/TRAK1_HUMAN", "TRAK1_HUMAN")</f>
        <v>TRAK1_HUMAN</v>
      </c>
      <c r="C634" t="s">
        <v>2303</v>
      </c>
      <c r="D634" t="b">
        <v>1</v>
      </c>
      <c r="E634" s="6">
        <v>0</v>
      </c>
      <c r="F634" s="6">
        <v>2</v>
      </c>
      <c r="G634" s="6">
        <v>1</v>
      </c>
      <c r="H634" t="s">
        <v>59</v>
      </c>
    </row>
    <row r="635" spans="1:8" x14ac:dyDescent="0.2">
      <c r="A635">
        <v>453</v>
      </c>
      <c r="B635" s="10" t="str">
        <f>HYPERLINK("http://www.uniprot.org/uniprot/TRI22_HUMAN", "TRI22_HUMAN")</f>
        <v>TRI22_HUMAN</v>
      </c>
      <c r="C635" t="s">
        <v>2304</v>
      </c>
      <c r="D635" t="b">
        <v>1</v>
      </c>
      <c r="E635" s="6">
        <v>0</v>
      </c>
      <c r="F635" s="6">
        <v>2</v>
      </c>
      <c r="G635" s="6">
        <v>1</v>
      </c>
      <c r="H635" t="s">
        <v>59</v>
      </c>
    </row>
    <row r="636" spans="1:8" x14ac:dyDescent="0.2">
      <c r="A636">
        <v>334</v>
      </c>
      <c r="B636" s="10" t="str">
        <f>HYPERLINK("http://www.uniprot.org/uniprot/TRI26_HUMAN", "TRI26_HUMAN")</f>
        <v>TRI26_HUMAN</v>
      </c>
      <c r="C636" t="s">
        <v>2305</v>
      </c>
      <c r="D636" t="b">
        <v>1</v>
      </c>
      <c r="E636" s="6">
        <v>0</v>
      </c>
      <c r="F636" s="6">
        <v>2</v>
      </c>
      <c r="G636" s="6">
        <v>1</v>
      </c>
      <c r="H636" t="s">
        <v>59</v>
      </c>
    </row>
    <row r="637" spans="1:8" x14ac:dyDescent="0.2">
      <c r="A637">
        <v>374</v>
      </c>
      <c r="B637" s="10" t="str">
        <f>HYPERLINK("http://www.uniprot.org/uniprot/TRIPB_HUMAN", "TRIPB_HUMAN")</f>
        <v>TRIPB_HUMAN</v>
      </c>
      <c r="C637" t="s">
        <v>2306</v>
      </c>
      <c r="D637" t="b">
        <v>1</v>
      </c>
      <c r="E637" s="6">
        <v>0</v>
      </c>
      <c r="F637" s="6">
        <v>2</v>
      </c>
      <c r="G637" s="6">
        <v>1</v>
      </c>
      <c r="H637" t="s">
        <v>59</v>
      </c>
    </row>
    <row r="638" spans="1:8" x14ac:dyDescent="0.2">
      <c r="A638">
        <v>615</v>
      </c>
      <c r="B638" s="10" t="str">
        <f>HYPERLINK("http://www.uniprot.org/uniprot/TRM6_HUMAN", "TRM6_HUMAN")</f>
        <v>TRM6_HUMAN</v>
      </c>
      <c r="C638" t="s">
        <v>2307</v>
      </c>
      <c r="D638" t="b">
        <v>1</v>
      </c>
      <c r="E638" s="6">
        <v>0</v>
      </c>
      <c r="F638" s="6">
        <v>2</v>
      </c>
      <c r="G638" s="6">
        <v>1</v>
      </c>
      <c r="H638" t="s">
        <v>59</v>
      </c>
    </row>
    <row r="639" spans="1:8" x14ac:dyDescent="0.2">
      <c r="A639">
        <v>643</v>
      </c>
      <c r="B639" s="10" t="str">
        <f>HYPERLINK("http://www.uniprot.org/uniprot/TRPV2_HUMAN", "TRPV2_HUMAN")</f>
        <v>TRPV2_HUMAN</v>
      </c>
      <c r="C639" t="s">
        <v>2308</v>
      </c>
      <c r="D639" t="b">
        <v>1</v>
      </c>
      <c r="E639" s="6">
        <v>2</v>
      </c>
      <c r="F639" s="6">
        <v>2</v>
      </c>
      <c r="G639" s="6">
        <v>1</v>
      </c>
      <c r="H639" t="s">
        <v>59</v>
      </c>
    </row>
    <row r="640" spans="1:8" x14ac:dyDescent="0.2">
      <c r="A640">
        <v>563</v>
      </c>
      <c r="B640" s="10" t="str">
        <f>HYPERLINK("http://www.uniprot.org/uniprot/TSYL2_HUMAN", "TSYL2_HUMAN")</f>
        <v>TSYL2_HUMAN</v>
      </c>
      <c r="C640" t="s">
        <v>2309</v>
      </c>
      <c r="D640" t="b">
        <v>1</v>
      </c>
      <c r="E640" s="6">
        <v>0</v>
      </c>
      <c r="F640" s="6">
        <v>2</v>
      </c>
      <c r="G640" s="6">
        <v>1</v>
      </c>
      <c r="H640" t="s">
        <v>59</v>
      </c>
    </row>
    <row r="641" spans="1:8" x14ac:dyDescent="0.2">
      <c r="A641">
        <v>427</v>
      </c>
      <c r="B641" s="10" t="str">
        <f>HYPERLINK("http://www.uniprot.org/uniprot/TT21B_HUMAN", "TT21B_HUMAN")</f>
        <v>TT21B_HUMAN</v>
      </c>
      <c r="C641" t="s">
        <v>2310</v>
      </c>
      <c r="D641" t="b">
        <v>1</v>
      </c>
      <c r="E641" s="6">
        <v>0</v>
      </c>
      <c r="F641" s="6">
        <v>2</v>
      </c>
      <c r="G641" s="6">
        <v>1</v>
      </c>
      <c r="H641" t="s">
        <v>59</v>
      </c>
    </row>
    <row r="642" spans="1:8" x14ac:dyDescent="0.2">
      <c r="A642">
        <v>266</v>
      </c>
      <c r="B642" s="10" t="str">
        <f>HYPERLINK("http://www.uniprot.org/uniprot/TUB_HUMAN", "TUB_HUMAN")</f>
        <v>TUB_HUMAN</v>
      </c>
      <c r="C642" t="s">
        <v>2311</v>
      </c>
      <c r="D642" t="b">
        <v>1</v>
      </c>
      <c r="E642" s="6">
        <v>0</v>
      </c>
      <c r="F642" s="6">
        <v>2</v>
      </c>
      <c r="G642" s="6">
        <v>1</v>
      </c>
      <c r="H642" t="s">
        <v>59</v>
      </c>
    </row>
    <row r="643" spans="1:8" x14ac:dyDescent="0.2">
      <c r="A643">
        <v>557</v>
      </c>
      <c r="B643" s="10" t="str">
        <f>HYPERLINK("http://www.uniprot.org/uniprot/UBL5_HUMAN", "UBL5_HUMAN")</f>
        <v>UBL5_HUMAN</v>
      </c>
      <c r="C643" t="s">
        <v>2312</v>
      </c>
      <c r="D643" t="b">
        <v>1</v>
      </c>
      <c r="E643" s="6">
        <v>0</v>
      </c>
      <c r="F643" s="6">
        <v>2</v>
      </c>
      <c r="G643" s="6">
        <v>1</v>
      </c>
      <c r="H643" t="s">
        <v>59</v>
      </c>
    </row>
    <row r="644" spans="1:8" x14ac:dyDescent="0.2">
      <c r="A644">
        <v>449</v>
      </c>
      <c r="B644" s="10" t="str">
        <f>HYPERLINK("http://www.uniprot.org/uniprot/UBR2_HUMAN", "UBR2_HUMAN")</f>
        <v>UBR2_HUMAN</v>
      </c>
      <c r="C644" t="s">
        <v>2313</v>
      </c>
      <c r="D644" t="b">
        <v>1</v>
      </c>
      <c r="E644" s="6">
        <v>0</v>
      </c>
      <c r="F644" s="6">
        <v>2</v>
      </c>
      <c r="G644" s="6">
        <v>1</v>
      </c>
      <c r="H644" t="s">
        <v>59</v>
      </c>
    </row>
    <row r="645" spans="1:8" x14ac:dyDescent="0.2">
      <c r="A645">
        <v>449</v>
      </c>
      <c r="B645" s="10" t="str">
        <f>HYPERLINK("http://www.uniprot.org/uniprot/UBR2_HUMAN", "UBR2_HUMAN")</f>
        <v>UBR2_HUMAN</v>
      </c>
      <c r="C645" t="s">
        <v>2314</v>
      </c>
      <c r="D645" t="b">
        <v>1</v>
      </c>
      <c r="E645" s="6">
        <v>0</v>
      </c>
      <c r="F645" s="6">
        <v>2</v>
      </c>
      <c r="G645" s="6">
        <v>1</v>
      </c>
      <c r="H645" t="s">
        <v>59</v>
      </c>
    </row>
    <row r="646" spans="1:8" x14ac:dyDescent="0.2">
      <c r="A646">
        <v>520</v>
      </c>
      <c r="B646" s="10" t="str">
        <f>HYPERLINK("http://www.uniprot.org/uniprot/UIF_HUMAN", "UIF_HUMAN")</f>
        <v>UIF_HUMAN</v>
      </c>
      <c r="C646" t="s">
        <v>2315</v>
      </c>
      <c r="D646" t="b">
        <v>1</v>
      </c>
      <c r="E646" s="6">
        <v>0</v>
      </c>
      <c r="F646" s="6">
        <v>2</v>
      </c>
      <c r="G646" s="6">
        <v>1</v>
      </c>
      <c r="H646" t="s">
        <v>59</v>
      </c>
    </row>
    <row r="647" spans="1:8" x14ac:dyDescent="0.2">
      <c r="A647">
        <v>551</v>
      </c>
      <c r="B647" s="10" t="str">
        <f>HYPERLINK("http://www.uniprot.org/uniprot/UT14A_HUMAN", "UT14A_HUMAN")</f>
        <v>UT14A_HUMAN</v>
      </c>
      <c r="C647" t="s">
        <v>2316</v>
      </c>
      <c r="D647" t="b">
        <v>1</v>
      </c>
      <c r="E647" s="6">
        <v>0</v>
      </c>
      <c r="F647" s="6">
        <v>2</v>
      </c>
      <c r="G647" s="6">
        <v>1</v>
      </c>
      <c r="H647" t="s">
        <v>59</v>
      </c>
    </row>
    <row r="648" spans="1:8" x14ac:dyDescent="0.2">
      <c r="A648">
        <v>240</v>
      </c>
      <c r="B648" s="10" t="str">
        <f>HYPERLINK("http://www.uniprot.org/uniprot/VATA_HUMAN", "VATA_HUMAN")</f>
        <v>VATA_HUMAN</v>
      </c>
      <c r="C648" t="s">
        <v>2317</v>
      </c>
      <c r="D648" t="b">
        <v>1</v>
      </c>
      <c r="E648" s="6">
        <v>0</v>
      </c>
      <c r="F648" s="6">
        <v>2</v>
      </c>
      <c r="G648" s="6">
        <v>1</v>
      </c>
      <c r="H648" t="s">
        <v>59</v>
      </c>
    </row>
    <row r="649" spans="1:8" x14ac:dyDescent="0.2">
      <c r="A649">
        <v>537</v>
      </c>
      <c r="B649" s="10" t="str">
        <f>HYPERLINK("http://www.uniprot.org/uniprot/VGLL1_HUMAN", "VGLL1_HUMAN")</f>
        <v>VGLL1_HUMAN</v>
      </c>
      <c r="C649" t="s">
        <v>2318</v>
      </c>
      <c r="D649" t="b">
        <v>1</v>
      </c>
      <c r="E649" s="6">
        <v>0</v>
      </c>
      <c r="F649" s="6">
        <v>2</v>
      </c>
      <c r="G649" s="6">
        <v>1</v>
      </c>
      <c r="H649" t="s">
        <v>59</v>
      </c>
    </row>
    <row r="650" spans="1:8" x14ac:dyDescent="0.2">
      <c r="A650">
        <v>521</v>
      </c>
      <c r="B650" s="10" t="str">
        <f>HYPERLINK("http://www.uniprot.org/uniprot/VPS35_HUMAN", "VPS35_HUMAN")</f>
        <v>VPS35_HUMAN</v>
      </c>
      <c r="C650" t="s">
        <v>2319</v>
      </c>
      <c r="D650" t="b">
        <v>1</v>
      </c>
      <c r="E650" s="6">
        <v>2</v>
      </c>
      <c r="F650" s="6">
        <v>2</v>
      </c>
      <c r="G650" s="6">
        <v>1</v>
      </c>
      <c r="H650" t="s">
        <v>59</v>
      </c>
    </row>
    <row r="651" spans="1:8" x14ac:dyDescent="0.2">
      <c r="A651">
        <v>260</v>
      </c>
      <c r="B651" s="10" t="str">
        <f>HYPERLINK("http://www.uniprot.org/uniprot/VPS41_HUMAN", "VPS41_HUMAN")</f>
        <v>VPS41_HUMAN</v>
      </c>
      <c r="C651" t="s">
        <v>2320</v>
      </c>
      <c r="D651" t="b">
        <v>1</v>
      </c>
      <c r="E651" s="6">
        <v>1</v>
      </c>
      <c r="F651" s="6">
        <v>2</v>
      </c>
      <c r="G651" s="6">
        <v>1</v>
      </c>
      <c r="H651" t="s">
        <v>59</v>
      </c>
    </row>
    <row r="652" spans="1:8" x14ac:dyDescent="0.2">
      <c r="A652">
        <v>583</v>
      </c>
      <c r="B652" s="10" t="str">
        <f>HYPERLINK("http://www.uniprot.org/uniprot/VPS45_HUMAN", "VPS45_HUMAN")</f>
        <v>VPS45_HUMAN</v>
      </c>
      <c r="C652" t="s">
        <v>2321</v>
      </c>
      <c r="D652" t="b">
        <v>1</v>
      </c>
      <c r="E652" s="6">
        <v>0</v>
      </c>
      <c r="F652" s="6">
        <v>2</v>
      </c>
      <c r="G652" s="6">
        <v>1</v>
      </c>
      <c r="H652" t="s">
        <v>59</v>
      </c>
    </row>
    <row r="653" spans="1:8" x14ac:dyDescent="0.2">
      <c r="A653">
        <v>583</v>
      </c>
      <c r="B653" s="10" t="str">
        <f>HYPERLINK("http://www.uniprot.org/uniprot/VPS45_HUMAN", "VPS45_HUMAN")</f>
        <v>VPS45_HUMAN</v>
      </c>
      <c r="C653" t="s">
        <v>2322</v>
      </c>
      <c r="D653" t="b">
        <v>1</v>
      </c>
      <c r="E653" s="6">
        <v>0</v>
      </c>
      <c r="F653" s="6">
        <v>2</v>
      </c>
      <c r="G653" s="6">
        <v>1</v>
      </c>
      <c r="H653" t="s">
        <v>59</v>
      </c>
    </row>
    <row r="654" spans="1:8" x14ac:dyDescent="0.2">
      <c r="A654">
        <v>383</v>
      </c>
      <c r="B654" s="10" t="str">
        <f>HYPERLINK("http://www.uniprot.org/uniprot/WAHS7_HUMAN", "WAHS7_HUMAN")</f>
        <v>WAHS7_HUMAN</v>
      </c>
      <c r="C654" t="s">
        <v>2323</v>
      </c>
      <c r="D654" t="b">
        <v>1</v>
      </c>
      <c r="E654" s="6">
        <v>0</v>
      </c>
      <c r="F654" s="6">
        <v>2</v>
      </c>
      <c r="G654" s="6">
        <v>1</v>
      </c>
      <c r="H654" t="s">
        <v>59</v>
      </c>
    </row>
    <row r="655" spans="1:8" x14ac:dyDescent="0.2">
      <c r="A655">
        <v>590</v>
      </c>
      <c r="B655" s="10" t="str">
        <f>HYPERLINK("http://www.uniprot.org/uniprot/WDR70_HUMAN", "WDR70_HUMAN")</f>
        <v>WDR70_HUMAN</v>
      </c>
      <c r="C655" t="s">
        <v>2324</v>
      </c>
      <c r="D655" t="b">
        <v>1</v>
      </c>
      <c r="E655" s="6">
        <v>1</v>
      </c>
      <c r="F655" s="6">
        <v>2</v>
      </c>
      <c r="G655" s="6">
        <v>1</v>
      </c>
      <c r="H655" t="s">
        <v>59</v>
      </c>
    </row>
    <row r="656" spans="1:8" x14ac:dyDescent="0.2">
      <c r="A656">
        <v>639</v>
      </c>
      <c r="B656" s="10" t="str">
        <f>HYPERLINK("http://www.uniprot.org/uniprot/WNK2_HUMAN", "WNK2_HUMAN")</f>
        <v>WNK2_HUMAN</v>
      </c>
      <c r="C656" t="s">
        <v>2325</v>
      </c>
      <c r="D656" t="b">
        <v>1</v>
      </c>
      <c r="E656" s="6">
        <v>0</v>
      </c>
      <c r="F656" s="6">
        <v>2</v>
      </c>
      <c r="G656" s="6">
        <v>1</v>
      </c>
      <c r="H656" t="s">
        <v>59</v>
      </c>
    </row>
    <row r="657" spans="1:8" x14ac:dyDescent="0.2">
      <c r="A657">
        <v>489</v>
      </c>
      <c r="B657" s="10" t="str">
        <f>HYPERLINK("http://www.uniprot.org/uniprot/XPF_HUMAN", "XPF_HUMAN")</f>
        <v>XPF_HUMAN</v>
      </c>
      <c r="C657" t="s">
        <v>2326</v>
      </c>
      <c r="D657" t="b">
        <v>1</v>
      </c>
      <c r="E657" s="6">
        <v>0</v>
      </c>
      <c r="F657" s="6">
        <v>2</v>
      </c>
      <c r="G657" s="6">
        <v>1</v>
      </c>
      <c r="H657" t="s">
        <v>59</v>
      </c>
    </row>
    <row r="658" spans="1:8" x14ac:dyDescent="0.2">
      <c r="A658">
        <v>89</v>
      </c>
      <c r="B658" s="10" t="str">
        <f>HYPERLINK("http://www.uniprot.org/uniprot/XPO1_HUMAN", "XPO1_HUMAN")</f>
        <v>XPO1_HUMAN</v>
      </c>
      <c r="C658" t="s">
        <v>2327</v>
      </c>
      <c r="D658" t="b">
        <v>1</v>
      </c>
      <c r="E658" s="6">
        <v>0</v>
      </c>
      <c r="F658" s="6">
        <v>2</v>
      </c>
      <c r="G658" s="6">
        <v>1</v>
      </c>
      <c r="H658" t="s">
        <v>59</v>
      </c>
    </row>
    <row r="659" spans="1:8" x14ac:dyDescent="0.2">
      <c r="A659">
        <v>492</v>
      </c>
      <c r="B659" s="10" t="str">
        <f>HYPERLINK("http://www.uniprot.org/uniprot/YIPF5_HUMAN", "YIPF5_HUMAN")</f>
        <v>YIPF5_HUMAN</v>
      </c>
      <c r="C659" t="s">
        <v>2328</v>
      </c>
      <c r="D659" t="b">
        <v>1</v>
      </c>
      <c r="E659" s="6">
        <v>0</v>
      </c>
      <c r="F659" s="6">
        <v>2</v>
      </c>
      <c r="G659" s="6">
        <v>1</v>
      </c>
      <c r="H659" t="s">
        <v>59</v>
      </c>
    </row>
    <row r="660" spans="1:8" x14ac:dyDescent="0.2">
      <c r="A660">
        <v>296</v>
      </c>
      <c r="B660" s="10" t="str">
        <f>HYPERLINK("http://www.uniprot.org/uniprot/YPEL5_HUMAN", "YPEL5_HUMAN")</f>
        <v>YPEL5_HUMAN</v>
      </c>
      <c r="C660" t="s">
        <v>2329</v>
      </c>
      <c r="D660" t="b">
        <v>1</v>
      </c>
      <c r="E660" s="6">
        <v>0</v>
      </c>
      <c r="F660" s="6">
        <v>2</v>
      </c>
      <c r="G660" s="6">
        <v>1</v>
      </c>
      <c r="H660" t="s">
        <v>59</v>
      </c>
    </row>
    <row r="661" spans="1:8" x14ac:dyDescent="0.2">
      <c r="A661">
        <v>113</v>
      </c>
      <c r="B661" s="10" t="str">
        <f>HYPERLINK("http://www.uniprot.org/uniprot/Z324A_HUMAN", "Z324A_HUMAN")</f>
        <v>Z324A_HUMAN</v>
      </c>
      <c r="C661" t="s">
        <v>2330</v>
      </c>
      <c r="D661" t="b">
        <v>1</v>
      </c>
      <c r="E661" s="6">
        <v>0</v>
      </c>
      <c r="F661" s="6">
        <v>2</v>
      </c>
      <c r="G661" s="6">
        <v>1</v>
      </c>
      <c r="H661" t="s">
        <v>59</v>
      </c>
    </row>
    <row r="662" spans="1:8" x14ac:dyDescent="0.2">
      <c r="A662">
        <v>564</v>
      </c>
      <c r="B662" s="10" t="str">
        <f>HYPERLINK("http://www.uniprot.org/uniprot/ZF106_HUMAN", "ZF106_HUMAN")</f>
        <v>ZF106_HUMAN</v>
      </c>
      <c r="C662" t="s">
        <v>2331</v>
      </c>
      <c r="D662" t="b">
        <v>1</v>
      </c>
      <c r="E662" s="6">
        <v>0</v>
      </c>
      <c r="F662" s="6">
        <v>2</v>
      </c>
      <c r="G662" s="6">
        <v>1</v>
      </c>
      <c r="H662" t="s">
        <v>59</v>
      </c>
    </row>
    <row r="663" spans="1:8" x14ac:dyDescent="0.2">
      <c r="A663">
        <v>186</v>
      </c>
      <c r="B663" s="10" t="str">
        <f>HYPERLINK("http://www.uniprot.org/uniprot/ZFX_HUMAN", "ZFX_HUMAN")</f>
        <v>ZFX_HUMAN</v>
      </c>
      <c r="C663" t="s">
        <v>2332</v>
      </c>
      <c r="D663" t="b">
        <v>1</v>
      </c>
      <c r="E663" s="6">
        <v>0</v>
      </c>
      <c r="F663" s="6">
        <v>2</v>
      </c>
      <c r="G663" s="6">
        <v>1</v>
      </c>
      <c r="H663" t="s">
        <v>59</v>
      </c>
    </row>
    <row r="664" spans="1:8" x14ac:dyDescent="0.2">
      <c r="A664">
        <v>608</v>
      </c>
      <c r="B664" s="10" t="str">
        <f>HYPERLINK("http://www.uniprot.org/uniprot/ZMYM2_HUMAN", "ZMYM2_HUMAN")</f>
        <v>ZMYM2_HUMAN</v>
      </c>
      <c r="C664" t="s">
        <v>2333</v>
      </c>
      <c r="D664" t="b">
        <v>1</v>
      </c>
      <c r="E664" s="6">
        <v>0</v>
      </c>
      <c r="F664" s="6">
        <v>2</v>
      </c>
      <c r="G664" s="6">
        <v>1</v>
      </c>
      <c r="H664" t="s">
        <v>59</v>
      </c>
    </row>
    <row r="665" spans="1:8" x14ac:dyDescent="0.2">
      <c r="A665">
        <v>183</v>
      </c>
      <c r="B665" s="10" t="str">
        <f>HYPERLINK("http://www.uniprot.org/uniprot/ZN250_HUMAN", "ZN250_HUMAN")</f>
        <v>ZN250_HUMAN</v>
      </c>
      <c r="C665" t="s">
        <v>2334</v>
      </c>
      <c r="D665" t="b">
        <v>1</v>
      </c>
      <c r="E665" s="6">
        <v>0</v>
      </c>
      <c r="F665" s="6">
        <v>2</v>
      </c>
      <c r="G665" s="6">
        <v>1</v>
      </c>
      <c r="H665" t="s">
        <v>59</v>
      </c>
    </row>
    <row r="666" spans="1:8" x14ac:dyDescent="0.2">
      <c r="A666">
        <v>582</v>
      </c>
      <c r="B666" s="10" t="str">
        <f>HYPERLINK("http://www.uniprot.org/uniprot/ZN277_HUMAN", "ZN277_HUMAN")</f>
        <v>ZN277_HUMAN</v>
      </c>
      <c r="C666" t="s">
        <v>2335</v>
      </c>
      <c r="D666" t="b">
        <v>1</v>
      </c>
      <c r="E666" s="6">
        <v>0</v>
      </c>
      <c r="F666" s="6">
        <v>2</v>
      </c>
      <c r="G666" s="6">
        <v>1</v>
      </c>
      <c r="H666" t="s">
        <v>59</v>
      </c>
    </row>
    <row r="667" spans="1:8" x14ac:dyDescent="0.2">
      <c r="A667">
        <v>510</v>
      </c>
      <c r="B667" s="10" t="str">
        <f>HYPERLINK("http://www.uniprot.org/uniprot/ZN462_HUMAN", "ZN462_HUMAN")</f>
        <v>ZN462_HUMAN</v>
      </c>
      <c r="C667" t="s">
        <v>2336</v>
      </c>
      <c r="D667" t="b">
        <v>1</v>
      </c>
      <c r="E667" s="6">
        <v>0</v>
      </c>
      <c r="F667" s="6">
        <v>2</v>
      </c>
      <c r="G667" s="6">
        <v>1</v>
      </c>
      <c r="H667" t="s">
        <v>59</v>
      </c>
    </row>
    <row r="668" spans="1:8" x14ac:dyDescent="0.2">
      <c r="A668">
        <v>498</v>
      </c>
      <c r="B668" s="10" t="str">
        <f>HYPERLINK("http://www.uniprot.org/uniprot/ZN669_HUMAN", "ZN669_HUMAN")</f>
        <v>ZN669_HUMAN</v>
      </c>
      <c r="C668" t="s">
        <v>2337</v>
      </c>
      <c r="D668" t="b">
        <v>1</v>
      </c>
      <c r="E668" s="6">
        <v>0</v>
      </c>
      <c r="F668" s="6">
        <v>2</v>
      </c>
      <c r="G668" s="6">
        <v>1</v>
      </c>
      <c r="H668" t="s">
        <v>59</v>
      </c>
    </row>
    <row r="669" spans="1:8" x14ac:dyDescent="0.2">
      <c r="A669">
        <v>73</v>
      </c>
      <c r="B669" s="10" t="str">
        <f>HYPERLINK("http://www.uniprot.org/uniprot/ZN878_HUMAN", "ZN878_HUMAN")</f>
        <v>ZN878_HUMAN</v>
      </c>
      <c r="C669" t="s">
        <v>2338</v>
      </c>
      <c r="D669" t="b">
        <v>1</v>
      </c>
      <c r="E669" s="6">
        <v>0</v>
      </c>
      <c r="F669" s="6">
        <v>2</v>
      </c>
      <c r="G669" s="6">
        <v>1</v>
      </c>
      <c r="H669" t="s">
        <v>59</v>
      </c>
    </row>
    <row r="670" spans="1:8" x14ac:dyDescent="0.2">
      <c r="A670">
        <v>322</v>
      </c>
      <c r="B670" s="10" t="str">
        <f>HYPERLINK("http://www.uniprot.org/uniprot/ZO1_HUMAN", "ZO1_HUMAN")</f>
        <v>ZO1_HUMAN</v>
      </c>
      <c r="C670" t="s">
        <v>2339</v>
      </c>
      <c r="D670" t="b">
        <v>1</v>
      </c>
      <c r="E670" s="6">
        <v>0</v>
      </c>
      <c r="F670" s="6">
        <v>2</v>
      </c>
      <c r="G670" s="6">
        <v>1</v>
      </c>
      <c r="H670" t="s">
        <v>59</v>
      </c>
    </row>
    <row r="671" spans="1:8" x14ac:dyDescent="0.2">
      <c r="E671"/>
      <c r="F671"/>
      <c r="G671"/>
      <c r="H671" t="s">
        <v>59</v>
      </c>
    </row>
    <row r="672" spans="1:8" x14ac:dyDescent="0.2">
      <c r="E672"/>
      <c r="F672"/>
      <c r="G672"/>
      <c r="H672" t="s">
        <v>59</v>
      </c>
    </row>
    <row r="673" spans="2:8" x14ac:dyDescent="0.2">
      <c r="E673"/>
      <c r="F673"/>
      <c r="G673"/>
      <c r="H673" t="s">
        <v>59</v>
      </c>
    </row>
    <row r="674" spans="2:8" x14ac:dyDescent="0.2">
      <c r="E674"/>
      <c r="F674"/>
      <c r="G674"/>
      <c r="H674" t="s">
        <v>59</v>
      </c>
    </row>
    <row r="675" spans="2:8" x14ac:dyDescent="0.2">
      <c r="E675"/>
      <c r="F675"/>
      <c r="G675"/>
      <c r="H675" t="s">
        <v>59</v>
      </c>
    </row>
    <row r="676" spans="2:8" x14ac:dyDescent="0.2">
      <c r="E676"/>
      <c r="F676"/>
      <c r="G676"/>
      <c r="H676" t="s">
        <v>59</v>
      </c>
    </row>
    <row r="677" spans="2:8" x14ac:dyDescent="0.2">
      <c r="E677"/>
      <c r="F677"/>
      <c r="G677"/>
      <c r="H677" t="s">
        <v>59</v>
      </c>
    </row>
    <row r="678" spans="2:8" x14ac:dyDescent="0.2">
      <c r="E678"/>
      <c r="F678"/>
      <c r="G678"/>
      <c r="H678" t="s">
        <v>59</v>
      </c>
    </row>
    <row r="679" spans="2:8" x14ac:dyDescent="0.2">
      <c r="E679"/>
      <c r="F679"/>
      <c r="G679"/>
      <c r="H679" t="s">
        <v>59</v>
      </c>
    </row>
    <row r="680" spans="2:8" x14ac:dyDescent="0.2">
      <c r="B680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02"/>
  <sheetViews>
    <sheetView topLeftCell="A172" workbookViewId="0">
      <selection activeCell="K29" sqref="K29"/>
    </sheetView>
  </sheetViews>
  <sheetFormatPr baseColWidth="10" defaultColWidth="8.83203125" defaultRowHeight="15" x14ac:dyDescent="0.2"/>
  <cols>
    <col min="1" max="1" width="12" customWidth="1"/>
    <col min="2" max="2" width="14.1640625" bestFit="1" customWidth="1"/>
    <col min="3" max="3" width="19.6640625" bestFit="1" customWidth="1"/>
    <col min="4" max="4" width="9.33203125" customWidth="1"/>
    <col min="5" max="6" width="9.33203125" style="6" customWidth="1"/>
    <col min="7" max="7" width="32.5" style="6" customWidth="1"/>
    <col min="8" max="8" width="11.33203125" customWidth="1"/>
    <col min="253" max="253" width="12.1640625" customWidth="1"/>
    <col min="254" max="255" width="15.5" bestFit="1" customWidth="1"/>
    <col min="256" max="256" width="43.33203125" bestFit="1" customWidth="1"/>
    <col min="258" max="258" width="6.83203125" customWidth="1"/>
    <col min="259" max="259" width="4.5" customWidth="1"/>
    <col min="261" max="261" width="16.1640625" customWidth="1"/>
    <col min="262" max="262" width="13.5" customWidth="1"/>
    <col min="263" max="263" width="15.5" customWidth="1"/>
    <col min="264" max="264" width="12.1640625" customWidth="1"/>
    <col min="509" max="509" width="12.1640625" customWidth="1"/>
    <col min="510" max="511" width="15.5" bestFit="1" customWidth="1"/>
    <col min="512" max="512" width="43.33203125" bestFit="1" customWidth="1"/>
    <col min="514" max="514" width="6.83203125" customWidth="1"/>
    <col min="515" max="515" width="4.5" customWidth="1"/>
    <col min="517" max="517" width="16.1640625" customWidth="1"/>
    <col min="518" max="518" width="13.5" customWidth="1"/>
    <col min="519" max="519" width="15.5" customWidth="1"/>
    <col min="520" max="520" width="12.1640625" customWidth="1"/>
    <col min="765" max="765" width="12.1640625" customWidth="1"/>
    <col min="766" max="767" width="15.5" bestFit="1" customWidth="1"/>
    <col min="768" max="768" width="43.33203125" bestFit="1" customWidth="1"/>
    <col min="770" max="770" width="6.83203125" customWidth="1"/>
    <col min="771" max="771" width="4.5" customWidth="1"/>
    <col min="773" max="773" width="16.1640625" customWidth="1"/>
    <col min="774" max="774" width="13.5" customWidth="1"/>
    <col min="775" max="775" width="15.5" customWidth="1"/>
    <col min="776" max="776" width="12.1640625" customWidth="1"/>
    <col min="1021" max="1021" width="12.1640625" customWidth="1"/>
    <col min="1022" max="1023" width="15.5" bestFit="1" customWidth="1"/>
    <col min="1024" max="1024" width="43.33203125" bestFit="1" customWidth="1"/>
    <col min="1026" max="1026" width="6.83203125" customWidth="1"/>
    <col min="1027" max="1027" width="4.5" customWidth="1"/>
    <col min="1029" max="1029" width="16.1640625" customWidth="1"/>
    <col min="1030" max="1030" width="13.5" customWidth="1"/>
    <col min="1031" max="1031" width="15.5" customWidth="1"/>
    <col min="1032" max="1032" width="12.1640625" customWidth="1"/>
    <col min="1277" max="1277" width="12.1640625" customWidth="1"/>
    <col min="1278" max="1279" width="15.5" bestFit="1" customWidth="1"/>
    <col min="1280" max="1280" width="43.33203125" bestFit="1" customWidth="1"/>
    <col min="1282" max="1282" width="6.83203125" customWidth="1"/>
    <col min="1283" max="1283" width="4.5" customWidth="1"/>
    <col min="1285" max="1285" width="16.1640625" customWidth="1"/>
    <col min="1286" max="1286" width="13.5" customWidth="1"/>
    <col min="1287" max="1287" width="15.5" customWidth="1"/>
    <col min="1288" max="1288" width="12.1640625" customWidth="1"/>
    <col min="1533" max="1533" width="12.1640625" customWidth="1"/>
    <col min="1534" max="1535" width="15.5" bestFit="1" customWidth="1"/>
    <col min="1536" max="1536" width="43.33203125" bestFit="1" customWidth="1"/>
    <col min="1538" max="1538" width="6.83203125" customWidth="1"/>
    <col min="1539" max="1539" width="4.5" customWidth="1"/>
    <col min="1541" max="1541" width="16.1640625" customWidth="1"/>
    <col min="1542" max="1542" width="13.5" customWidth="1"/>
    <col min="1543" max="1543" width="15.5" customWidth="1"/>
    <col min="1544" max="1544" width="12.1640625" customWidth="1"/>
    <col min="1789" max="1789" width="12.1640625" customWidth="1"/>
    <col min="1790" max="1791" width="15.5" bestFit="1" customWidth="1"/>
    <col min="1792" max="1792" width="43.33203125" bestFit="1" customWidth="1"/>
    <col min="1794" max="1794" width="6.83203125" customWidth="1"/>
    <col min="1795" max="1795" width="4.5" customWidth="1"/>
    <col min="1797" max="1797" width="16.1640625" customWidth="1"/>
    <col min="1798" max="1798" width="13.5" customWidth="1"/>
    <col min="1799" max="1799" width="15.5" customWidth="1"/>
    <col min="1800" max="1800" width="12.1640625" customWidth="1"/>
    <col min="2045" max="2045" width="12.1640625" customWidth="1"/>
    <col min="2046" max="2047" width="15.5" bestFit="1" customWidth="1"/>
    <col min="2048" max="2048" width="43.33203125" bestFit="1" customWidth="1"/>
    <col min="2050" max="2050" width="6.83203125" customWidth="1"/>
    <col min="2051" max="2051" width="4.5" customWidth="1"/>
    <col min="2053" max="2053" width="16.1640625" customWidth="1"/>
    <col min="2054" max="2054" width="13.5" customWidth="1"/>
    <col min="2055" max="2055" width="15.5" customWidth="1"/>
    <col min="2056" max="2056" width="12.1640625" customWidth="1"/>
    <col min="2301" max="2301" width="12.1640625" customWidth="1"/>
    <col min="2302" max="2303" width="15.5" bestFit="1" customWidth="1"/>
    <col min="2304" max="2304" width="43.33203125" bestFit="1" customWidth="1"/>
    <col min="2306" max="2306" width="6.83203125" customWidth="1"/>
    <col min="2307" max="2307" width="4.5" customWidth="1"/>
    <col min="2309" max="2309" width="16.1640625" customWidth="1"/>
    <col min="2310" max="2310" width="13.5" customWidth="1"/>
    <col min="2311" max="2311" width="15.5" customWidth="1"/>
    <col min="2312" max="2312" width="12.1640625" customWidth="1"/>
    <col min="2557" max="2557" width="12.1640625" customWidth="1"/>
    <col min="2558" max="2559" width="15.5" bestFit="1" customWidth="1"/>
    <col min="2560" max="2560" width="43.33203125" bestFit="1" customWidth="1"/>
    <col min="2562" max="2562" width="6.83203125" customWidth="1"/>
    <col min="2563" max="2563" width="4.5" customWidth="1"/>
    <col min="2565" max="2565" width="16.1640625" customWidth="1"/>
    <col min="2566" max="2566" width="13.5" customWidth="1"/>
    <col min="2567" max="2567" width="15.5" customWidth="1"/>
    <col min="2568" max="2568" width="12.1640625" customWidth="1"/>
    <col min="2813" max="2813" width="12.1640625" customWidth="1"/>
    <col min="2814" max="2815" width="15.5" bestFit="1" customWidth="1"/>
    <col min="2816" max="2816" width="43.33203125" bestFit="1" customWidth="1"/>
    <col min="2818" max="2818" width="6.83203125" customWidth="1"/>
    <col min="2819" max="2819" width="4.5" customWidth="1"/>
    <col min="2821" max="2821" width="16.1640625" customWidth="1"/>
    <col min="2822" max="2822" width="13.5" customWidth="1"/>
    <col min="2823" max="2823" width="15.5" customWidth="1"/>
    <col min="2824" max="2824" width="12.1640625" customWidth="1"/>
    <col min="3069" max="3069" width="12.1640625" customWidth="1"/>
    <col min="3070" max="3071" width="15.5" bestFit="1" customWidth="1"/>
    <col min="3072" max="3072" width="43.33203125" bestFit="1" customWidth="1"/>
    <col min="3074" max="3074" width="6.83203125" customWidth="1"/>
    <col min="3075" max="3075" width="4.5" customWidth="1"/>
    <col min="3077" max="3077" width="16.1640625" customWidth="1"/>
    <col min="3078" max="3078" width="13.5" customWidth="1"/>
    <col min="3079" max="3079" width="15.5" customWidth="1"/>
    <col min="3080" max="3080" width="12.1640625" customWidth="1"/>
    <col min="3325" max="3325" width="12.1640625" customWidth="1"/>
    <col min="3326" max="3327" width="15.5" bestFit="1" customWidth="1"/>
    <col min="3328" max="3328" width="43.33203125" bestFit="1" customWidth="1"/>
    <col min="3330" max="3330" width="6.83203125" customWidth="1"/>
    <col min="3331" max="3331" width="4.5" customWidth="1"/>
    <col min="3333" max="3333" width="16.1640625" customWidth="1"/>
    <col min="3334" max="3334" width="13.5" customWidth="1"/>
    <col min="3335" max="3335" width="15.5" customWidth="1"/>
    <col min="3336" max="3336" width="12.1640625" customWidth="1"/>
    <col min="3581" max="3581" width="12.1640625" customWidth="1"/>
    <col min="3582" max="3583" width="15.5" bestFit="1" customWidth="1"/>
    <col min="3584" max="3584" width="43.33203125" bestFit="1" customWidth="1"/>
    <col min="3586" max="3586" width="6.83203125" customWidth="1"/>
    <col min="3587" max="3587" width="4.5" customWidth="1"/>
    <col min="3589" max="3589" width="16.1640625" customWidth="1"/>
    <col min="3590" max="3590" width="13.5" customWidth="1"/>
    <col min="3591" max="3591" width="15.5" customWidth="1"/>
    <col min="3592" max="3592" width="12.1640625" customWidth="1"/>
    <col min="3837" max="3837" width="12.1640625" customWidth="1"/>
    <col min="3838" max="3839" width="15.5" bestFit="1" customWidth="1"/>
    <col min="3840" max="3840" width="43.33203125" bestFit="1" customWidth="1"/>
    <col min="3842" max="3842" width="6.83203125" customWidth="1"/>
    <col min="3843" max="3843" width="4.5" customWidth="1"/>
    <col min="3845" max="3845" width="16.1640625" customWidth="1"/>
    <col min="3846" max="3846" width="13.5" customWidth="1"/>
    <col min="3847" max="3847" width="15.5" customWidth="1"/>
    <col min="3848" max="3848" width="12.1640625" customWidth="1"/>
    <col min="4093" max="4093" width="12.1640625" customWidth="1"/>
    <col min="4094" max="4095" width="15.5" bestFit="1" customWidth="1"/>
    <col min="4096" max="4096" width="43.33203125" bestFit="1" customWidth="1"/>
    <col min="4098" max="4098" width="6.83203125" customWidth="1"/>
    <col min="4099" max="4099" width="4.5" customWidth="1"/>
    <col min="4101" max="4101" width="16.1640625" customWidth="1"/>
    <col min="4102" max="4102" width="13.5" customWidth="1"/>
    <col min="4103" max="4103" width="15.5" customWidth="1"/>
    <col min="4104" max="4104" width="12.1640625" customWidth="1"/>
    <col min="4349" max="4349" width="12.1640625" customWidth="1"/>
    <col min="4350" max="4351" width="15.5" bestFit="1" customWidth="1"/>
    <col min="4352" max="4352" width="43.33203125" bestFit="1" customWidth="1"/>
    <col min="4354" max="4354" width="6.83203125" customWidth="1"/>
    <col min="4355" max="4355" width="4.5" customWidth="1"/>
    <col min="4357" max="4357" width="16.1640625" customWidth="1"/>
    <col min="4358" max="4358" width="13.5" customWidth="1"/>
    <col min="4359" max="4359" width="15.5" customWidth="1"/>
    <col min="4360" max="4360" width="12.1640625" customWidth="1"/>
    <col min="4605" max="4605" width="12.1640625" customWidth="1"/>
    <col min="4606" max="4607" width="15.5" bestFit="1" customWidth="1"/>
    <col min="4608" max="4608" width="43.33203125" bestFit="1" customWidth="1"/>
    <col min="4610" max="4610" width="6.83203125" customWidth="1"/>
    <col min="4611" max="4611" width="4.5" customWidth="1"/>
    <col min="4613" max="4613" width="16.1640625" customWidth="1"/>
    <col min="4614" max="4614" width="13.5" customWidth="1"/>
    <col min="4615" max="4615" width="15.5" customWidth="1"/>
    <col min="4616" max="4616" width="12.1640625" customWidth="1"/>
    <col min="4861" max="4861" width="12.1640625" customWidth="1"/>
    <col min="4862" max="4863" width="15.5" bestFit="1" customWidth="1"/>
    <col min="4864" max="4864" width="43.33203125" bestFit="1" customWidth="1"/>
    <col min="4866" max="4866" width="6.83203125" customWidth="1"/>
    <col min="4867" max="4867" width="4.5" customWidth="1"/>
    <col min="4869" max="4869" width="16.1640625" customWidth="1"/>
    <col min="4870" max="4870" width="13.5" customWidth="1"/>
    <col min="4871" max="4871" width="15.5" customWidth="1"/>
    <col min="4872" max="4872" width="12.1640625" customWidth="1"/>
    <col min="5117" max="5117" width="12.1640625" customWidth="1"/>
    <col min="5118" max="5119" width="15.5" bestFit="1" customWidth="1"/>
    <col min="5120" max="5120" width="43.33203125" bestFit="1" customWidth="1"/>
    <col min="5122" max="5122" width="6.83203125" customWidth="1"/>
    <col min="5123" max="5123" width="4.5" customWidth="1"/>
    <col min="5125" max="5125" width="16.1640625" customWidth="1"/>
    <col min="5126" max="5126" width="13.5" customWidth="1"/>
    <col min="5127" max="5127" width="15.5" customWidth="1"/>
    <col min="5128" max="5128" width="12.1640625" customWidth="1"/>
    <col min="5373" max="5373" width="12.1640625" customWidth="1"/>
    <col min="5374" max="5375" width="15.5" bestFit="1" customWidth="1"/>
    <col min="5376" max="5376" width="43.33203125" bestFit="1" customWidth="1"/>
    <col min="5378" max="5378" width="6.83203125" customWidth="1"/>
    <col min="5379" max="5379" width="4.5" customWidth="1"/>
    <col min="5381" max="5381" width="16.1640625" customWidth="1"/>
    <col min="5382" max="5382" width="13.5" customWidth="1"/>
    <col min="5383" max="5383" width="15.5" customWidth="1"/>
    <col min="5384" max="5384" width="12.1640625" customWidth="1"/>
    <col min="5629" max="5629" width="12.1640625" customWidth="1"/>
    <col min="5630" max="5631" width="15.5" bestFit="1" customWidth="1"/>
    <col min="5632" max="5632" width="43.33203125" bestFit="1" customWidth="1"/>
    <col min="5634" max="5634" width="6.83203125" customWidth="1"/>
    <col min="5635" max="5635" width="4.5" customWidth="1"/>
    <col min="5637" max="5637" width="16.1640625" customWidth="1"/>
    <col min="5638" max="5638" width="13.5" customWidth="1"/>
    <col min="5639" max="5639" width="15.5" customWidth="1"/>
    <col min="5640" max="5640" width="12.1640625" customWidth="1"/>
    <col min="5885" max="5885" width="12.1640625" customWidth="1"/>
    <col min="5886" max="5887" width="15.5" bestFit="1" customWidth="1"/>
    <col min="5888" max="5888" width="43.33203125" bestFit="1" customWidth="1"/>
    <col min="5890" max="5890" width="6.83203125" customWidth="1"/>
    <col min="5891" max="5891" width="4.5" customWidth="1"/>
    <col min="5893" max="5893" width="16.1640625" customWidth="1"/>
    <col min="5894" max="5894" width="13.5" customWidth="1"/>
    <col min="5895" max="5895" width="15.5" customWidth="1"/>
    <col min="5896" max="5896" width="12.1640625" customWidth="1"/>
    <col min="6141" max="6141" width="12.1640625" customWidth="1"/>
    <col min="6142" max="6143" width="15.5" bestFit="1" customWidth="1"/>
    <col min="6144" max="6144" width="43.33203125" bestFit="1" customWidth="1"/>
    <col min="6146" max="6146" width="6.83203125" customWidth="1"/>
    <col min="6147" max="6147" width="4.5" customWidth="1"/>
    <col min="6149" max="6149" width="16.1640625" customWidth="1"/>
    <col min="6150" max="6150" width="13.5" customWidth="1"/>
    <col min="6151" max="6151" width="15.5" customWidth="1"/>
    <col min="6152" max="6152" width="12.1640625" customWidth="1"/>
    <col min="6397" max="6397" width="12.1640625" customWidth="1"/>
    <col min="6398" max="6399" width="15.5" bestFit="1" customWidth="1"/>
    <col min="6400" max="6400" width="43.33203125" bestFit="1" customWidth="1"/>
    <col min="6402" max="6402" width="6.83203125" customWidth="1"/>
    <col min="6403" max="6403" width="4.5" customWidth="1"/>
    <col min="6405" max="6405" width="16.1640625" customWidth="1"/>
    <col min="6406" max="6406" width="13.5" customWidth="1"/>
    <col min="6407" max="6407" width="15.5" customWidth="1"/>
    <col min="6408" max="6408" width="12.1640625" customWidth="1"/>
    <col min="6653" max="6653" width="12.1640625" customWidth="1"/>
    <col min="6654" max="6655" width="15.5" bestFit="1" customWidth="1"/>
    <col min="6656" max="6656" width="43.33203125" bestFit="1" customWidth="1"/>
    <col min="6658" max="6658" width="6.83203125" customWidth="1"/>
    <col min="6659" max="6659" width="4.5" customWidth="1"/>
    <col min="6661" max="6661" width="16.1640625" customWidth="1"/>
    <col min="6662" max="6662" width="13.5" customWidth="1"/>
    <col min="6663" max="6663" width="15.5" customWidth="1"/>
    <col min="6664" max="6664" width="12.1640625" customWidth="1"/>
    <col min="6909" max="6909" width="12.1640625" customWidth="1"/>
    <col min="6910" max="6911" width="15.5" bestFit="1" customWidth="1"/>
    <col min="6912" max="6912" width="43.33203125" bestFit="1" customWidth="1"/>
    <col min="6914" max="6914" width="6.83203125" customWidth="1"/>
    <col min="6915" max="6915" width="4.5" customWidth="1"/>
    <col min="6917" max="6917" width="16.1640625" customWidth="1"/>
    <col min="6918" max="6918" width="13.5" customWidth="1"/>
    <col min="6919" max="6919" width="15.5" customWidth="1"/>
    <col min="6920" max="6920" width="12.1640625" customWidth="1"/>
    <col min="7165" max="7165" width="12.1640625" customWidth="1"/>
    <col min="7166" max="7167" width="15.5" bestFit="1" customWidth="1"/>
    <col min="7168" max="7168" width="43.33203125" bestFit="1" customWidth="1"/>
    <col min="7170" max="7170" width="6.83203125" customWidth="1"/>
    <col min="7171" max="7171" width="4.5" customWidth="1"/>
    <col min="7173" max="7173" width="16.1640625" customWidth="1"/>
    <col min="7174" max="7174" width="13.5" customWidth="1"/>
    <col min="7175" max="7175" width="15.5" customWidth="1"/>
    <col min="7176" max="7176" width="12.1640625" customWidth="1"/>
    <col min="7421" max="7421" width="12.1640625" customWidth="1"/>
    <col min="7422" max="7423" width="15.5" bestFit="1" customWidth="1"/>
    <col min="7424" max="7424" width="43.33203125" bestFit="1" customWidth="1"/>
    <col min="7426" max="7426" width="6.83203125" customWidth="1"/>
    <col min="7427" max="7427" width="4.5" customWidth="1"/>
    <col min="7429" max="7429" width="16.1640625" customWidth="1"/>
    <col min="7430" max="7430" width="13.5" customWidth="1"/>
    <col min="7431" max="7431" width="15.5" customWidth="1"/>
    <col min="7432" max="7432" width="12.1640625" customWidth="1"/>
    <col min="7677" max="7677" width="12.1640625" customWidth="1"/>
    <col min="7678" max="7679" width="15.5" bestFit="1" customWidth="1"/>
    <col min="7680" max="7680" width="43.33203125" bestFit="1" customWidth="1"/>
    <col min="7682" max="7682" width="6.83203125" customWidth="1"/>
    <col min="7683" max="7683" width="4.5" customWidth="1"/>
    <col min="7685" max="7685" width="16.1640625" customWidth="1"/>
    <col min="7686" max="7686" width="13.5" customWidth="1"/>
    <col min="7687" max="7687" width="15.5" customWidth="1"/>
    <col min="7688" max="7688" width="12.1640625" customWidth="1"/>
    <col min="7933" max="7933" width="12.1640625" customWidth="1"/>
    <col min="7934" max="7935" width="15.5" bestFit="1" customWidth="1"/>
    <col min="7936" max="7936" width="43.33203125" bestFit="1" customWidth="1"/>
    <col min="7938" max="7938" width="6.83203125" customWidth="1"/>
    <col min="7939" max="7939" width="4.5" customWidth="1"/>
    <col min="7941" max="7941" width="16.1640625" customWidth="1"/>
    <col min="7942" max="7942" width="13.5" customWidth="1"/>
    <col min="7943" max="7943" width="15.5" customWidth="1"/>
    <col min="7944" max="7944" width="12.1640625" customWidth="1"/>
    <col min="8189" max="8189" width="12.1640625" customWidth="1"/>
    <col min="8190" max="8191" width="15.5" bestFit="1" customWidth="1"/>
    <col min="8192" max="8192" width="43.33203125" bestFit="1" customWidth="1"/>
    <col min="8194" max="8194" width="6.83203125" customWidth="1"/>
    <col min="8195" max="8195" width="4.5" customWidth="1"/>
    <col min="8197" max="8197" width="16.1640625" customWidth="1"/>
    <col min="8198" max="8198" width="13.5" customWidth="1"/>
    <col min="8199" max="8199" width="15.5" customWidth="1"/>
    <col min="8200" max="8200" width="12.1640625" customWidth="1"/>
    <col min="8445" max="8445" width="12.1640625" customWidth="1"/>
    <col min="8446" max="8447" width="15.5" bestFit="1" customWidth="1"/>
    <col min="8448" max="8448" width="43.33203125" bestFit="1" customWidth="1"/>
    <col min="8450" max="8450" width="6.83203125" customWidth="1"/>
    <col min="8451" max="8451" width="4.5" customWidth="1"/>
    <col min="8453" max="8453" width="16.1640625" customWidth="1"/>
    <col min="8454" max="8454" width="13.5" customWidth="1"/>
    <col min="8455" max="8455" width="15.5" customWidth="1"/>
    <col min="8456" max="8456" width="12.1640625" customWidth="1"/>
    <col min="8701" max="8701" width="12.1640625" customWidth="1"/>
    <col min="8702" max="8703" width="15.5" bestFit="1" customWidth="1"/>
    <col min="8704" max="8704" width="43.33203125" bestFit="1" customWidth="1"/>
    <col min="8706" max="8706" width="6.83203125" customWidth="1"/>
    <col min="8707" max="8707" width="4.5" customWidth="1"/>
    <col min="8709" max="8709" width="16.1640625" customWidth="1"/>
    <col min="8710" max="8710" width="13.5" customWidth="1"/>
    <col min="8711" max="8711" width="15.5" customWidth="1"/>
    <col min="8712" max="8712" width="12.1640625" customWidth="1"/>
    <col min="8957" max="8957" width="12.1640625" customWidth="1"/>
    <col min="8958" max="8959" width="15.5" bestFit="1" customWidth="1"/>
    <col min="8960" max="8960" width="43.33203125" bestFit="1" customWidth="1"/>
    <col min="8962" max="8962" width="6.83203125" customWidth="1"/>
    <col min="8963" max="8963" width="4.5" customWidth="1"/>
    <col min="8965" max="8965" width="16.1640625" customWidth="1"/>
    <col min="8966" max="8966" width="13.5" customWidth="1"/>
    <col min="8967" max="8967" width="15.5" customWidth="1"/>
    <col min="8968" max="8968" width="12.1640625" customWidth="1"/>
    <col min="9213" max="9213" width="12.1640625" customWidth="1"/>
    <col min="9214" max="9215" width="15.5" bestFit="1" customWidth="1"/>
    <col min="9216" max="9216" width="43.33203125" bestFit="1" customWidth="1"/>
    <col min="9218" max="9218" width="6.83203125" customWidth="1"/>
    <col min="9219" max="9219" width="4.5" customWidth="1"/>
    <col min="9221" max="9221" width="16.1640625" customWidth="1"/>
    <col min="9222" max="9222" width="13.5" customWidth="1"/>
    <col min="9223" max="9223" width="15.5" customWidth="1"/>
    <col min="9224" max="9224" width="12.1640625" customWidth="1"/>
    <col min="9469" max="9469" width="12.1640625" customWidth="1"/>
    <col min="9470" max="9471" width="15.5" bestFit="1" customWidth="1"/>
    <col min="9472" max="9472" width="43.33203125" bestFit="1" customWidth="1"/>
    <col min="9474" max="9474" width="6.83203125" customWidth="1"/>
    <col min="9475" max="9475" width="4.5" customWidth="1"/>
    <col min="9477" max="9477" width="16.1640625" customWidth="1"/>
    <col min="9478" max="9478" width="13.5" customWidth="1"/>
    <col min="9479" max="9479" width="15.5" customWidth="1"/>
    <col min="9480" max="9480" width="12.1640625" customWidth="1"/>
    <col min="9725" max="9725" width="12.1640625" customWidth="1"/>
    <col min="9726" max="9727" width="15.5" bestFit="1" customWidth="1"/>
    <col min="9728" max="9728" width="43.33203125" bestFit="1" customWidth="1"/>
    <col min="9730" max="9730" width="6.83203125" customWidth="1"/>
    <col min="9731" max="9731" width="4.5" customWidth="1"/>
    <col min="9733" max="9733" width="16.1640625" customWidth="1"/>
    <col min="9734" max="9734" width="13.5" customWidth="1"/>
    <col min="9735" max="9735" width="15.5" customWidth="1"/>
    <col min="9736" max="9736" width="12.1640625" customWidth="1"/>
    <col min="9981" max="9981" width="12.1640625" customWidth="1"/>
    <col min="9982" max="9983" width="15.5" bestFit="1" customWidth="1"/>
    <col min="9984" max="9984" width="43.33203125" bestFit="1" customWidth="1"/>
    <col min="9986" max="9986" width="6.83203125" customWidth="1"/>
    <col min="9987" max="9987" width="4.5" customWidth="1"/>
    <col min="9989" max="9989" width="16.1640625" customWidth="1"/>
    <col min="9990" max="9990" width="13.5" customWidth="1"/>
    <col min="9991" max="9991" width="15.5" customWidth="1"/>
    <col min="9992" max="9992" width="12.1640625" customWidth="1"/>
    <col min="10237" max="10237" width="12.1640625" customWidth="1"/>
    <col min="10238" max="10239" width="15.5" bestFit="1" customWidth="1"/>
    <col min="10240" max="10240" width="43.33203125" bestFit="1" customWidth="1"/>
    <col min="10242" max="10242" width="6.83203125" customWidth="1"/>
    <col min="10243" max="10243" width="4.5" customWidth="1"/>
    <col min="10245" max="10245" width="16.1640625" customWidth="1"/>
    <col min="10246" max="10246" width="13.5" customWidth="1"/>
    <col min="10247" max="10247" width="15.5" customWidth="1"/>
    <col min="10248" max="10248" width="12.1640625" customWidth="1"/>
    <col min="10493" max="10493" width="12.1640625" customWidth="1"/>
    <col min="10494" max="10495" width="15.5" bestFit="1" customWidth="1"/>
    <col min="10496" max="10496" width="43.33203125" bestFit="1" customWidth="1"/>
    <col min="10498" max="10498" width="6.83203125" customWidth="1"/>
    <col min="10499" max="10499" width="4.5" customWidth="1"/>
    <col min="10501" max="10501" width="16.1640625" customWidth="1"/>
    <col min="10502" max="10502" width="13.5" customWidth="1"/>
    <col min="10503" max="10503" width="15.5" customWidth="1"/>
    <col min="10504" max="10504" width="12.1640625" customWidth="1"/>
    <col min="10749" max="10749" width="12.1640625" customWidth="1"/>
    <col min="10750" max="10751" width="15.5" bestFit="1" customWidth="1"/>
    <col min="10752" max="10752" width="43.33203125" bestFit="1" customWidth="1"/>
    <col min="10754" max="10754" width="6.83203125" customWidth="1"/>
    <col min="10755" max="10755" width="4.5" customWidth="1"/>
    <col min="10757" max="10757" width="16.1640625" customWidth="1"/>
    <col min="10758" max="10758" width="13.5" customWidth="1"/>
    <col min="10759" max="10759" width="15.5" customWidth="1"/>
    <col min="10760" max="10760" width="12.1640625" customWidth="1"/>
    <col min="11005" max="11005" width="12.1640625" customWidth="1"/>
    <col min="11006" max="11007" width="15.5" bestFit="1" customWidth="1"/>
    <col min="11008" max="11008" width="43.33203125" bestFit="1" customWidth="1"/>
    <col min="11010" max="11010" width="6.83203125" customWidth="1"/>
    <col min="11011" max="11011" width="4.5" customWidth="1"/>
    <col min="11013" max="11013" width="16.1640625" customWidth="1"/>
    <col min="11014" max="11014" width="13.5" customWidth="1"/>
    <col min="11015" max="11015" width="15.5" customWidth="1"/>
    <col min="11016" max="11016" width="12.1640625" customWidth="1"/>
    <col min="11261" max="11261" width="12.1640625" customWidth="1"/>
    <col min="11262" max="11263" width="15.5" bestFit="1" customWidth="1"/>
    <col min="11264" max="11264" width="43.33203125" bestFit="1" customWidth="1"/>
    <col min="11266" max="11266" width="6.83203125" customWidth="1"/>
    <col min="11267" max="11267" width="4.5" customWidth="1"/>
    <col min="11269" max="11269" width="16.1640625" customWidth="1"/>
    <col min="11270" max="11270" width="13.5" customWidth="1"/>
    <col min="11271" max="11271" width="15.5" customWidth="1"/>
    <col min="11272" max="11272" width="12.1640625" customWidth="1"/>
    <col min="11517" max="11517" width="12.1640625" customWidth="1"/>
    <col min="11518" max="11519" width="15.5" bestFit="1" customWidth="1"/>
    <col min="11520" max="11520" width="43.33203125" bestFit="1" customWidth="1"/>
    <col min="11522" max="11522" width="6.83203125" customWidth="1"/>
    <col min="11523" max="11523" width="4.5" customWidth="1"/>
    <col min="11525" max="11525" width="16.1640625" customWidth="1"/>
    <col min="11526" max="11526" width="13.5" customWidth="1"/>
    <col min="11527" max="11527" width="15.5" customWidth="1"/>
    <col min="11528" max="11528" width="12.1640625" customWidth="1"/>
    <col min="11773" max="11773" width="12.1640625" customWidth="1"/>
    <col min="11774" max="11775" width="15.5" bestFit="1" customWidth="1"/>
    <col min="11776" max="11776" width="43.33203125" bestFit="1" customWidth="1"/>
    <col min="11778" max="11778" width="6.83203125" customWidth="1"/>
    <col min="11779" max="11779" width="4.5" customWidth="1"/>
    <col min="11781" max="11781" width="16.1640625" customWidth="1"/>
    <col min="11782" max="11782" width="13.5" customWidth="1"/>
    <col min="11783" max="11783" width="15.5" customWidth="1"/>
    <col min="11784" max="11784" width="12.1640625" customWidth="1"/>
    <col min="12029" max="12029" width="12.1640625" customWidth="1"/>
    <col min="12030" max="12031" width="15.5" bestFit="1" customWidth="1"/>
    <col min="12032" max="12032" width="43.33203125" bestFit="1" customWidth="1"/>
    <col min="12034" max="12034" width="6.83203125" customWidth="1"/>
    <col min="12035" max="12035" width="4.5" customWidth="1"/>
    <col min="12037" max="12037" width="16.1640625" customWidth="1"/>
    <col min="12038" max="12038" width="13.5" customWidth="1"/>
    <col min="12039" max="12039" width="15.5" customWidth="1"/>
    <col min="12040" max="12040" width="12.1640625" customWidth="1"/>
    <col min="12285" max="12285" width="12.1640625" customWidth="1"/>
    <col min="12286" max="12287" width="15.5" bestFit="1" customWidth="1"/>
    <col min="12288" max="12288" width="43.33203125" bestFit="1" customWidth="1"/>
    <col min="12290" max="12290" width="6.83203125" customWidth="1"/>
    <col min="12291" max="12291" width="4.5" customWidth="1"/>
    <col min="12293" max="12293" width="16.1640625" customWidth="1"/>
    <col min="12294" max="12294" width="13.5" customWidth="1"/>
    <col min="12295" max="12295" width="15.5" customWidth="1"/>
    <col min="12296" max="12296" width="12.1640625" customWidth="1"/>
    <col min="12541" max="12541" width="12.1640625" customWidth="1"/>
    <col min="12542" max="12543" width="15.5" bestFit="1" customWidth="1"/>
    <col min="12544" max="12544" width="43.33203125" bestFit="1" customWidth="1"/>
    <col min="12546" max="12546" width="6.83203125" customWidth="1"/>
    <col min="12547" max="12547" width="4.5" customWidth="1"/>
    <col min="12549" max="12549" width="16.1640625" customWidth="1"/>
    <col min="12550" max="12550" width="13.5" customWidth="1"/>
    <col min="12551" max="12551" width="15.5" customWidth="1"/>
    <col min="12552" max="12552" width="12.1640625" customWidth="1"/>
    <col min="12797" max="12797" width="12.1640625" customWidth="1"/>
    <col min="12798" max="12799" width="15.5" bestFit="1" customWidth="1"/>
    <col min="12800" max="12800" width="43.33203125" bestFit="1" customWidth="1"/>
    <col min="12802" max="12802" width="6.83203125" customWidth="1"/>
    <col min="12803" max="12803" width="4.5" customWidth="1"/>
    <col min="12805" max="12805" width="16.1640625" customWidth="1"/>
    <col min="12806" max="12806" width="13.5" customWidth="1"/>
    <col min="12807" max="12807" width="15.5" customWidth="1"/>
    <col min="12808" max="12808" width="12.1640625" customWidth="1"/>
    <col min="13053" max="13053" width="12.1640625" customWidth="1"/>
    <col min="13054" max="13055" width="15.5" bestFit="1" customWidth="1"/>
    <col min="13056" max="13056" width="43.33203125" bestFit="1" customWidth="1"/>
    <col min="13058" max="13058" width="6.83203125" customWidth="1"/>
    <col min="13059" max="13059" width="4.5" customWidth="1"/>
    <col min="13061" max="13061" width="16.1640625" customWidth="1"/>
    <col min="13062" max="13062" width="13.5" customWidth="1"/>
    <col min="13063" max="13063" width="15.5" customWidth="1"/>
    <col min="13064" max="13064" width="12.1640625" customWidth="1"/>
    <col min="13309" max="13309" width="12.1640625" customWidth="1"/>
    <col min="13310" max="13311" width="15.5" bestFit="1" customWidth="1"/>
    <col min="13312" max="13312" width="43.33203125" bestFit="1" customWidth="1"/>
    <col min="13314" max="13314" width="6.83203125" customWidth="1"/>
    <col min="13315" max="13315" width="4.5" customWidth="1"/>
    <col min="13317" max="13317" width="16.1640625" customWidth="1"/>
    <col min="13318" max="13318" width="13.5" customWidth="1"/>
    <col min="13319" max="13319" width="15.5" customWidth="1"/>
    <col min="13320" max="13320" width="12.1640625" customWidth="1"/>
    <col min="13565" max="13565" width="12.1640625" customWidth="1"/>
    <col min="13566" max="13567" width="15.5" bestFit="1" customWidth="1"/>
    <col min="13568" max="13568" width="43.33203125" bestFit="1" customWidth="1"/>
    <col min="13570" max="13570" width="6.83203125" customWidth="1"/>
    <col min="13571" max="13571" width="4.5" customWidth="1"/>
    <col min="13573" max="13573" width="16.1640625" customWidth="1"/>
    <col min="13574" max="13574" width="13.5" customWidth="1"/>
    <col min="13575" max="13575" width="15.5" customWidth="1"/>
    <col min="13576" max="13576" width="12.1640625" customWidth="1"/>
    <col min="13821" max="13821" width="12.1640625" customWidth="1"/>
    <col min="13822" max="13823" width="15.5" bestFit="1" customWidth="1"/>
    <col min="13824" max="13824" width="43.33203125" bestFit="1" customWidth="1"/>
    <col min="13826" max="13826" width="6.83203125" customWidth="1"/>
    <col min="13827" max="13827" width="4.5" customWidth="1"/>
    <col min="13829" max="13829" width="16.1640625" customWidth="1"/>
    <col min="13830" max="13830" width="13.5" customWidth="1"/>
    <col min="13831" max="13831" width="15.5" customWidth="1"/>
    <col min="13832" max="13832" width="12.1640625" customWidth="1"/>
    <col min="14077" max="14077" width="12.1640625" customWidth="1"/>
    <col min="14078" max="14079" width="15.5" bestFit="1" customWidth="1"/>
    <col min="14080" max="14080" width="43.33203125" bestFit="1" customWidth="1"/>
    <col min="14082" max="14082" width="6.83203125" customWidth="1"/>
    <col min="14083" max="14083" width="4.5" customWidth="1"/>
    <col min="14085" max="14085" width="16.1640625" customWidth="1"/>
    <col min="14086" max="14086" width="13.5" customWidth="1"/>
    <col min="14087" max="14087" width="15.5" customWidth="1"/>
    <col min="14088" max="14088" width="12.1640625" customWidth="1"/>
    <col min="14333" max="14333" width="12.1640625" customWidth="1"/>
    <col min="14334" max="14335" width="15.5" bestFit="1" customWidth="1"/>
    <col min="14336" max="14336" width="43.33203125" bestFit="1" customWidth="1"/>
    <col min="14338" max="14338" width="6.83203125" customWidth="1"/>
    <col min="14339" max="14339" width="4.5" customWidth="1"/>
    <col min="14341" max="14341" width="16.1640625" customWidth="1"/>
    <col min="14342" max="14342" width="13.5" customWidth="1"/>
    <col min="14343" max="14343" width="15.5" customWidth="1"/>
    <col min="14344" max="14344" width="12.1640625" customWidth="1"/>
    <col min="14589" max="14589" width="12.1640625" customWidth="1"/>
    <col min="14590" max="14591" width="15.5" bestFit="1" customWidth="1"/>
    <col min="14592" max="14592" width="43.33203125" bestFit="1" customWidth="1"/>
    <col min="14594" max="14594" width="6.83203125" customWidth="1"/>
    <col min="14595" max="14595" width="4.5" customWidth="1"/>
    <col min="14597" max="14597" width="16.1640625" customWidth="1"/>
    <col min="14598" max="14598" width="13.5" customWidth="1"/>
    <col min="14599" max="14599" width="15.5" customWidth="1"/>
    <col min="14600" max="14600" width="12.1640625" customWidth="1"/>
    <col min="14845" max="14845" width="12.1640625" customWidth="1"/>
    <col min="14846" max="14847" width="15.5" bestFit="1" customWidth="1"/>
    <col min="14848" max="14848" width="43.33203125" bestFit="1" customWidth="1"/>
    <col min="14850" max="14850" width="6.83203125" customWidth="1"/>
    <col min="14851" max="14851" width="4.5" customWidth="1"/>
    <col min="14853" max="14853" width="16.1640625" customWidth="1"/>
    <col min="14854" max="14854" width="13.5" customWidth="1"/>
    <col min="14855" max="14855" width="15.5" customWidth="1"/>
    <col min="14856" max="14856" width="12.1640625" customWidth="1"/>
    <col min="15101" max="15101" width="12.1640625" customWidth="1"/>
    <col min="15102" max="15103" width="15.5" bestFit="1" customWidth="1"/>
    <col min="15104" max="15104" width="43.33203125" bestFit="1" customWidth="1"/>
    <col min="15106" max="15106" width="6.83203125" customWidth="1"/>
    <col min="15107" max="15107" width="4.5" customWidth="1"/>
    <col min="15109" max="15109" width="16.1640625" customWidth="1"/>
    <col min="15110" max="15110" width="13.5" customWidth="1"/>
    <col min="15111" max="15111" width="15.5" customWidth="1"/>
    <col min="15112" max="15112" width="12.1640625" customWidth="1"/>
    <col min="15357" max="15357" width="12.1640625" customWidth="1"/>
    <col min="15358" max="15359" width="15.5" bestFit="1" customWidth="1"/>
    <col min="15360" max="15360" width="43.33203125" bestFit="1" customWidth="1"/>
    <col min="15362" max="15362" width="6.83203125" customWidth="1"/>
    <col min="15363" max="15363" width="4.5" customWidth="1"/>
    <col min="15365" max="15365" width="16.1640625" customWidth="1"/>
    <col min="15366" max="15366" width="13.5" customWidth="1"/>
    <col min="15367" max="15367" width="15.5" customWidth="1"/>
    <col min="15368" max="15368" width="12.1640625" customWidth="1"/>
    <col min="15613" max="15613" width="12.1640625" customWidth="1"/>
    <col min="15614" max="15615" width="15.5" bestFit="1" customWidth="1"/>
    <col min="15616" max="15616" width="43.33203125" bestFit="1" customWidth="1"/>
    <col min="15618" max="15618" width="6.83203125" customWidth="1"/>
    <col min="15619" max="15619" width="4.5" customWidth="1"/>
    <col min="15621" max="15621" width="16.1640625" customWidth="1"/>
    <col min="15622" max="15622" width="13.5" customWidth="1"/>
    <col min="15623" max="15623" width="15.5" customWidth="1"/>
    <col min="15624" max="15624" width="12.1640625" customWidth="1"/>
    <col min="15869" max="15869" width="12.1640625" customWidth="1"/>
    <col min="15870" max="15871" width="15.5" bestFit="1" customWidth="1"/>
    <col min="15872" max="15872" width="43.33203125" bestFit="1" customWidth="1"/>
    <col min="15874" max="15874" width="6.83203125" customWidth="1"/>
    <col min="15875" max="15875" width="4.5" customWidth="1"/>
    <col min="15877" max="15877" width="16.1640625" customWidth="1"/>
    <col min="15878" max="15878" width="13.5" customWidth="1"/>
    <col min="15879" max="15879" width="15.5" customWidth="1"/>
    <col min="15880" max="15880" width="12.1640625" customWidth="1"/>
    <col min="16125" max="16125" width="12.1640625" customWidth="1"/>
    <col min="16126" max="16127" width="15.5" bestFit="1" customWidth="1"/>
    <col min="16128" max="16128" width="43.33203125" bestFit="1" customWidth="1"/>
    <col min="16130" max="16130" width="6.83203125" customWidth="1"/>
    <col min="16131" max="16131" width="4.5" customWidth="1"/>
    <col min="16133" max="16133" width="16.1640625" customWidth="1"/>
    <col min="16134" max="16134" width="13.5" customWidth="1"/>
    <col min="16135" max="16135" width="15.5" customWidth="1"/>
    <col min="16136" max="16136" width="12.1640625" customWidth="1"/>
  </cols>
  <sheetData>
    <row r="1" spans="1:8" ht="19" x14ac:dyDescent="0.25">
      <c r="A1" s="1" t="s">
        <v>574</v>
      </c>
    </row>
    <row r="2" spans="1:8" x14ac:dyDescent="0.2">
      <c r="A2" s="3"/>
    </row>
    <row r="3" spans="1:8" s="7" customFormat="1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2340</v>
      </c>
      <c r="H3" s="7" t="s">
        <v>54</v>
      </c>
    </row>
    <row r="4" spans="1:8" x14ac:dyDescent="0.2">
      <c r="A4">
        <v>37</v>
      </c>
      <c r="B4" s="10" t="str">
        <f>HYPERLINK("http://www.uniprot.org/uniprot/ADA10_HUMAN", "ADA10_HUMAN")</f>
        <v>ADA10_HUMAN</v>
      </c>
      <c r="C4" t="s">
        <v>650</v>
      </c>
      <c r="D4" t="b">
        <v>1</v>
      </c>
      <c r="E4" s="6">
        <v>0</v>
      </c>
      <c r="F4" s="6">
        <v>2</v>
      </c>
      <c r="G4" s="6">
        <v>5</v>
      </c>
      <c r="H4" t="s">
        <v>59</v>
      </c>
    </row>
    <row r="5" spans="1:8" x14ac:dyDescent="0.2">
      <c r="A5">
        <v>39</v>
      </c>
      <c r="B5" s="10" t="str">
        <f>HYPERLINK("http://www.uniprot.org/uniprot/PSA7_HUMAN", "PSA7_HUMAN")</f>
        <v>PSA7_HUMAN</v>
      </c>
      <c r="C5" t="s">
        <v>2341</v>
      </c>
      <c r="D5" t="b">
        <v>1</v>
      </c>
      <c r="E5" s="6">
        <v>0</v>
      </c>
      <c r="F5" s="6">
        <v>2</v>
      </c>
      <c r="G5" s="6">
        <v>5</v>
      </c>
      <c r="H5" t="s">
        <v>59</v>
      </c>
    </row>
    <row r="6" spans="1:8" x14ac:dyDescent="0.2">
      <c r="A6">
        <v>96</v>
      </c>
      <c r="B6" s="10" t="str">
        <f>HYPERLINK("http://www.uniprot.org/uniprot/CKS2_HUMAN", "CKS2_HUMAN")</f>
        <v>CKS2_HUMAN</v>
      </c>
      <c r="C6" t="s">
        <v>1898</v>
      </c>
      <c r="D6" t="b">
        <v>1</v>
      </c>
      <c r="E6" s="6">
        <v>0</v>
      </c>
      <c r="F6" s="6">
        <v>2</v>
      </c>
      <c r="G6" s="6">
        <v>4</v>
      </c>
      <c r="H6" t="s">
        <v>59</v>
      </c>
    </row>
    <row r="7" spans="1:8" x14ac:dyDescent="0.2">
      <c r="A7">
        <v>212</v>
      </c>
      <c r="B7" s="10" t="str">
        <f>HYPERLINK("http://www.uniprot.org/uniprot/DDX21_HUMAN", "DDX21_HUMAN")</f>
        <v>DDX21_HUMAN</v>
      </c>
      <c r="C7" t="s">
        <v>2342</v>
      </c>
      <c r="D7" t="b">
        <v>1</v>
      </c>
      <c r="E7" s="6">
        <v>0</v>
      </c>
      <c r="F7" s="6">
        <v>2</v>
      </c>
      <c r="G7" s="6">
        <v>3</v>
      </c>
      <c r="H7" t="s">
        <v>59</v>
      </c>
    </row>
    <row r="8" spans="1:8" x14ac:dyDescent="0.2">
      <c r="A8">
        <v>84</v>
      </c>
      <c r="B8" s="10" t="str">
        <f>HYPERLINK("http://www.uniprot.org/uniprot/GBB3_HUMAN", "GBB3_HUMAN")</f>
        <v>GBB3_HUMAN</v>
      </c>
      <c r="C8" t="s">
        <v>2343</v>
      </c>
      <c r="D8" t="b">
        <v>1</v>
      </c>
      <c r="E8" s="6">
        <v>0</v>
      </c>
      <c r="F8" s="6">
        <v>2</v>
      </c>
      <c r="G8" s="6">
        <v>3</v>
      </c>
      <c r="H8" t="s">
        <v>59</v>
      </c>
    </row>
    <row r="9" spans="1:8" x14ac:dyDescent="0.2">
      <c r="A9">
        <v>81</v>
      </c>
      <c r="B9" s="10" t="str">
        <f>HYPERLINK("http://www.uniprot.org/uniprot/IFM1_HUMAN", "IFM1_HUMAN")</f>
        <v>IFM1_HUMAN</v>
      </c>
      <c r="C9" t="s">
        <v>2344</v>
      </c>
      <c r="D9" t="b">
        <v>1</v>
      </c>
      <c r="E9" s="6">
        <v>0</v>
      </c>
      <c r="F9" s="6">
        <v>2</v>
      </c>
      <c r="G9" s="6">
        <v>3</v>
      </c>
      <c r="H9" t="s">
        <v>59</v>
      </c>
    </row>
    <row r="10" spans="1:8" x14ac:dyDescent="0.2">
      <c r="A10">
        <v>187</v>
      </c>
      <c r="B10" s="10" t="str">
        <f>HYPERLINK("http://www.uniprot.org/uniprot/NDRG1_HUMAN", "NDRG1_HUMAN")</f>
        <v>NDRG1_HUMAN</v>
      </c>
      <c r="C10" t="s">
        <v>2345</v>
      </c>
      <c r="D10" t="b">
        <v>1</v>
      </c>
      <c r="E10" s="6">
        <v>0</v>
      </c>
      <c r="F10" s="6">
        <v>2</v>
      </c>
      <c r="G10" s="6">
        <v>3</v>
      </c>
      <c r="H10" t="s">
        <v>59</v>
      </c>
    </row>
    <row r="11" spans="1:8" x14ac:dyDescent="0.2">
      <c r="A11">
        <v>59</v>
      </c>
      <c r="B11" s="10" t="str">
        <f>HYPERLINK("http://www.uniprot.org/uniprot/RHBT3_HUMAN", "RHBT3_HUMAN")</f>
        <v>RHBT3_HUMAN</v>
      </c>
      <c r="C11" t="s">
        <v>2346</v>
      </c>
      <c r="D11" t="b">
        <v>1</v>
      </c>
      <c r="E11" s="6">
        <v>0</v>
      </c>
      <c r="F11" s="6">
        <v>2</v>
      </c>
      <c r="G11" s="6">
        <v>3</v>
      </c>
      <c r="H11" t="s">
        <v>59</v>
      </c>
    </row>
    <row r="12" spans="1:8" x14ac:dyDescent="0.2">
      <c r="A12">
        <v>132</v>
      </c>
      <c r="B12" s="10" t="str">
        <f>HYPERLINK("http://www.uniprot.org/uniprot/RL24_HUMAN", "RL24_HUMAN")</f>
        <v>RL24_HUMAN</v>
      </c>
      <c r="C12" t="s">
        <v>2347</v>
      </c>
      <c r="D12" t="b">
        <v>1</v>
      </c>
      <c r="E12" s="6">
        <v>0</v>
      </c>
      <c r="F12" s="6">
        <v>2</v>
      </c>
      <c r="G12" s="6">
        <v>3</v>
      </c>
      <c r="H12" t="s">
        <v>59</v>
      </c>
    </row>
    <row r="13" spans="1:8" x14ac:dyDescent="0.2">
      <c r="A13">
        <v>174</v>
      </c>
      <c r="B13" s="10" t="str">
        <f>HYPERLINK("http://www.uniprot.org/uniprot/RLGPB_HUMAN", "RLGPB_HUMAN")</f>
        <v>RLGPB_HUMAN</v>
      </c>
      <c r="C13" t="s">
        <v>2348</v>
      </c>
      <c r="D13" t="b">
        <v>1</v>
      </c>
      <c r="E13" s="6">
        <v>0</v>
      </c>
      <c r="F13" s="6">
        <v>2</v>
      </c>
      <c r="G13" s="6">
        <v>3</v>
      </c>
      <c r="H13" t="s">
        <v>59</v>
      </c>
    </row>
    <row r="14" spans="1:8" x14ac:dyDescent="0.2">
      <c r="A14">
        <v>124</v>
      </c>
      <c r="B14" s="10" t="str">
        <f>HYPERLINK("http://www.uniprot.org/uniprot/RS13_HUMAN", "RS13_HUMAN")</f>
        <v>RS13_HUMAN</v>
      </c>
      <c r="C14" t="s">
        <v>2349</v>
      </c>
      <c r="D14" t="b">
        <v>1</v>
      </c>
      <c r="E14" s="6">
        <v>1</v>
      </c>
      <c r="F14" s="6">
        <v>2</v>
      </c>
      <c r="G14" s="6">
        <v>3</v>
      </c>
      <c r="H14" t="s">
        <v>59</v>
      </c>
    </row>
    <row r="15" spans="1:8" x14ac:dyDescent="0.2">
      <c r="A15">
        <v>217</v>
      </c>
      <c r="B15" s="10" t="str">
        <f>HYPERLINK("http://www.uniprot.org/uniprot/SUN2_HUMAN", "SUN2_HUMAN")</f>
        <v>SUN2_HUMAN</v>
      </c>
      <c r="C15" t="s">
        <v>2350</v>
      </c>
      <c r="D15" t="b">
        <v>1</v>
      </c>
      <c r="E15" s="6">
        <v>0</v>
      </c>
      <c r="F15" s="6">
        <v>2</v>
      </c>
      <c r="G15" s="6">
        <v>3</v>
      </c>
      <c r="H15" t="s">
        <v>59</v>
      </c>
    </row>
    <row r="16" spans="1:8" x14ac:dyDescent="0.2">
      <c r="A16">
        <v>133</v>
      </c>
      <c r="B16" s="10" t="str">
        <f>HYPERLINK("http://www.uniprot.org/uniprot/TF2B_HUMAN", "TF2B_HUMAN")</f>
        <v>TF2B_HUMAN</v>
      </c>
      <c r="C16" t="s">
        <v>2351</v>
      </c>
      <c r="D16" t="b">
        <v>1</v>
      </c>
      <c r="E16" s="6">
        <v>0</v>
      </c>
      <c r="F16" s="6">
        <v>2</v>
      </c>
      <c r="G16" s="6">
        <v>3</v>
      </c>
      <c r="H16" t="s">
        <v>59</v>
      </c>
    </row>
    <row r="17" spans="1:8" x14ac:dyDescent="0.2">
      <c r="A17">
        <v>102</v>
      </c>
      <c r="B17" s="10" t="str">
        <f>HYPERLINK("http://www.uniprot.org/uniprot/TXLNA_HUMAN", "TXLNA_HUMAN")</f>
        <v>TXLNA_HUMAN</v>
      </c>
      <c r="C17" t="s">
        <v>2352</v>
      </c>
      <c r="D17" t="b">
        <v>1</v>
      </c>
      <c r="E17" s="6">
        <v>0</v>
      </c>
      <c r="F17" s="6">
        <v>2</v>
      </c>
      <c r="G17" s="6">
        <v>3</v>
      </c>
      <c r="H17" t="s">
        <v>59</v>
      </c>
    </row>
    <row r="18" spans="1:8" x14ac:dyDescent="0.2">
      <c r="A18">
        <v>221</v>
      </c>
      <c r="B18" s="10" t="str">
        <f>HYPERLINK("http://www.uniprot.org/uniprot/ATS6_HUMAN", "ATS6_HUMAN")</f>
        <v>ATS6_HUMAN</v>
      </c>
      <c r="C18" t="s">
        <v>2353</v>
      </c>
      <c r="D18" t="b">
        <v>1</v>
      </c>
      <c r="E18" s="6">
        <v>2</v>
      </c>
      <c r="F18" s="6">
        <v>1</v>
      </c>
      <c r="G18" s="6">
        <v>2</v>
      </c>
      <c r="H18" t="s">
        <v>59</v>
      </c>
    </row>
    <row r="19" spans="1:8" x14ac:dyDescent="0.2">
      <c r="A19">
        <v>177</v>
      </c>
      <c r="B19" s="10" t="str">
        <f>HYPERLINK("http://www.uniprot.org/uniprot/CCAR1_HUMAN", "CCAR1_HUMAN")</f>
        <v>CCAR1_HUMAN</v>
      </c>
      <c r="C19" t="s">
        <v>2354</v>
      </c>
      <c r="D19" t="b">
        <v>1</v>
      </c>
      <c r="E19" s="6">
        <v>0</v>
      </c>
      <c r="F19" s="6">
        <v>2</v>
      </c>
      <c r="G19" s="6">
        <v>2</v>
      </c>
      <c r="H19" t="s">
        <v>59</v>
      </c>
    </row>
    <row r="20" spans="1:8" x14ac:dyDescent="0.2">
      <c r="A20">
        <v>138</v>
      </c>
      <c r="B20" s="10" t="str">
        <f>HYPERLINK("http://www.uniprot.org/uniprot/CDK18_HUMAN", "CDK18_HUMAN")</f>
        <v>CDK18_HUMAN</v>
      </c>
      <c r="C20" t="s">
        <v>2355</v>
      </c>
      <c r="D20" t="b">
        <v>1</v>
      </c>
      <c r="E20" s="6">
        <v>1</v>
      </c>
      <c r="F20" s="6">
        <v>2</v>
      </c>
      <c r="G20" s="6">
        <v>2</v>
      </c>
      <c r="H20" t="s">
        <v>59</v>
      </c>
    </row>
    <row r="21" spans="1:8" x14ac:dyDescent="0.2">
      <c r="A21">
        <v>65</v>
      </c>
      <c r="B21" s="10" t="str">
        <f>HYPERLINK("http://www.uniprot.org/uniprot/CERU_HUMAN", "CERU_HUMAN")</f>
        <v>CERU_HUMAN</v>
      </c>
      <c r="C21" t="s">
        <v>2356</v>
      </c>
      <c r="D21" t="b">
        <v>1</v>
      </c>
      <c r="E21" s="6">
        <v>0</v>
      </c>
      <c r="F21" s="6">
        <v>2</v>
      </c>
      <c r="G21" s="6">
        <v>2</v>
      </c>
      <c r="H21" t="s">
        <v>59</v>
      </c>
    </row>
    <row r="22" spans="1:8" x14ac:dyDescent="0.2">
      <c r="A22">
        <v>79</v>
      </c>
      <c r="B22" s="10" t="str">
        <f>HYPERLINK("http://www.uniprot.org/uniprot/CH60_HUMAN", "CH60_HUMAN")</f>
        <v>CH60_HUMAN</v>
      </c>
      <c r="C22" t="s">
        <v>2357</v>
      </c>
      <c r="D22" t="b">
        <v>1</v>
      </c>
      <c r="E22" s="6">
        <v>0</v>
      </c>
      <c r="F22" s="6">
        <v>2</v>
      </c>
      <c r="G22" s="6">
        <v>2</v>
      </c>
      <c r="H22" t="s">
        <v>59</v>
      </c>
    </row>
    <row r="23" spans="1:8" x14ac:dyDescent="0.2">
      <c r="A23">
        <v>120</v>
      </c>
      <c r="B23" s="10" t="str">
        <f>HYPERLINK("http://www.uniprot.org/uniprot/CKS1_HUMAN", "CKS1_HUMAN")</f>
        <v>CKS1_HUMAN</v>
      </c>
      <c r="C23" t="s">
        <v>2358</v>
      </c>
      <c r="D23" t="b">
        <v>1</v>
      </c>
      <c r="E23" s="6">
        <v>0</v>
      </c>
      <c r="F23" s="6">
        <v>2</v>
      </c>
      <c r="G23" s="6">
        <v>2</v>
      </c>
      <c r="H23" t="s">
        <v>59</v>
      </c>
    </row>
    <row r="24" spans="1:8" x14ac:dyDescent="0.2">
      <c r="A24">
        <v>64</v>
      </c>
      <c r="B24" s="10" t="str">
        <f>HYPERLINK("http://www.uniprot.org/uniprot/COX2_HUMAN", "COX2_HUMAN")</f>
        <v>COX2_HUMAN</v>
      </c>
      <c r="C24" t="s">
        <v>2359</v>
      </c>
      <c r="D24" t="b">
        <v>1</v>
      </c>
      <c r="E24" s="6">
        <v>0</v>
      </c>
      <c r="F24" s="6">
        <v>2</v>
      </c>
      <c r="G24" s="6">
        <v>2</v>
      </c>
      <c r="H24" t="s">
        <v>59</v>
      </c>
    </row>
    <row r="25" spans="1:8" x14ac:dyDescent="0.2">
      <c r="A25">
        <v>159</v>
      </c>
      <c r="B25" s="10" t="str">
        <f>HYPERLINK("http://www.uniprot.org/uniprot/CP51A_HUMAN", "CP51A_HUMAN")</f>
        <v>CP51A_HUMAN</v>
      </c>
      <c r="C25" t="s">
        <v>2360</v>
      </c>
      <c r="D25" t="b">
        <v>1</v>
      </c>
      <c r="E25" s="6">
        <v>0</v>
      </c>
      <c r="F25" s="6">
        <v>2</v>
      </c>
      <c r="G25" s="6">
        <v>2</v>
      </c>
      <c r="H25" t="s">
        <v>59</v>
      </c>
    </row>
    <row r="26" spans="1:8" x14ac:dyDescent="0.2">
      <c r="A26">
        <v>164</v>
      </c>
      <c r="B26" s="10" t="str">
        <f>HYPERLINK("http://www.uniprot.org/uniprot/DIEXF_HUMAN", "DIEXF_HUMAN")</f>
        <v>DIEXF_HUMAN</v>
      </c>
      <c r="C26" t="s">
        <v>2361</v>
      </c>
      <c r="D26" t="b">
        <v>1</v>
      </c>
      <c r="E26" s="6">
        <v>0</v>
      </c>
      <c r="F26" s="6">
        <v>2</v>
      </c>
      <c r="G26" s="6">
        <v>2</v>
      </c>
      <c r="H26" t="s">
        <v>59</v>
      </c>
    </row>
    <row r="27" spans="1:8" x14ac:dyDescent="0.2">
      <c r="A27">
        <v>82</v>
      </c>
      <c r="B27" s="10" t="str">
        <f>HYPERLINK("http://www.uniprot.org/uniprot/EF2_HUMAN", "EF2_HUMAN")</f>
        <v>EF2_HUMAN</v>
      </c>
      <c r="C27" t="s">
        <v>2362</v>
      </c>
      <c r="D27" t="b">
        <v>1</v>
      </c>
      <c r="E27" s="6">
        <v>0</v>
      </c>
      <c r="F27" s="6">
        <v>2</v>
      </c>
      <c r="G27" s="6">
        <v>2</v>
      </c>
      <c r="H27" t="s">
        <v>59</v>
      </c>
    </row>
    <row r="28" spans="1:8" x14ac:dyDescent="0.2">
      <c r="A28">
        <v>219</v>
      </c>
      <c r="B28" s="10" t="str">
        <f>HYPERLINK("http://www.uniprot.org/uniprot/EI2BD_HUMAN", "EI2BD_HUMAN")</f>
        <v>EI2BD_HUMAN</v>
      </c>
      <c r="C28" t="s">
        <v>2363</v>
      </c>
      <c r="D28" t="b">
        <v>1</v>
      </c>
      <c r="E28" s="6">
        <v>0</v>
      </c>
      <c r="F28" s="6">
        <v>2</v>
      </c>
      <c r="G28" s="6">
        <v>2</v>
      </c>
      <c r="H28" t="s">
        <v>59</v>
      </c>
    </row>
    <row r="29" spans="1:8" x14ac:dyDescent="0.2">
      <c r="A29">
        <v>99</v>
      </c>
      <c r="B29" s="10" t="str">
        <f>HYPERLINK("http://www.uniprot.org/uniprot/FDFT_HUMAN", "FDFT_HUMAN")</f>
        <v>FDFT_HUMAN</v>
      </c>
      <c r="C29" t="s">
        <v>2364</v>
      </c>
      <c r="D29" t="b">
        <v>1</v>
      </c>
      <c r="E29" s="6">
        <v>0</v>
      </c>
      <c r="F29" s="6">
        <v>2</v>
      </c>
      <c r="G29" s="6">
        <v>2</v>
      </c>
      <c r="H29" t="s">
        <v>59</v>
      </c>
    </row>
    <row r="30" spans="1:8" x14ac:dyDescent="0.2">
      <c r="A30">
        <v>63</v>
      </c>
      <c r="B30" s="10" t="str">
        <f>HYPERLINK("http://www.uniprot.org/uniprot/G6PE_HUMAN", "G6PE_HUMAN")</f>
        <v>G6PE_HUMAN</v>
      </c>
      <c r="C30" t="s">
        <v>2365</v>
      </c>
      <c r="D30" t="b">
        <v>1</v>
      </c>
      <c r="E30" s="6">
        <v>0</v>
      </c>
      <c r="F30" s="6">
        <v>2</v>
      </c>
      <c r="G30" s="6">
        <v>2</v>
      </c>
      <c r="H30" t="s">
        <v>59</v>
      </c>
    </row>
    <row r="31" spans="1:8" x14ac:dyDescent="0.2">
      <c r="A31">
        <v>72</v>
      </c>
      <c r="B31" s="10" t="str">
        <f>HYPERLINK("http://www.uniprot.org/uniprot/ITB2_HUMAN", "ITB2_HUMAN")</f>
        <v>ITB2_HUMAN</v>
      </c>
      <c r="C31" t="s">
        <v>2366</v>
      </c>
      <c r="D31" t="b">
        <v>1</v>
      </c>
      <c r="E31" s="6">
        <v>0</v>
      </c>
      <c r="F31" s="6">
        <v>2</v>
      </c>
      <c r="G31" s="6">
        <v>2</v>
      </c>
      <c r="H31" t="s">
        <v>59</v>
      </c>
    </row>
    <row r="32" spans="1:8" x14ac:dyDescent="0.2">
      <c r="A32">
        <v>68</v>
      </c>
      <c r="B32" s="10" t="str">
        <f>HYPERLINK("http://www.uniprot.org/uniprot/LMNA_HUMAN", "LMNA_HUMAN")</f>
        <v>LMNA_HUMAN</v>
      </c>
      <c r="C32" t="s">
        <v>2367</v>
      </c>
      <c r="D32" t="b">
        <v>1</v>
      </c>
      <c r="E32" s="6">
        <v>0</v>
      </c>
      <c r="F32" s="6">
        <v>2</v>
      </c>
      <c r="G32" s="6">
        <v>2</v>
      </c>
      <c r="H32" t="s">
        <v>59</v>
      </c>
    </row>
    <row r="33" spans="1:8" x14ac:dyDescent="0.2">
      <c r="A33">
        <v>146</v>
      </c>
      <c r="B33" s="10" t="str">
        <f>HYPERLINK("http://www.uniprot.org/uniprot/NOG2_HUMAN", "NOG2_HUMAN")</f>
        <v>NOG2_HUMAN</v>
      </c>
      <c r="C33" t="s">
        <v>2368</v>
      </c>
      <c r="D33" t="b">
        <v>1</v>
      </c>
      <c r="E33" s="6">
        <v>1</v>
      </c>
      <c r="F33" s="6">
        <v>2</v>
      </c>
      <c r="G33" s="6">
        <v>2</v>
      </c>
      <c r="H33" t="s">
        <v>59</v>
      </c>
    </row>
    <row r="34" spans="1:8" x14ac:dyDescent="0.2">
      <c r="A34">
        <v>44</v>
      </c>
      <c r="B34" s="10" t="str">
        <f>HYPERLINK("http://www.uniprot.org/uniprot/PAPS1_HUMAN", "PAPS1_HUMAN")</f>
        <v>PAPS1_HUMAN</v>
      </c>
      <c r="C34" t="s">
        <v>2369</v>
      </c>
      <c r="D34" t="b">
        <v>1</v>
      </c>
      <c r="E34" s="6">
        <v>0</v>
      </c>
      <c r="F34" s="6">
        <v>2</v>
      </c>
      <c r="G34" s="6">
        <v>2</v>
      </c>
      <c r="H34" t="s">
        <v>59</v>
      </c>
    </row>
    <row r="35" spans="1:8" x14ac:dyDescent="0.2">
      <c r="A35">
        <v>44</v>
      </c>
      <c r="B35" s="10" t="str">
        <f>HYPERLINK("http://www.uniprot.org/uniprot/PAPS1_HUMAN", "PAPS1_HUMAN")</f>
        <v>PAPS1_HUMAN</v>
      </c>
      <c r="C35" t="s">
        <v>2370</v>
      </c>
      <c r="D35" t="b">
        <v>1</v>
      </c>
      <c r="E35" s="6">
        <v>0</v>
      </c>
      <c r="F35" s="6">
        <v>2</v>
      </c>
      <c r="G35" s="6">
        <v>2</v>
      </c>
      <c r="H35" t="s">
        <v>59</v>
      </c>
    </row>
    <row r="36" spans="1:8" x14ac:dyDescent="0.2">
      <c r="A36">
        <v>160</v>
      </c>
      <c r="B36" s="10" t="str">
        <f>HYPERLINK("http://www.uniprot.org/uniprot/PAR14_HUMAN", "PAR14_HUMAN")</f>
        <v>PAR14_HUMAN</v>
      </c>
      <c r="C36" t="s">
        <v>2371</v>
      </c>
      <c r="D36" t="b">
        <v>1</v>
      </c>
      <c r="E36" s="6">
        <v>0</v>
      </c>
      <c r="F36" s="6">
        <v>2</v>
      </c>
      <c r="G36" s="6">
        <v>2</v>
      </c>
      <c r="H36" t="s">
        <v>59</v>
      </c>
    </row>
    <row r="37" spans="1:8" x14ac:dyDescent="0.2">
      <c r="A37">
        <v>153</v>
      </c>
      <c r="B37" s="10" t="str">
        <f>HYPERLINK("http://www.uniprot.org/uniprot/PEA15_HUMAN", "PEA15_HUMAN")</f>
        <v>PEA15_HUMAN</v>
      </c>
      <c r="C37" t="s">
        <v>2372</v>
      </c>
      <c r="D37" t="b">
        <v>1</v>
      </c>
      <c r="E37" s="6">
        <v>0</v>
      </c>
      <c r="F37" s="6">
        <v>2</v>
      </c>
      <c r="G37" s="6">
        <v>2</v>
      </c>
      <c r="H37" t="s">
        <v>59</v>
      </c>
    </row>
    <row r="38" spans="1:8" x14ac:dyDescent="0.2">
      <c r="A38">
        <v>206</v>
      </c>
      <c r="B38" s="10" t="str">
        <f>HYPERLINK("http://www.uniprot.org/uniprot/PR285_HUMAN", "PR285_HUMAN")</f>
        <v>PR285_HUMAN</v>
      </c>
      <c r="C38" t="s">
        <v>2373</v>
      </c>
      <c r="D38" t="b">
        <v>1</v>
      </c>
      <c r="E38" s="6">
        <v>0</v>
      </c>
      <c r="F38" s="6">
        <v>2</v>
      </c>
      <c r="G38" s="6">
        <v>2</v>
      </c>
      <c r="H38" t="s">
        <v>59</v>
      </c>
    </row>
    <row r="39" spans="1:8" x14ac:dyDescent="0.2">
      <c r="A39">
        <v>33</v>
      </c>
      <c r="B39" s="10" t="str">
        <f>HYPERLINK("http://www.uniprot.org/uniprot/RGPD3_HUMAN", "RGPD3_HUMAN")</f>
        <v>RGPD3_HUMAN</v>
      </c>
      <c r="C39" t="s">
        <v>2374</v>
      </c>
      <c r="D39" t="b">
        <v>1</v>
      </c>
      <c r="E39" s="6">
        <v>0</v>
      </c>
      <c r="F39" s="6">
        <v>2</v>
      </c>
      <c r="G39" s="6">
        <v>2</v>
      </c>
      <c r="H39" t="s">
        <v>59</v>
      </c>
    </row>
    <row r="40" spans="1:8" x14ac:dyDescent="0.2">
      <c r="A40">
        <v>121</v>
      </c>
      <c r="B40" s="10" t="str">
        <f>HYPERLINK("http://www.uniprot.org/uniprot/RL37A_HUMAN", "RL37A_HUMAN")</f>
        <v>RL37A_HUMAN</v>
      </c>
      <c r="C40" t="s">
        <v>2375</v>
      </c>
      <c r="D40" t="b">
        <v>1</v>
      </c>
      <c r="E40" s="6">
        <v>0</v>
      </c>
      <c r="F40" s="6">
        <v>2</v>
      </c>
      <c r="G40" s="6">
        <v>2</v>
      </c>
      <c r="H40" t="s">
        <v>59</v>
      </c>
    </row>
    <row r="41" spans="1:8" x14ac:dyDescent="0.2">
      <c r="A41">
        <v>162</v>
      </c>
      <c r="B41" s="10" t="str">
        <f>HYPERLINK("http://www.uniprot.org/uniprot/S45A4_HUMAN", "S45A4_HUMAN")</f>
        <v>S45A4_HUMAN</v>
      </c>
      <c r="C41" t="s">
        <v>2376</v>
      </c>
      <c r="D41" t="b">
        <v>1</v>
      </c>
      <c r="E41" s="6">
        <v>0</v>
      </c>
      <c r="F41" s="6">
        <v>2</v>
      </c>
      <c r="G41" s="6">
        <v>2</v>
      </c>
      <c r="H41" t="s">
        <v>59</v>
      </c>
    </row>
    <row r="42" spans="1:8" x14ac:dyDescent="0.2">
      <c r="A42">
        <v>152</v>
      </c>
      <c r="B42" s="10" t="str">
        <f>HYPERLINK("http://www.uniprot.org/uniprot/SETB1_HUMAN", "SETB1_HUMAN")</f>
        <v>SETB1_HUMAN</v>
      </c>
      <c r="C42" t="s">
        <v>2377</v>
      </c>
      <c r="D42" t="b">
        <v>1</v>
      </c>
      <c r="E42" s="6">
        <v>0</v>
      </c>
      <c r="F42" s="6">
        <v>2</v>
      </c>
      <c r="G42" s="6">
        <v>2</v>
      </c>
      <c r="H42" t="s">
        <v>59</v>
      </c>
    </row>
    <row r="43" spans="1:8" x14ac:dyDescent="0.2">
      <c r="A43">
        <v>48</v>
      </c>
      <c r="B43" s="10" t="str">
        <f>HYPERLINK("http://www.uniprot.org/uniprot/SNX3_HUMAN", "SNX3_HUMAN")</f>
        <v>SNX3_HUMAN</v>
      </c>
      <c r="C43" t="s">
        <v>2378</v>
      </c>
      <c r="D43" t="b">
        <v>1</v>
      </c>
      <c r="E43" s="6">
        <v>0</v>
      </c>
      <c r="F43" s="6">
        <v>2</v>
      </c>
      <c r="G43" s="6">
        <v>2</v>
      </c>
      <c r="H43" t="s">
        <v>59</v>
      </c>
    </row>
    <row r="44" spans="1:8" x14ac:dyDescent="0.2">
      <c r="A44">
        <v>128</v>
      </c>
      <c r="B44" s="10" t="str">
        <f>HYPERLINK("http://www.uniprot.org/uniprot/TCPB_HUMAN", "TCPB_HUMAN")</f>
        <v>TCPB_HUMAN</v>
      </c>
      <c r="C44" t="s">
        <v>2379</v>
      </c>
      <c r="D44" t="b">
        <v>1</v>
      </c>
      <c r="E44" s="6">
        <v>0</v>
      </c>
      <c r="F44" s="6">
        <v>2</v>
      </c>
      <c r="G44" s="6">
        <v>2</v>
      </c>
      <c r="H44" t="s">
        <v>59</v>
      </c>
    </row>
    <row r="45" spans="1:8" x14ac:dyDescent="0.2">
      <c r="A45">
        <v>107</v>
      </c>
      <c r="B45" s="10" t="str">
        <f>HYPERLINK("http://www.uniprot.org/uniprot/TCPG_HUMAN", "TCPG_HUMAN")</f>
        <v>TCPG_HUMAN</v>
      </c>
      <c r="C45" t="s">
        <v>2380</v>
      </c>
      <c r="D45" t="b">
        <v>1</v>
      </c>
      <c r="E45" s="6">
        <v>0</v>
      </c>
      <c r="F45" s="6">
        <v>2</v>
      </c>
      <c r="G45" s="6">
        <v>2</v>
      </c>
      <c r="H45" t="s">
        <v>59</v>
      </c>
    </row>
    <row r="46" spans="1:8" x14ac:dyDescent="0.2">
      <c r="A46">
        <v>110</v>
      </c>
      <c r="B46" s="10" t="str">
        <f>HYPERLINK("http://www.uniprot.org/uniprot/TCPQ_HUMAN", "TCPQ_HUMAN")</f>
        <v>TCPQ_HUMAN</v>
      </c>
      <c r="C46" t="s">
        <v>2381</v>
      </c>
      <c r="D46" t="b">
        <v>1</v>
      </c>
      <c r="E46" s="6">
        <v>0</v>
      </c>
      <c r="F46" s="6">
        <v>2</v>
      </c>
      <c r="G46" s="6">
        <v>2</v>
      </c>
      <c r="H46" t="s">
        <v>59</v>
      </c>
    </row>
    <row r="47" spans="1:8" x14ac:dyDescent="0.2">
      <c r="A47">
        <v>198</v>
      </c>
      <c r="B47" s="10" t="str">
        <f>HYPERLINK("http://www.uniprot.org/uniprot/TRIB3_HUMAN", "TRIB3_HUMAN")</f>
        <v>TRIB3_HUMAN</v>
      </c>
      <c r="C47" t="s">
        <v>2382</v>
      </c>
      <c r="D47" t="b">
        <v>1</v>
      </c>
      <c r="E47" s="6">
        <v>1</v>
      </c>
      <c r="F47" s="6">
        <v>2</v>
      </c>
      <c r="G47" s="6">
        <v>2</v>
      </c>
      <c r="H47" t="s">
        <v>59</v>
      </c>
    </row>
    <row r="48" spans="1:8" x14ac:dyDescent="0.2">
      <c r="A48">
        <v>148</v>
      </c>
      <c r="B48" s="10" t="str">
        <f>HYPERLINK("http://www.uniprot.org/uniprot/UBP2L_HUMAN", "UBP2L_HUMAN")</f>
        <v>UBP2L_HUMAN</v>
      </c>
      <c r="C48" t="s">
        <v>2383</v>
      </c>
      <c r="D48" t="b">
        <v>1</v>
      </c>
      <c r="E48" s="6">
        <v>0</v>
      </c>
      <c r="F48" s="6">
        <v>2</v>
      </c>
      <c r="G48" s="6">
        <v>2</v>
      </c>
      <c r="H48" t="s">
        <v>59</v>
      </c>
    </row>
    <row r="49" spans="1:8" x14ac:dyDescent="0.2">
      <c r="A49">
        <v>158</v>
      </c>
      <c r="B49" s="10" t="str">
        <f>HYPERLINK("http://www.uniprot.org/uniprot/ZIC1_HUMAN", "ZIC1_HUMAN")</f>
        <v>ZIC1_HUMAN</v>
      </c>
      <c r="C49" t="s">
        <v>2384</v>
      </c>
      <c r="D49" t="b">
        <v>1</v>
      </c>
      <c r="E49" s="6">
        <v>0</v>
      </c>
      <c r="F49" s="6">
        <v>2</v>
      </c>
      <c r="G49" s="6">
        <v>2</v>
      </c>
      <c r="H49" t="s">
        <v>59</v>
      </c>
    </row>
    <row r="50" spans="1:8" x14ac:dyDescent="0.2">
      <c r="A50">
        <v>142</v>
      </c>
      <c r="B50" s="10" t="str">
        <f>HYPERLINK("http://www.uniprot.org/uniprot/2A5G_HUMAN", "2A5G_HUMAN")</f>
        <v>2A5G_HUMAN</v>
      </c>
      <c r="C50" t="s">
        <v>2385</v>
      </c>
      <c r="D50" t="b">
        <v>1</v>
      </c>
      <c r="E50" s="6">
        <v>0</v>
      </c>
      <c r="F50" s="6">
        <v>2</v>
      </c>
      <c r="G50" s="6">
        <v>1</v>
      </c>
      <c r="H50" t="s">
        <v>59</v>
      </c>
    </row>
    <row r="51" spans="1:8" x14ac:dyDescent="0.2">
      <c r="A51">
        <v>34</v>
      </c>
      <c r="B51" s="10" t="str">
        <f>HYPERLINK("http://www.uniprot.org/uniprot/ACOD_HUMAN", "ACOD_HUMAN")</f>
        <v>ACOD_HUMAN</v>
      </c>
      <c r="C51" t="s">
        <v>2386</v>
      </c>
      <c r="D51" t="b">
        <v>1</v>
      </c>
      <c r="E51" s="6">
        <v>0</v>
      </c>
      <c r="F51" s="6">
        <v>2</v>
      </c>
      <c r="G51" s="6">
        <v>1</v>
      </c>
      <c r="H51" t="s">
        <v>59</v>
      </c>
    </row>
    <row r="52" spans="1:8" x14ac:dyDescent="0.2">
      <c r="A52">
        <v>154</v>
      </c>
      <c r="B52" s="10" t="str">
        <f>HYPERLINK("http://www.uniprot.org/uniprot/ANKR1_HUMAN", "ANKR1_HUMAN")</f>
        <v>ANKR1_HUMAN</v>
      </c>
      <c r="C52" t="s">
        <v>2387</v>
      </c>
      <c r="D52" t="b">
        <v>1</v>
      </c>
      <c r="E52" s="6">
        <v>0</v>
      </c>
      <c r="F52" s="6">
        <v>2</v>
      </c>
      <c r="G52" s="6">
        <v>1</v>
      </c>
      <c r="H52" t="s">
        <v>59</v>
      </c>
    </row>
    <row r="53" spans="1:8" x14ac:dyDescent="0.2">
      <c r="A53">
        <v>235</v>
      </c>
      <c r="B53" s="10" t="str">
        <f>HYPERLINK("http://www.uniprot.org/uniprot/AP1M2_HUMAN", "AP1M2_HUMAN")</f>
        <v>AP1M2_HUMAN</v>
      </c>
      <c r="C53" t="s">
        <v>2388</v>
      </c>
      <c r="D53" t="b">
        <v>1</v>
      </c>
      <c r="E53" s="6">
        <v>0</v>
      </c>
      <c r="F53" s="6">
        <v>2</v>
      </c>
      <c r="G53" s="6">
        <v>1</v>
      </c>
      <c r="H53" t="s">
        <v>59</v>
      </c>
    </row>
    <row r="54" spans="1:8" x14ac:dyDescent="0.2">
      <c r="A54">
        <v>115</v>
      </c>
      <c r="B54" s="10" t="str">
        <f>HYPERLINK("http://www.uniprot.org/uniprot/AP1S2_HUMAN", "AP1S2_HUMAN")</f>
        <v>AP1S2_HUMAN</v>
      </c>
      <c r="C54" t="s">
        <v>2389</v>
      </c>
      <c r="D54" t="b">
        <v>1</v>
      </c>
      <c r="E54" s="6">
        <v>0</v>
      </c>
      <c r="F54" s="6">
        <v>2</v>
      </c>
      <c r="G54" s="6">
        <v>1</v>
      </c>
      <c r="H54" t="s">
        <v>59</v>
      </c>
    </row>
    <row r="55" spans="1:8" x14ac:dyDescent="0.2">
      <c r="A55">
        <v>38</v>
      </c>
      <c r="B55" s="10" t="str">
        <f>HYPERLINK("http://www.uniprot.org/uniprot/APAF_HUMAN", "APAF_HUMAN")</f>
        <v>APAF_HUMAN</v>
      </c>
      <c r="C55" t="s">
        <v>2390</v>
      </c>
      <c r="D55" t="b">
        <v>1</v>
      </c>
      <c r="E55" s="6">
        <v>0</v>
      </c>
      <c r="F55" s="6">
        <v>2</v>
      </c>
      <c r="G55" s="6">
        <v>1</v>
      </c>
      <c r="H55" t="s">
        <v>59</v>
      </c>
    </row>
    <row r="56" spans="1:8" x14ac:dyDescent="0.2">
      <c r="A56">
        <v>166</v>
      </c>
      <c r="B56" s="10" t="str">
        <f>HYPERLINK("http://www.uniprot.org/uniprot/ATAD2_HUMAN", "ATAD2_HUMAN")</f>
        <v>ATAD2_HUMAN</v>
      </c>
      <c r="C56" t="s">
        <v>2391</v>
      </c>
      <c r="D56" t="b">
        <v>1</v>
      </c>
      <c r="E56" s="6">
        <v>0</v>
      </c>
      <c r="F56" s="6">
        <v>2</v>
      </c>
      <c r="G56" s="6">
        <v>1</v>
      </c>
      <c r="H56" t="s">
        <v>59</v>
      </c>
    </row>
    <row r="57" spans="1:8" x14ac:dyDescent="0.2">
      <c r="A57">
        <v>57</v>
      </c>
      <c r="B57" s="10" t="str">
        <f>HYPERLINK("http://www.uniprot.org/uniprot/ATRN_HUMAN", "ATRN_HUMAN")</f>
        <v>ATRN_HUMAN</v>
      </c>
      <c r="C57" t="s">
        <v>2392</v>
      </c>
      <c r="D57" t="b">
        <v>1</v>
      </c>
      <c r="E57" s="6">
        <v>1</v>
      </c>
      <c r="F57" s="6">
        <v>2</v>
      </c>
      <c r="G57" s="6">
        <v>1</v>
      </c>
      <c r="H57" t="s">
        <v>59</v>
      </c>
    </row>
    <row r="58" spans="1:8" x14ac:dyDescent="0.2">
      <c r="A58">
        <v>104</v>
      </c>
      <c r="B58" s="10" t="str">
        <f>HYPERLINK("http://www.uniprot.org/uniprot/BAG6_HUMAN", "BAG6_HUMAN")</f>
        <v>BAG6_HUMAN</v>
      </c>
      <c r="C58" t="s">
        <v>2393</v>
      </c>
      <c r="D58" t="b">
        <v>1</v>
      </c>
      <c r="E58" s="6">
        <v>0</v>
      </c>
      <c r="F58" s="6">
        <v>2</v>
      </c>
      <c r="G58" s="6">
        <v>1</v>
      </c>
      <c r="H58" t="s">
        <v>59</v>
      </c>
    </row>
    <row r="59" spans="1:8" x14ac:dyDescent="0.2">
      <c r="A59">
        <v>220</v>
      </c>
      <c r="B59" s="10" t="str">
        <f>HYPERLINK("http://www.uniprot.org/uniprot/BAZ2A_HUMAN", "BAZ2A_HUMAN")</f>
        <v>BAZ2A_HUMAN</v>
      </c>
      <c r="C59" t="s">
        <v>655</v>
      </c>
      <c r="D59" t="b">
        <v>1</v>
      </c>
      <c r="E59" s="6">
        <v>0</v>
      </c>
      <c r="F59" s="6">
        <v>2</v>
      </c>
      <c r="G59" s="6">
        <v>1</v>
      </c>
      <c r="H59" t="s">
        <v>59</v>
      </c>
    </row>
    <row r="60" spans="1:8" x14ac:dyDescent="0.2">
      <c r="A60">
        <v>176</v>
      </c>
      <c r="B60" s="10" t="str">
        <f>HYPERLINK("http://www.uniprot.org/uniprot/BBS7_HUMAN", "BBS7_HUMAN")</f>
        <v>BBS7_HUMAN</v>
      </c>
      <c r="C60" t="s">
        <v>2394</v>
      </c>
      <c r="D60" t="b">
        <v>1</v>
      </c>
      <c r="E60" s="6">
        <v>0</v>
      </c>
      <c r="F60" s="6">
        <v>2</v>
      </c>
      <c r="G60" s="6">
        <v>1</v>
      </c>
      <c r="H60" t="s">
        <v>59</v>
      </c>
    </row>
    <row r="61" spans="1:8" x14ac:dyDescent="0.2">
      <c r="A61">
        <v>50</v>
      </c>
      <c r="B61" s="10" t="str">
        <f>HYPERLINK("http://www.uniprot.org/uniprot/BUB1B_HUMAN", "BUB1B_HUMAN")</f>
        <v>BUB1B_HUMAN</v>
      </c>
      <c r="C61" t="s">
        <v>2395</v>
      </c>
      <c r="D61" t="b">
        <v>1</v>
      </c>
      <c r="E61" s="6">
        <v>0</v>
      </c>
      <c r="F61" s="6">
        <v>2</v>
      </c>
      <c r="G61" s="6">
        <v>1</v>
      </c>
      <c r="H61" t="s">
        <v>59</v>
      </c>
    </row>
    <row r="62" spans="1:8" x14ac:dyDescent="0.2">
      <c r="A62">
        <v>85</v>
      </c>
      <c r="B62" s="10" t="str">
        <f>HYPERLINK("http://www.uniprot.org/uniprot/CBPE_HUMAN", "CBPE_HUMAN")</f>
        <v>CBPE_HUMAN</v>
      </c>
      <c r="C62" t="s">
        <v>2396</v>
      </c>
      <c r="D62" t="b">
        <v>1</v>
      </c>
      <c r="E62" s="6">
        <v>0</v>
      </c>
      <c r="F62" s="6">
        <v>2</v>
      </c>
      <c r="G62" s="6">
        <v>1</v>
      </c>
      <c r="H62" t="s">
        <v>59</v>
      </c>
    </row>
    <row r="63" spans="1:8" x14ac:dyDescent="0.2">
      <c r="A63">
        <v>49</v>
      </c>
      <c r="B63" s="10" t="str">
        <f>HYPERLINK("http://www.uniprot.org/uniprot/CCNT1_HUMAN", "CCNT1_HUMAN")</f>
        <v>CCNT1_HUMAN</v>
      </c>
      <c r="C63" t="s">
        <v>2397</v>
      </c>
      <c r="D63" t="b">
        <v>1</v>
      </c>
      <c r="E63" s="6">
        <v>2</v>
      </c>
      <c r="F63" s="6">
        <v>1</v>
      </c>
      <c r="G63" s="6">
        <v>1</v>
      </c>
      <c r="H63" t="s">
        <v>59</v>
      </c>
    </row>
    <row r="64" spans="1:8" x14ac:dyDescent="0.2">
      <c r="A64">
        <v>211</v>
      </c>
      <c r="B64" s="10" t="str">
        <f>HYPERLINK("http://www.uniprot.org/uniprot/CH004_HUMAN", "CH004_HUMAN")</f>
        <v>CH004_HUMAN</v>
      </c>
      <c r="C64" t="s">
        <v>2398</v>
      </c>
      <c r="D64" t="b">
        <v>1</v>
      </c>
      <c r="E64" s="6">
        <v>0</v>
      </c>
      <c r="F64" s="6">
        <v>2</v>
      </c>
      <c r="G64" s="6">
        <v>1</v>
      </c>
      <c r="H64" t="s">
        <v>59</v>
      </c>
    </row>
    <row r="65" spans="1:8" x14ac:dyDescent="0.2">
      <c r="A65">
        <v>98</v>
      </c>
      <c r="B65" s="10" t="str">
        <f>HYPERLINK("http://www.uniprot.org/uniprot/CH3L1_HUMAN", "CH3L1_HUMAN")</f>
        <v>CH3L1_HUMAN</v>
      </c>
      <c r="C65" t="s">
        <v>2399</v>
      </c>
      <c r="D65" t="b">
        <v>1</v>
      </c>
      <c r="E65" s="6">
        <v>0</v>
      </c>
      <c r="F65" s="6">
        <v>2</v>
      </c>
      <c r="G65" s="6">
        <v>1</v>
      </c>
      <c r="H65" t="s">
        <v>59</v>
      </c>
    </row>
    <row r="66" spans="1:8" x14ac:dyDescent="0.2">
      <c r="A66">
        <v>178</v>
      </c>
      <c r="B66" s="10" t="str">
        <f>HYPERLINK("http://www.uniprot.org/uniprot/CHSS2_HUMAN", "CHSS2_HUMAN")</f>
        <v>CHSS2_HUMAN</v>
      </c>
      <c r="C66" t="s">
        <v>2400</v>
      </c>
      <c r="D66" t="b">
        <v>1</v>
      </c>
      <c r="E66" s="6">
        <v>0</v>
      </c>
      <c r="F66" s="6">
        <v>2</v>
      </c>
      <c r="G66" s="6">
        <v>1</v>
      </c>
      <c r="H66" t="s">
        <v>59</v>
      </c>
    </row>
    <row r="67" spans="1:8" x14ac:dyDescent="0.2">
      <c r="A67">
        <v>190</v>
      </c>
      <c r="B67" s="10" t="str">
        <f>HYPERLINK("http://www.uniprot.org/uniprot/CIR1A_HUMAN", "CIR1A_HUMAN")</f>
        <v>CIR1A_HUMAN</v>
      </c>
      <c r="C67" t="s">
        <v>2401</v>
      </c>
      <c r="D67" t="b">
        <v>1</v>
      </c>
      <c r="E67" s="6">
        <v>0</v>
      </c>
      <c r="F67" s="6">
        <v>2</v>
      </c>
      <c r="G67" s="6">
        <v>1</v>
      </c>
      <c r="H67" t="s">
        <v>59</v>
      </c>
    </row>
    <row r="68" spans="1:8" x14ac:dyDescent="0.2">
      <c r="A68">
        <v>147</v>
      </c>
      <c r="B68" s="10" t="str">
        <f>HYPERLINK("http://www.uniprot.org/uniprot/CKAP5_HUMAN", "CKAP5_HUMAN")</f>
        <v>CKAP5_HUMAN</v>
      </c>
      <c r="C68" t="s">
        <v>2402</v>
      </c>
      <c r="D68" t="b">
        <v>1</v>
      </c>
      <c r="E68" s="6">
        <v>0</v>
      </c>
      <c r="F68" s="6">
        <v>2</v>
      </c>
      <c r="G68" s="6">
        <v>1</v>
      </c>
      <c r="H68" t="s">
        <v>59</v>
      </c>
    </row>
    <row r="69" spans="1:8" x14ac:dyDescent="0.2">
      <c r="A69">
        <v>134</v>
      </c>
      <c r="B69" s="10" t="str">
        <f>HYPERLINK("http://www.uniprot.org/uniprot/CLH1_HUMAN", "CLH1_HUMAN")</f>
        <v>CLH1_HUMAN</v>
      </c>
      <c r="C69" t="s">
        <v>2403</v>
      </c>
      <c r="D69" t="b">
        <v>1</v>
      </c>
      <c r="E69" s="6">
        <v>0</v>
      </c>
      <c r="F69" s="6">
        <v>2</v>
      </c>
      <c r="G69" s="6">
        <v>1</v>
      </c>
      <c r="H69" t="s">
        <v>59</v>
      </c>
    </row>
    <row r="70" spans="1:8" x14ac:dyDescent="0.2">
      <c r="A70">
        <v>134</v>
      </c>
      <c r="B70" s="10" t="str">
        <f>HYPERLINK("http://www.uniprot.org/uniprot/CLH1_HUMAN", "CLH1_HUMAN")</f>
        <v>CLH1_HUMAN</v>
      </c>
      <c r="C70" t="s">
        <v>2404</v>
      </c>
      <c r="D70" t="b">
        <v>1</v>
      </c>
      <c r="E70" s="6">
        <v>0</v>
      </c>
      <c r="F70" s="6">
        <v>2</v>
      </c>
      <c r="G70" s="6">
        <v>1</v>
      </c>
      <c r="H70" t="s">
        <v>59</v>
      </c>
    </row>
    <row r="71" spans="1:8" x14ac:dyDescent="0.2">
      <c r="A71">
        <v>169</v>
      </c>
      <c r="B71" s="10" t="str">
        <f>HYPERLINK("http://www.uniprot.org/uniprot/COMD6_HUMAN", "COMD6_HUMAN")</f>
        <v>COMD6_HUMAN</v>
      </c>
      <c r="C71" t="s">
        <v>2405</v>
      </c>
      <c r="D71" t="b">
        <v>1</v>
      </c>
      <c r="E71" s="6">
        <v>2</v>
      </c>
      <c r="F71" s="6">
        <v>1</v>
      </c>
      <c r="G71" s="6">
        <v>1</v>
      </c>
      <c r="H71" t="s">
        <v>59</v>
      </c>
    </row>
    <row r="72" spans="1:8" x14ac:dyDescent="0.2">
      <c r="A72">
        <v>199</v>
      </c>
      <c r="B72" s="10" t="str">
        <f>HYPERLINK("http://www.uniprot.org/uniprot/CSRN1_HUMAN", "CSRN1_HUMAN")</f>
        <v>CSRN1_HUMAN</v>
      </c>
      <c r="C72" t="s">
        <v>2406</v>
      </c>
      <c r="D72" t="b">
        <v>1</v>
      </c>
      <c r="E72" s="6">
        <v>0</v>
      </c>
      <c r="F72" s="6">
        <v>2</v>
      </c>
      <c r="G72" s="6">
        <v>1</v>
      </c>
      <c r="H72" t="s">
        <v>59</v>
      </c>
    </row>
    <row r="73" spans="1:8" x14ac:dyDescent="0.2">
      <c r="A73">
        <v>35</v>
      </c>
      <c r="B73" s="10" t="str">
        <f>HYPERLINK("http://www.uniprot.org/uniprot/CXL11_HUMAN", "CXL11_HUMAN")</f>
        <v>CXL11_HUMAN</v>
      </c>
      <c r="C73" t="s">
        <v>2407</v>
      </c>
      <c r="D73" t="b">
        <v>1</v>
      </c>
      <c r="E73" s="6">
        <v>0</v>
      </c>
      <c r="F73" s="6">
        <v>2</v>
      </c>
      <c r="G73" s="6">
        <v>1</v>
      </c>
      <c r="H73" t="s">
        <v>59</v>
      </c>
    </row>
    <row r="74" spans="1:8" x14ac:dyDescent="0.2">
      <c r="A74">
        <v>210</v>
      </c>
      <c r="B74" s="10" t="str">
        <f>HYPERLINK("http://www.uniprot.org/uniprot/CYBP_HUMAN", "CYBP_HUMAN")</f>
        <v>CYBP_HUMAN</v>
      </c>
      <c r="C74" t="s">
        <v>2408</v>
      </c>
      <c r="D74" t="b">
        <v>1</v>
      </c>
      <c r="E74" s="6">
        <v>0</v>
      </c>
      <c r="F74" s="6">
        <v>2</v>
      </c>
      <c r="G74" s="6">
        <v>1</v>
      </c>
      <c r="H74" t="s">
        <v>59</v>
      </c>
    </row>
    <row r="75" spans="1:8" x14ac:dyDescent="0.2">
      <c r="A75">
        <v>194</v>
      </c>
      <c r="B75" s="10" t="str">
        <f>HYPERLINK("http://www.uniprot.org/uniprot/DDX27_HUMAN", "DDX27_HUMAN")</f>
        <v>DDX27_HUMAN</v>
      </c>
      <c r="C75" t="s">
        <v>2409</v>
      </c>
      <c r="D75" t="b">
        <v>1</v>
      </c>
      <c r="E75" s="6">
        <v>0</v>
      </c>
      <c r="F75" s="6">
        <v>2</v>
      </c>
      <c r="G75" s="6">
        <v>1</v>
      </c>
      <c r="H75" t="s">
        <v>59</v>
      </c>
    </row>
    <row r="76" spans="1:8" x14ac:dyDescent="0.2">
      <c r="A76">
        <v>184</v>
      </c>
      <c r="B76" s="10" t="str">
        <f>HYPERLINK("http://www.uniprot.org/uniprot/DI3L1_HUMAN", "DI3L1_HUMAN")</f>
        <v>DI3L1_HUMAN</v>
      </c>
      <c r="C76" t="s">
        <v>2410</v>
      </c>
      <c r="D76" t="b">
        <v>1</v>
      </c>
      <c r="E76" s="6">
        <v>0</v>
      </c>
      <c r="F76" s="6">
        <v>2</v>
      </c>
      <c r="G76" s="6">
        <v>1</v>
      </c>
      <c r="H76" t="s">
        <v>59</v>
      </c>
    </row>
    <row r="77" spans="1:8" x14ac:dyDescent="0.2">
      <c r="A77">
        <v>201</v>
      </c>
      <c r="B77" s="10" t="str">
        <f>HYPERLINK("http://www.uniprot.org/uniprot/DNJC2_HUMAN", "DNJC2_HUMAN")</f>
        <v>DNJC2_HUMAN</v>
      </c>
      <c r="C77" t="s">
        <v>2411</v>
      </c>
      <c r="D77" t="b">
        <v>1</v>
      </c>
      <c r="E77" s="6">
        <v>2</v>
      </c>
      <c r="F77" s="6">
        <v>1</v>
      </c>
      <c r="G77" s="6">
        <v>1</v>
      </c>
      <c r="H77" t="s">
        <v>59</v>
      </c>
    </row>
    <row r="78" spans="1:8" x14ac:dyDescent="0.2">
      <c r="A78">
        <v>51</v>
      </c>
      <c r="B78" s="10" t="str">
        <f>HYPERLINK("http://www.uniprot.org/uniprot/DPM1_HUMAN", "DPM1_HUMAN")</f>
        <v>DPM1_HUMAN</v>
      </c>
      <c r="C78" t="s">
        <v>2412</v>
      </c>
      <c r="D78" t="b">
        <v>1</v>
      </c>
      <c r="E78" s="6">
        <v>0</v>
      </c>
      <c r="F78" s="6">
        <v>2</v>
      </c>
      <c r="G78" s="6">
        <v>1</v>
      </c>
      <c r="H78" t="s">
        <v>59</v>
      </c>
    </row>
    <row r="79" spans="1:8" x14ac:dyDescent="0.2">
      <c r="A79">
        <v>193</v>
      </c>
      <c r="B79" s="10" t="str">
        <f>HYPERLINK("http://www.uniprot.org/uniprot/DYH11_HUMAN", "DYH11_HUMAN")</f>
        <v>DYH11_HUMAN</v>
      </c>
      <c r="C79" t="s">
        <v>2413</v>
      </c>
      <c r="D79" t="b">
        <v>1</v>
      </c>
      <c r="E79" s="6">
        <v>0</v>
      </c>
      <c r="F79" s="6">
        <v>2</v>
      </c>
      <c r="G79" s="6">
        <v>1</v>
      </c>
      <c r="H79" t="s">
        <v>59</v>
      </c>
    </row>
    <row r="80" spans="1:8" x14ac:dyDescent="0.2">
      <c r="A80">
        <v>141</v>
      </c>
      <c r="B80" s="10" t="str">
        <f>HYPERLINK("http://www.uniprot.org/uniprot/DYH14_HUMAN", "DYH14_HUMAN")</f>
        <v>DYH14_HUMAN</v>
      </c>
      <c r="C80" t="s">
        <v>2414</v>
      </c>
      <c r="D80" t="b">
        <v>1</v>
      </c>
      <c r="E80" s="6">
        <v>1</v>
      </c>
      <c r="F80" s="6">
        <v>2</v>
      </c>
      <c r="G80" s="6">
        <v>1</v>
      </c>
      <c r="H80" t="s">
        <v>59</v>
      </c>
    </row>
    <row r="81" spans="1:8" x14ac:dyDescent="0.2">
      <c r="A81">
        <v>149</v>
      </c>
      <c r="B81" s="10" t="str">
        <f>HYPERLINK("http://www.uniprot.org/uniprot/DYHC1_HUMAN", "DYHC1_HUMAN")</f>
        <v>DYHC1_HUMAN</v>
      </c>
      <c r="C81" t="s">
        <v>2415</v>
      </c>
      <c r="D81" t="b">
        <v>1</v>
      </c>
      <c r="E81" s="6">
        <v>0</v>
      </c>
      <c r="F81" s="6">
        <v>2</v>
      </c>
      <c r="G81" s="6">
        <v>1</v>
      </c>
      <c r="H81" t="s">
        <v>59</v>
      </c>
    </row>
    <row r="82" spans="1:8" x14ac:dyDescent="0.2">
      <c r="A82">
        <v>82</v>
      </c>
      <c r="B82" s="10" t="str">
        <f>HYPERLINK("http://www.uniprot.org/uniprot/EF2_HUMAN", "EF2_HUMAN")</f>
        <v>EF2_HUMAN</v>
      </c>
      <c r="C82" t="s">
        <v>2416</v>
      </c>
      <c r="D82" t="b">
        <v>1</v>
      </c>
      <c r="E82" s="6">
        <v>0</v>
      </c>
      <c r="F82" s="6">
        <v>2</v>
      </c>
      <c r="G82" s="6">
        <v>1</v>
      </c>
      <c r="H82" t="s">
        <v>59</v>
      </c>
    </row>
    <row r="83" spans="1:8" x14ac:dyDescent="0.2">
      <c r="A83">
        <v>230</v>
      </c>
      <c r="B83" s="10" t="str">
        <f>HYPERLINK("http://www.uniprot.org/uniprot/EFR3B_HUMAN", "EFR3B_HUMAN")</f>
        <v>EFR3B_HUMAN</v>
      </c>
      <c r="C83" t="s">
        <v>2417</v>
      </c>
      <c r="D83" t="b">
        <v>1</v>
      </c>
      <c r="E83" s="6">
        <v>0</v>
      </c>
      <c r="F83" s="6">
        <v>2</v>
      </c>
      <c r="G83" s="6">
        <v>1</v>
      </c>
      <c r="H83" t="s">
        <v>59</v>
      </c>
    </row>
    <row r="84" spans="1:8" x14ac:dyDescent="0.2">
      <c r="A84">
        <v>228</v>
      </c>
      <c r="B84" s="10" t="str">
        <f>HYPERLINK("http://www.uniprot.org/uniprot/EIF3L_HUMAN", "EIF3L_HUMAN")</f>
        <v>EIF3L_HUMAN</v>
      </c>
      <c r="C84" t="s">
        <v>2418</v>
      </c>
      <c r="D84" t="b">
        <v>1</v>
      </c>
      <c r="E84" s="6">
        <v>0</v>
      </c>
      <c r="F84" s="6">
        <v>2</v>
      </c>
      <c r="G84" s="6">
        <v>1</v>
      </c>
      <c r="H84" t="s">
        <v>59</v>
      </c>
    </row>
    <row r="85" spans="1:8" x14ac:dyDescent="0.2">
      <c r="A85">
        <v>70</v>
      </c>
      <c r="B85" s="10" t="str">
        <f>HYPERLINK("http://www.uniprot.org/uniprot/ERBB2_HUMAN", "ERBB2_HUMAN")</f>
        <v>ERBB2_HUMAN</v>
      </c>
      <c r="C85" t="s">
        <v>2419</v>
      </c>
      <c r="D85" t="b">
        <v>1</v>
      </c>
      <c r="E85" s="6">
        <v>1</v>
      </c>
      <c r="F85" s="6">
        <v>2</v>
      </c>
      <c r="G85" s="6">
        <v>1</v>
      </c>
      <c r="H85" t="s">
        <v>59</v>
      </c>
    </row>
    <row r="86" spans="1:8" x14ac:dyDescent="0.2">
      <c r="A86">
        <v>157</v>
      </c>
      <c r="B86" s="10" t="str">
        <f>HYPERLINK("http://www.uniprot.org/uniprot/ERG25_HUMAN", "ERG25_HUMAN")</f>
        <v>ERG25_HUMAN</v>
      </c>
      <c r="C86" t="s">
        <v>2420</v>
      </c>
      <c r="D86" t="b">
        <v>1</v>
      </c>
      <c r="E86" s="6">
        <v>0</v>
      </c>
      <c r="F86" s="6">
        <v>2</v>
      </c>
      <c r="G86" s="6">
        <v>1</v>
      </c>
      <c r="H86" t="s">
        <v>59</v>
      </c>
    </row>
    <row r="87" spans="1:8" x14ac:dyDescent="0.2">
      <c r="A87">
        <v>103</v>
      </c>
      <c r="B87" s="10" t="str">
        <f>HYPERLINK("http://www.uniprot.org/uniprot/ETV3_HUMAN", "ETV3_HUMAN")</f>
        <v>ETV3_HUMAN</v>
      </c>
      <c r="C87" t="s">
        <v>2421</v>
      </c>
      <c r="D87" t="b">
        <v>1</v>
      </c>
      <c r="E87" s="6">
        <v>1</v>
      </c>
      <c r="F87" s="6">
        <v>2</v>
      </c>
      <c r="G87" s="6">
        <v>1</v>
      </c>
      <c r="H87" t="s">
        <v>59</v>
      </c>
    </row>
    <row r="88" spans="1:8" x14ac:dyDescent="0.2">
      <c r="A88">
        <v>89</v>
      </c>
      <c r="B88" s="10" t="str">
        <f>HYPERLINK("http://www.uniprot.org/uniprot/F8I2_HUMAN", "F8I2_HUMAN")</f>
        <v>F8I2_HUMAN</v>
      </c>
      <c r="C88" t="s">
        <v>2422</v>
      </c>
      <c r="D88" t="b">
        <v>1</v>
      </c>
      <c r="E88" s="6">
        <v>1</v>
      </c>
      <c r="F88" s="6">
        <v>2</v>
      </c>
      <c r="G88" s="6">
        <v>1</v>
      </c>
      <c r="H88" t="s">
        <v>59</v>
      </c>
    </row>
    <row r="89" spans="1:8" x14ac:dyDescent="0.2">
      <c r="A89">
        <v>179</v>
      </c>
      <c r="B89" s="10" t="str">
        <f>HYPERLINK("http://www.uniprot.org/uniprot/FA73A_HUMAN", "FA73A_HUMAN")</f>
        <v>FA73A_HUMAN</v>
      </c>
      <c r="C89" t="s">
        <v>2423</v>
      </c>
      <c r="D89" t="b">
        <v>1</v>
      </c>
      <c r="E89" s="6">
        <v>0</v>
      </c>
      <c r="F89" s="6">
        <v>2</v>
      </c>
      <c r="G89" s="6">
        <v>1</v>
      </c>
      <c r="H89" t="s">
        <v>59</v>
      </c>
    </row>
    <row r="90" spans="1:8" x14ac:dyDescent="0.2">
      <c r="A90">
        <v>233</v>
      </c>
      <c r="B90" s="10" t="str">
        <f>HYPERLINK("http://www.uniprot.org/uniprot/FBX7_HUMAN", "FBX7_HUMAN")</f>
        <v>FBX7_HUMAN</v>
      </c>
      <c r="C90" t="s">
        <v>2424</v>
      </c>
      <c r="D90" t="b">
        <v>1</v>
      </c>
      <c r="E90" s="6">
        <v>0</v>
      </c>
      <c r="F90" s="6">
        <v>2</v>
      </c>
      <c r="G90" s="6">
        <v>1</v>
      </c>
      <c r="H90" t="s">
        <v>59</v>
      </c>
    </row>
    <row r="91" spans="1:8" x14ac:dyDescent="0.2">
      <c r="A91">
        <v>191</v>
      </c>
      <c r="B91" s="10" t="str">
        <f>HYPERLINK("http://www.uniprot.org/uniprot/FERM2_HUMAN", "FERM2_HUMAN")</f>
        <v>FERM2_HUMAN</v>
      </c>
      <c r="C91" t="s">
        <v>2425</v>
      </c>
      <c r="D91" t="b">
        <v>1</v>
      </c>
      <c r="E91" s="6">
        <v>0</v>
      </c>
      <c r="F91" s="6">
        <v>2</v>
      </c>
      <c r="G91" s="6">
        <v>1</v>
      </c>
      <c r="H91" t="s">
        <v>59</v>
      </c>
    </row>
    <row r="92" spans="1:8" x14ac:dyDescent="0.2">
      <c r="A92">
        <v>62</v>
      </c>
      <c r="B92" s="10" t="str">
        <f>HYPERLINK("http://www.uniprot.org/uniprot/FKBP9_HUMAN", "FKBP9_HUMAN")</f>
        <v>FKBP9_HUMAN</v>
      </c>
      <c r="C92" t="s">
        <v>2426</v>
      </c>
      <c r="D92" t="b">
        <v>1</v>
      </c>
      <c r="E92" s="6">
        <v>0</v>
      </c>
      <c r="F92" s="6">
        <v>2</v>
      </c>
      <c r="G92" s="6">
        <v>1</v>
      </c>
      <c r="H92" t="s">
        <v>59</v>
      </c>
    </row>
    <row r="93" spans="1:8" x14ac:dyDescent="0.2">
      <c r="A93">
        <v>186</v>
      </c>
      <c r="B93" s="10" t="str">
        <f>HYPERLINK("http://www.uniprot.org/uniprot/GBF1_HUMAN", "GBF1_HUMAN")</f>
        <v>GBF1_HUMAN</v>
      </c>
      <c r="C93" t="s">
        <v>2427</v>
      </c>
      <c r="D93" t="b">
        <v>1</v>
      </c>
      <c r="E93" s="6">
        <v>0</v>
      </c>
      <c r="F93" s="6">
        <v>2</v>
      </c>
      <c r="G93" s="6">
        <v>1</v>
      </c>
      <c r="H93" t="s">
        <v>59</v>
      </c>
    </row>
    <row r="94" spans="1:8" x14ac:dyDescent="0.2">
      <c r="A94">
        <v>94</v>
      </c>
      <c r="B94" s="10" t="str">
        <f>HYPERLINK("http://www.uniprot.org/uniprot/GDIA_HUMAN", "GDIA_HUMAN")</f>
        <v>GDIA_HUMAN</v>
      </c>
      <c r="C94" t="s">
        <v>2428</v>
      </c>
      <c r="D94" t="b">
        <v>1</v>
      </c>
      <c r="E94" s="6">
        <v>0</v>
      </c>
      <c r="F94" s="6">
        <v>2</v>
      </c>
      <c r="G94" s="6">
        <v>1</v>
      </c>
      <c r="H94" t="s">
        <v>59</v>
      </c>
    </row>
    <row r="95" spans="1:8" x14ac:dyDescent="0.2">
      <c r="A95">
        <v>109</v>
      </c>
      <c r="B95" s="10" t="str">
        <f>HYPERLINK("http://www.uniprot.org/uniprot/GDIB_HUMAN", "GDIB_HUMAN")</f>
        <v>GDIB_HUMAN</v>
      </c>
      <c r="C95" t="s">
        <v>2429</v>
      </c>
      <c r="D95" t="b">
        <v>1</v>
      </c>
      <c r="E95" s="6">
        <v>0</v>
      </c>
      <c r="F95" s="6">
        <v>2</v>
      </c>
      <c r="G95" s="6">
        <v>1</v>
      </c>
      <c r="H95" t="s">
        <v>59</v>
      </c>
    </row>
    <row r="96" spans="1:8" x14ac:dyDescent="0.2">
      <c r="A96">
        <v>165</v>
      </c>
      <c r="B96" s="10" t="str">
        <f>HYPERLINK("http://www.uniprot.org/uniprot/GLTL3_HUMAN", "GLTL3_HUMAN")</f>
        <v>GLTL3_HUMAN</v>
      </c>
      <c r="C96" t="s">
        <v>2430</v>
      </c>
      <c r="D96" t="b">
        <v>1</v>
      </c>
      <c r="E96" s="6">
        <v>0</v>
      </c>
      <c r="F96" s="6">
        <v>2</v>
      </c>
      <c r="G96" s="6">
        <v>1</v>
      </c>
      <c r="H96" t="s">
        <v>59</v>
      </c>
    </row>
    <row r="97" spans="1:8" x14ac:dyDescent="0.2">
      <c r="A97">
        <v>52</v>
      </c>
      <c r="B97" s="10" t="str">
        <f>HYPERLINK("http://www.uniprot.org/uniprot/H2B1K_HUMAN", "H2B1K_HUMAN")</f>
        <v>H2B1K_HUMAN</v>
      </c>
      <c r="C97" t="s">
        <v>2431</v>
      </c>
      <c r="D97" t="b">
        <v>1</v>
      </c>
      <c r="E97" s="6">
        <v>0</v>
      </c>
      <c r="F97" s="6">
        <v>2</v>
      </c>
      <c r="G97" s="6">
        <v>1</v>
      </c>
      <c r="H97" t="s">
        <v>59</v>
      </c>
    </row>
    <row r="98" spans="1:8" x14ac:dyDescent="0.2">
      <c r="A98">
        <v>125</v>
      </c>
      <c r="B98" s="10" t="str">
        <f>HYPERLINK("http://www.uniprot.org/uniprot/H4_HUMAN", "H4_HUMAN")</f>
        <v>H4_HUMAN</v>
      </c>
      <c r="C98" t="s">
        <v>2432</v>
      </c>
      <c r="D98" t="b">
        <v>1</v>
      </c>
      <c r="E98" s="6">
        <v>2</v>
      </c>
      <c r="F98" s="6">
        <v>1</v>
      </c>
      <c r="G98" s="6">
        <v>1</v>
      </c>
      <c r="H98" t="s">
        <v>59</v>
      </c>
    </row>
    <row r="99" spans="1:8" x14ac:dyDescent="0.2">
      <c r="A99">
        <v>167</v>
      </c>
      <c r="B99" s="10" t="str">
        <f>HYPERLINK("http://www.uniprot.org/uniprot/HACD2_HUMAN", "HACD2_HUMAN")</f>
        <v>HACD2_HUMAN</v>
      </c>
      <c r="C99" t="s">
        <v>2433</v>
      </c>
      <c r="D99" t="b">
        <v>1</v>
      </c>
      <c r="E99" s="6">
        <v>0</v>
      </c>
      <c r="F99" s="6">
        <v>2</v>
      </c>
      <c r="G99" s="6">
        <v>1</v>
      </c>
      <c r="H99" t="s">
        <v>59</v>
      </c>
    </row>
    <row r="100" spans="1:8" x14ac:dyDescent="0.2">
      <c r="A100">
        <v>40</v>
      </c>
      <c r="B100" s="10" t="str">
        <f>HYPERLINK("http://www.uniprot.org/uniprot/HAT1_HUMAN", "HAT1_HUMAN")</f>
        <v>HAT1_HUMAN</v>
      </c>
      <c r="C100" t="s">
        <v>2434</v>
      </c>
      <c r="D100" t="b">
        <v>1</v>
      </c>
      <c r="E100" s="6">
        <v>0</v>
      </c>
      <c r="F100" s="6">
        <v>2</v>
      </c>
      <c r="G100" s="6">
        <v>1</v>
      </c>
      <c r="H100" t="s">
        <v>59</v>
      </c>
    </row>
    <row r="101" spans="1:8" x14ac:dyDescent="0.2">
      <c r="A101">
        <v>170</v>
      </c>
      <c r="B101" s="10" t="str">
        <f>HYPERLINK("http://www.uniprot.org/uniprot/HAUS6_HUMAN", "HAUS6_HUMAN")</f>
        <v>HAUS6_HUMAN</v>
      </c>
      <c r="C101" t="s">
        <v>2435</v>
      </c>
      <c r="D101" t="b">
        <v>1</v>
      </c>
      <c r="E101" s="6">
        <v>0</v>
      </c>
      <c r="F101" s="6">
        <v>2</v>
      </c>
      <c r="G101" s="6">
        <v>1</v>
      </c>
      <c r="H101" t="s">
        <v>59</v>
      </c>
    </row>
    <row r="102" spans="1:8" x14ac:dyDescent="0.2">
      <c r="A102">
        <v>144</v>
      </c>
      <c r="B102" s="10" t="str">
        <f>HYPERLINK("http://www.uniprot.org/uniprot/HDAC1_HUMAN", "HDAC1_HUMAN")</f>
        <v>HDAC1_HUMAN</v>
      </c>
      <c r="C102" t="s">
        <v>2436</v>
      </c>
      <c r="D102" t="b">
        <v>1</v>
      </c>
      <c r="E102" s="6">
        <v>0</v>
      </c>
      <c r="F102" s="6">
        <v>2</v>
      </c>
      <c r="G102" s="6">
        <v>1</v>
      </c>
      <c r="H102" t="s">
        <v>59</v>
      </c>
    </row>
    <row r="103" spans="1:8" x14ac:dyDescent="0.2">
      <c r="A103">
        <v>76</v>
      </c>
      <c r="B103" s="10" t="str">
        <f>HYPERLINK("http://www.uniprot.org/uniprot/HS90A_HUMAN", "HS90A_HUMAN")</f>
        <v>HS90A_HUMAN</v>
      </c>
      <c r="C103" t="s">
        <v>286</v>
      </c>
      <c r="D103" t="b">
        <v>1</v>
      </c>
      <c r="E103" s="6">
        <v>2</v>
      </c>
      <c r="F103" s="6">
        <v>2</v>
      </c>
      <c r="G103" s="6">
        <v>1</v>
      </c>
      <c r="H103" t="s">
        <v>59</v>
      </c>
    </row>
    <row r="104" spans="1:8" x14ac:dyDescent="0.2">
      <c r="A104">
        <v>77</v>
      </c>
      <c r="B104" s="10" t="str">
        <f>HYPERLINK("http://www.uniprot.org/uniprot/HSP71_HUMAN", "HSP71_HUMAN")</f>
        <v>HSP71_HUMAN</v>
      </c>
      <c r="C104" t="s">
        <v>2437</v>
      </c>
      <c r="D104" t="b">
        <v>1</v>
      </c>
      <c r="E104" s="6">
        <v>0</v>
      </c>
      <c r="F104" s="6">
        <v>2</v>
      </c>
      <c r="G104" s="6">
        <v>1</v>
      </c>
      <c r="H104" t="s">
        <v>59</v>
      </c>
    </row>
    <row r="105" spans="1:8" x14ac:dyDescent="0.2">
      <c r="A105">
        <v>114</v>
      </c>
      <c r="B105" s="10" t="str">
        <f>HYPERLINK("http://www.uniprot.org/uniprot/IF5_HUMAN", "IF5_HUMAN")</f>
        <v>IF5_HUMAN</v>
      </c>
      <c r="C105" t="s">
        <v>2438</v>
      </c>
      <c r="D105" t="b">
        <v>1</v>
      </c>
      <c r="E105" s="6">
        <v>1</v>
      </c>
      <c r="F105" s="6">
        <v>2</v>
      </c>
      <c r="G105" s="6">
        <v>1</v>
      </c>
      <c r="H105" t="s">
        <v>59</v>
      </c>
    </row>
    <row r="106" spans="1:8" x14ac:dyDescent="0.2">
      <c r="A106">
        <v>78</v>
      </c>
      <c r="B106" s="10" t="str">
        <f>HYPERLINK("http://www.uniprot.org/uniprot/IFI6_HUMAN", "IFI6_HUMAN")</f>
        <v>IFI6_HUMAN</v>
      </c>
      <c r="C106" t="s">
        <v>2439</v>
      </c>
      <c r="D106" t="b">
        <v>1</v>
      </c>
      <c r="E106" s="6">
        <v>0</v>
      </c>
      <c r="F106" s="6">
        <v>2</v>
      </c>
      <c r="G106" s="6">
        <v>1</v>
      </c>
      <c r="H106" t="s">
        <v>59</v>
      </c>
    </row>
    <row r="107" spans="1:8" x14ac:dyDescent="0.2">
      <c r="A107">
        <v>80</v>
      </c>
      <c r="B107" s="10" t="str">
        <f>HYPERLINK("http://www.uniprot.org/uniprot/IRF1_HUMAN", "IRF1_HUMAN")</f>
        <v>IRF1_HUMAN</v>
      </c>
      <c r="C107" t="s">
        <v>2440</v>
      </c>
      <c r="D107" t="b">
        <v>1</v>
      </c>
      <c r="E107" s="6">
        <v>0</v>
      </c>
      <c r="F107" s="6">
        <v>2</v>
      </c>
      <c r="G107" s="6">
        <v>1</v>
      </c>
      <c r="H107" t="s">
        <v>59</v>
      </c>
    </row>
    <row r="108" spans="1:8" x14ac:dyDescent="0.2">
      <c r="A108">
        <v>75</v>
      </c>
      <c r="B108" s="10" t="str">
        <f>HYPERLINK("http://www.uniprot.org/uniprot/ITAV_HUMAN", "ITAV_HUMAN")</f>
        <v>ITAV_HUMAN</v>
      </c>
      <c r="C108" t="s">
        <v>2441</v>
      </c>
      <c r="D108" t="b">
        <v>1</v>
      </c>
      <c r="E108" s="6">
        <v>0</v>
      </c>
      <c r="F108" s="6">
        <v>2</v>
      </c>
      <c r="G108" s="6">
        <v>1</v>
      </c>
      <c r="H108" t="s">
        <v>59</v>
      </c>
    </row>
    <row r="109" spans="1:8" x14ac:dyDescent="0.2">
      <c r="A109">
        <v>75</v>
      </c>
      <c r="B109" s="10" t="str">
        <f>HYPERLINK("http://www.uniprot.org/uniprot/ITAV_HUMAN", "ITAV_HUMAN")</f>
        <v>ITAV_HUMAN</v>
      </c>
      <c r="C109" t="s">
        <v>2442</v>
      </c>
      <c r="D109" t="b">
        <v>1</v>
      </c>
      <c r="E109" s="6">
        <v>0</v>
      </c>
      <c r="F109" s="6">
        <v>2</v>
      </c>
      <c r="G109" s="6">
        <v>1</v>
      </c>
      <c r="H109" t="s">
        <v>59</v>
      </c>
    </row>
    <row r="110" spans="1:8" x14ac:dyDescent="0.2">
      <c r="A110">
        <v>74</v>
      </c>
      <c r="B110" s="10" t="str">
        <f>HYPERLINK("http://www.uniprot.org/uniprot/ITB1_HUMAN", "ITB1_HUMAN")</f>
        <v>ITB1_HUMAN</v>
      </c>
      <c r="C110" t="s">
        <v>1278</v>
      </c>
      <c r="D110" t="b">
        <v>1</v>
      </c>
      <c r="E110" s="6">
        <v>0</v>
      </c>
      <c r="F110" s="6">
        <v>2</v>
      </c>
      <c r="G110" s="6">
        <v>1</v>
      </c>
      <c r="H110" t="s">
        <v>59</v>
      </c>
    </row>
    <row r="111" spans="1:8" x14ac:dyDescent="0.2">
      <c r="A111">
        <v>106</v>
      </c>
      <c r="B111" s="10" t="str">
        <f>HYPERLINK("http://www.uniprot.org/uniprot/KC1D_HUMAN", "KC1D_HUMAN")</f>
        <v>KC1D_HUMAN</v>
      </c>
      <c r="C111" t="s">
        <v>2443</v>
      </c>
      <c r="D111" t="b">
        <v>1</v>
      </c>
      <c r="E111" s="6">
        <v>0</v>
      </c>
      <c r="F111" s="6">
        <v>2</v>
      </c>
      <c r="G111" s="6">
        <v>1</v>
      </c>
      <c r="H111" t="s">
        <v>59</v>
      </c>
    </row>
    <row r="112" spans="1:8" x14ac:dyDescent="0.2">
      <c r="A112">
        <v>204</v>
      </c>
      <c r="B112" s="10" t="str">
        <f>HYPERLINK("http://www.uniprot.org/uniprot/KIF2C_HUMAN", "KIF2C_HUMAN")</f>
        <v>KIF2C_HUMAN</v>
      </c>
      <c r="C112" t="s">
        <v>2444</v>
      </c>
      <c r="D112" t="b">
        <v>1</v>
      </c>
      <c r="E112" s="6">
        <v>0</v>
      </c>
      <c r="F112" s="6">
        <v>2</v>
      </c>
      <c r="G112" s="6">
        <v>1</v>
      </c>
      <c r="H112" t="s">
        <v>59</v>
      </c>
    </row>
    <row r="113" spans="1:8" x14ac:dyDescent="0.2">
      <c r="A113">
        <v>41</v>
      </c>
      <c r="B113" s="10" t="str">
        <f>HYPERLINK("http://www.uniprot.org/uniprot/LAMA5_HUMAN", "LAMA5_HUMAN")</f>
        <v>LAMA5_HUMAN</v>
      </c>
      <c r="C113" t="s">
        <v>2445</v>
      </c>
      <c r="D113" t="b">
        <v>1</v>
      </c>
      <c r="E113" s="6">
        <v>0</v>
      </c>
      <c r="F113" s="6">
        <v>2</v>
      </c>
      <c r="G113" s="6">
        <v>1</v>
      </c>
      <c r="H113" t="s">
        <v>59</v>
      </c>
    </row>
    <row r="114" spans="1:8" x14ac:dyDescent="0.2">
      <c r="A114">
        <v>224</v>
      </c>
      <c r="B114" s="10" t="str">
        <f>HYPERLINK("http://www.uniprot.org/uniprot/MAGD2_HUMAN", "MAGD2_HUMAN")</f>
        <v>MAGD2_HUMAN</v>
      </c>
      <c r="C114" t="s">
        <v>2446</v>
      </c>
      <c r="D114" t="b">
        <v>1</v>
      </c>
      <c r="E114" s="6">
        <v>0</v>
      </c>
      <c r="F114" s="6">
        <v>2</v>
      </c>
      <c r="G114" s="6">
        <v>1</v>
      </c>
      <c r="H114" t="s">
        <v>59</v>
      </c>
    </row>
    <row r="115" spans="1:8" x14ac:dyDescent="0.2">
      <c r="A115">
        <v>213</v>
      </c>
      <c r="B115" s="10" t="str">
        <f>HYPERLINK("http://www.uniprot.org/uniprot/MDN1_HUMAN", "MDN1_HUMAN")</f>
        <v>MDN1_HUMAN</v>
      </c>
      <c r="C115" t="s">
        <v>2447</v>
      </c>
      <c r="D115" t="b">
        <v>1</v>
      </c>
      <c r="E115" s="6">
        <v>2</v>
      </c>
      <c r="F115" s="6">
        <v>1</v>
      </c>
      <c r="G115" s="6">
        <v>1</v>
      </c>
      <c r="H115" t="s">
        <v>59</v>
      </c>
    </row>
    <row r="116" spans="1:8" x14ac:dyDescent="0.2">
      <c r="A116">
        <v>56</v>
      </c>
      <c r="B116" s="10" t="str">
        <f>HYPERLINK("http://www.uniprot.org/uniprot/MED24_HUMAN", "MED24_HUMAN")</f>
        <v>MED24_HUMAN</v>
      </c>
      <c r="C116" t="s">
        <v>2448</v>
      </c>
      <c r="D116" t="b">
        <v>1</v>
      </c>
      <c r="E116" s="6">
        <v>0</v>
      </c>
      <c r="F116" s="6">
        <v>2</v>
      </c>
      <c r="G116" s="6">
        <v>1</v>
      </c>
      <c r="H116" t="s">
        <v>59</v>
      </c>
    </row>
    <row r="117" spans="1:8" x14ac:dyDescent="0.2">
      <c r="A117">
        <v>200</v>
      </c>
      <c r="B117" s="10" t="str">
        <f>HYPERLINK("http://www.uniprot.org/uniprot/MINT_HUMAN", "MINT_HUMAN")</f>
        <v>MINT_HUMAN</v>
      </c>
      <c r="C117" t="s">
        <v>2449</v>
      </c>
      <c r="D117" t="b">
        <v>1</v>
      </c>
      <c r="E117" s="6">
        <v>0</v>
      </c>
      <c r="F117" s="6">
        <v>2</v>
      </c>
      <c r="G117" s="6">
        <v>1</v>
      </c>
      <c r="H117" t="s">
        <v>59</v>
      </c>
    </row>
    <row r="118" spans="1:8" x14ac:dyDescent="0.2">
      <c r="A118">
        <v>209</v>
      </c>
      <c r="B118" s="10" t="str">
        <f>HYPERLINK("http://www.uniprot.org/uniprot/MMAD_HUMAN", "MMAD_HUMAN")</f>
        <v>MMAD_HUMAN</v>
      </c>
      <c r="C118" t="s">
        <v>2450</v>
      </c>
      <c r="D118" t="b">
        <v>1</v>
      </c>
      <c r="E118" s="6">
        <v>0</v>
      </c>
      <c r="F118" s="6">
        <v>2</v>
      </c>
      <c r="G118" s="6">
        <v>1</v>
      </c>
      <c r="H118" t="s">
        <v>59</v>
      </c>
    </row>
    <row r="119" spans="1:8" x14ac:dyDescent="0.2">
      <c r="A119">
        <v>168</v>
      </c>
      <c r="B119" s="10" t="str">
        <f>HYPERLINK("http://www.uniprot.org/uniprot/MOL1A_HUMAN", "MOL1A_HUMAN")</f>
        <v>MOL1A_HUMAN</v>
      </c>
      <c r="C119" t="s">
        <v>2451</v>
      </c>
      <c r="D119" t="b">
        <v>1</v>
      </c>
      <c r="E119" s="6">
        <v>0</v>
      </c>
      <c r="F119" s="6">
        <v>2</v>
      </c>
      <c r="G119" s="6">
        <v>1</v>
      </c>
      <c r="H119" t="s">
        <v>59</v>
      </c>
    </row>
    <row r="120" spans="1:8" x14ac:dyDescent="0.2">
      <c r="A120">
        <v>58</v>
      </c>
      <c r="B120" s="10" t="str">
        <f>HYPERLINK("http://www.uniprot.org/uniprot/MPDZ_HUMAN", "MPDZ_HUMAN")</f>
        <v>MPDZ_HUMAN</v>
      </c>
      <c r="C120" t="s">
        <v>2452</v>
      </c>
      <c r="D120" t="b">
        <v>1</v>
      </c>
      <c r="E120" s="6">
        <v>0</v>
      </c>
      <c r="F120" s="6">
        <v>2</v>
      </c>
      <c r="G120" s="6">
        <v>1</v>
      </c>
      <c r="H120" t="s">
        <v>59</v>
      </c>
    </row>
    <row r="121" spans="1:8" x14ac:dyDescent="0.2">
      <c r="A121">
        <v>93</v>
      </c>
      <c r="B121" s="10" t="str">
        <f>HYPERLINK("http://www.uniprot.org/uniprot/MPIP2_HUMAN", "MPIP2_HUMAN")</f>
        <v>MPIP2_HUMAN</v>
      </c>
      <c r="C121" t="s">
        <v>2453</v>
      </c>
      <c r="D121" t="b">
        <v>1</v>
      </c>
      <c r="E121" s="6">
        <v>0</v>
      </c>
      <c r="F121" s="6">
        <v>2</v>
      </c>
      <c r="G121" s="6">
        <v>1</v>
      </c>
      <c r="H121" t="s">
        <v>59</v>
      </c>
    </row>
    <row r="122" spans="1:8" x14ac:dyDescent="0.2">
      <c r="A122">
        <v>195</v>
      </c>
      <c r="B122" s="10" t="str">
        <f>HYPERLINK("http://www.uniprot.org/uniprot/MYO19_HUMAN", "MYO19_HUMAN")</f>
        <v>MYO19_HUMAN</v>
      </c>
      <c r="C122" t="s">
        <v>2454</v>
      </c>
      <c r="D122" t="b">
        <v>1</v>
      </c>
      <c r="E122" s="6">
        <v>0</v>
      </c>
      <c r="F122" s="6">
        <v>2</v>
      </c>
      <c r="G122" s="6">
        <v>1</v>
      </c>
      <c r="H122" t="s">
        <v>59</v>
      </c>
    </row>
    <row r="123" spans="1:8" x14ac:dyDescent="0.2">
      <c r="A123">
        <v>223</v>
      </c>
      <c r="B123" s="10" t="str">
        <f>HYPERLINK("http://www.uniprot.org/uniprot/MYO6_HUMAN", "MYO6_HUMAN")</f>
        <v>MYO6_HUMAN</v>
      </c>
      <c r="C123" t="s">
        <v>2455</v>
      </c>
      <c r="D123" t="b">
        <v>1</v>
      </c>
      <c r="E123" s="6">
        <v>1</v>
      </c>
      <c r="F123" s="6">
        <v>2</v>
      </c>
      <c r="G123" s="6">
        <v>1</v>
      </c>
      <c r="H123" t="s">
        <v>59</v>
      </c>
    </row>
    <row r="124" spans="1:8" x14ac:dyDescent="0.2">
      <c r="A124">
        <v>172</v>
      </c>
      <c r="B124" s="10" t="str">
        <f>HYPERLINK("http://www.uniprot.org/uniprot/NAA40_HUMAN", "NAA40_HUMAN")</f>
        <v>NAA40_HUMAN</v>
      </c>
      <c r="C124" t="s">
        <v>2456</v>
      </c>
      <c r="D124" t="b">
        <v>1</v>
      </c>
      <c r="E124" s="6">
        <v>0</v>
      </c>
      <c r="F124" s="6">
        <v>2</v>
      </c>
      <c r="G124" s="6">
        <v>1</v>
      </c>
      <c r="H124" t="s">
        <v>59</v>
      </c>
    </row>
    <row r="125" spans="1:8" x14ac:dyDescent="0.2">
      <c r="A125">
        <v>207</v>
      </c>
      <c r="B125" s="10" t="str">
        <f>HYPERLINK("http://www.uniprot.org/uniprot/NOG1_HUMAN", "NOG1_HUMAN")</f>
        <v>NOG1_HUMAN</v>
      </c>
      <c r="C125" t="s">
        <v>2457</v>
      </c>
      <c r="D125" t="b">
        <v>1</v>
      </c>
      <c r="E125" s="6">
        <v>0</v>
      </c>
      <c r="F125" s="6">
        <v>2</v>
      </c>
      <c r="G125" s="6">
        <v>1</v>
      </c>
      <c r="H125" t="s">
        <v>59</v>
      </c>
    </row>
    <row r="126" spans="1:8" x14ac:dyDescent="0.2">
      <c r="A126">
        <v>127</v>
      </c>
      <c r="B126" s="10" t="str">
        <f>HYPERLINK("http://www.uniprot.org/uniprot/NOMO3_HUMAN", "NOMO3_HUMAN")</f>
        <v>NOMO3_HUMAN</v>
      </c>
      <c r="C126" t="s">
        <v>2458</v>
      </c>
      <c r="D126" t="b">
        <v>1</v>
      </c>
      <c r="E126" s="6">
        <v>0</v>
      </c>
      <c r="F126" s="6">
        <v>2</v>
      </c>
      <c r="G126" s="6">
        <v>1</v>
      </c>
      <c r="H126" t="s">
        <v>59</v>
      </c>
    </row>
    <row r="127" spans="1:8" x14ac:dyDescent="0.2">
      <c r="A127">
        <v>83</v>
      </c>
      <c r="B127" s="10" t="str">
        <f>HYPERLINK("http://www.uniprot.org/uniprot/NQO1_HUMAN", "NQO1_HUMAN")</f>
        <v>NQO1_HUMAN</v>
      </c>
      <c r="C127" t="s">
        <v>2459</v>
      </c>
      <c r="D127" t="b">
        <v>1</v>
      </c>
      <c r="E127" s="6">
        <v>0</v>
      </c>
      <c r="F127" s="6">
        <v>2</v>
      </c>
      <c r="G127" s="6">
        <v>1</v>
      </c>
      <c r="H127" t="s">
        <v>59</v>
      </c>
    </row>
    <row r="128" spans="1:8" x14ac:dyDescent="0.2">
      <c r="A128">
        <v>214</v>
      </c>
      <c r="B128" s="10" t="str">
        <f>HYPERLINK("http://www.uniprot.org/uniprot/NSMA3_HUMAN", "NSMA3_HUMAN")</f>
        <v>NSMA3_HUMAN</v>
      </c>
      <c r="C128" t="s">
        <v>2460</v>
      </c>
      <c r="D128" t="b">
        <v>1</v>
      </c>
      <c r="E128" s="6">
        <v>0</v>
      </c>
      <c r="F128" s="6">
        <v>2</v>
      </c>
      <c r="G128" s="6">
        <v>1</v>
      </c>
      <c r="H128" t="s">
        <v>59</v>
      </c>
    </row>
    <row r="129" spans="1:8" x14ac:dyDescent="0.2">
      <c r="A129">
        <v>117</v>
      </c>
      <c r="B129" s="10" t="str">
        <f>HYPERLINK("http://www.uniprot.org/uniprot/NU107_HUMAN", "NU107_HUMAN")</f>
        <v>NU107_HUMAN</v>
      </c>
      <c r="C129" t="s">
        <v>2461</v>
      </c>
      <c r="D129" t="b">
        <v>1</v>
      </c>
      <c r="E129" s="6">
        <v>0</v>
      </c>
      <c r="F129" s="6">
        <v>2</v>
      </c>
      <c r="G129" s="6">
        <v>1</v>
      </c>
      <c r="H129" t="s">
        <v>59</v>
      </c>
    </row>
    <row r="130" spans="1:8" x14ac:dyDescent="0.2">
      <c r="A130">
        <v>236</v>
      </c>
      <c r="B130" s="10" t="str">
        <f>HYPERLINK("http://www.uniprot.org/uniprot/NUMBL_HUMAN", "NUMBL_HUMAN")</f>
        <v>NUMBL_HUMAN</v>
      </c>
      <c r="C130" t="s">
        <v>2462</v>
      </c>
      <c r="D130" t="b">
        <v>1</v>
      </c>
      <c r="E130" s="6">
        <v>0</v>
      </c>
      <c r="F130" s="6">
        <v>2</v>
      </c>
      <c r="G130" s="6">
        <v>1</v>
      </c>
      <c r="H130" t="s">
        <v>59</v>
      </c>
    </row>
    <row r="131" spans="1:8" x14ac:dyDescent="0.2">
      <c r="A131">
        <v>161</v>
      </c>
      <c r="B131" s="10" t="str">
        <f>HYPERLINK("http://www.uniprot.org/uniprot/ORML2_HUMAN", "ORML2_HUMAN")</f>
        <v>ORML2_HUMAN</v>
      </c>
      <c r="C131" t="s">
        <v>1251</v>
      </c>
      <c r="D131" t="b">
        <v>1</v>
      </c>
      <c r="E131" s="6">
        <v>0</v>
      </c>
      <c r="F131" s="6">
        <v>2</v>
      </c>
      <c r="G131" s="6">
        <v>1</v>
      </c>
      <c r="H131" t="s">
        <v>59</v>
      </c>
    </row>
    <row r="132" spans="1:8" x14ac:dyDescent="0.2">
      <c r="A132">
        <v>42</v>
      </c>
      <c r="B132" s="10" t="str">
        <f>HYPERLINK("http://www.uniprot.org/uniprot/P4HA2_HUMAN", "P4HA2_HUMAN")</f>
        <v>P4HA2_HUMAN</v>
      </c>
      <c r="C132" t="s">
        <v>2463</v>
      </c>
      <c r="D132" t="b">
        <v>1</v>
      </c>
      <c r="E132" s="6">
        <v>0</v>
      </c>
      <c r="F132" s="6">
        <v>2</v>
      </c>
      <c r="G132" s="6">
        <v>1</v>
      </c>
      <c r="H132" t="s">
        <v>59</v>
      </c>
    </row>
    <row r="133" spans="1:8" x14ac:dyDescent="0.2">
      <c r="A133">
        <v>180</v>
      </c>
      <c r="B133" s="10" t="str">
        <f>HYPERLINK("http://www.uniprot.org/uniprot/PAPD5_HUMAN", "PAPD5_HUMAN")</f>
        <v>PAPD5_HUMAN</v>
      </c>
      <c r="C133" t="s">
        <v>2464</v>
      </c>
      <c r="D133" t="b">
        <v>1</v>
      </c>
      <c r="E133" s="6">
        <v>0</v>
      </c>
      <c r="F133" s="6">
        <v>2</v>
      </c>
      <c r="G133" s="6">
        <v>1</v>
      </c>
      <c r="H133" t="s">
        <v>59</v>
      </c>
    </row>
    <row r="134" spans="1:8" x14ac:dyDescent="0.2">
      <c r="A134">
        <v>55</v>
      </c>
      <c r="B134" s="10" t="str">
        <f>HYPERLINK("http://www.uniprot.org/uniprot/PDCD6_HUMAN", "PDCD6_HUMAN")</f>
        <v>PDCD6_HUMAN</v>
      </c>
      <c r="C134" t="s">
        <v>2465</v>
      </c>
      <c r="D134" t="b">
        <v>1</v>
      </c>
      <c r="E134" s="6">
        <v>0</v>
      </c>
      <c r="F134" s="6">
        <v>2</v>
      </c>
      <c r="G134" s="6">
        <v>1</v>
      </c>
      <c r="H134" t="s">
        <v>59</v>
      </c>
    </row>
    <row r="135" spans="1:8" x14ac:dyDescent="0.2">
      <c r="A135">
        <v>196</v>
      </c>
      <c r="B135" s="10" t="str">
        <f>HYPERLINK("http://www.uniprot.org/uniprot/PGRP2_HUMAN", "PGRP2_HUMAN")</f>
        <v>PGRP2_HUMAN</v>
      </c>
      <c r="C135" t="s">
        <v>2466</v>
      </c>
      <c r="D135" t="b">
        <v>1</v>
      </c>
      <c r="E135" s="6">
        <v>0</v>
      </c>
      <c r="F135" s="6">
        <v>2</v>
      </c>
      <c r="G135" s="6">
        <v>1</v>
      </c>
      <c r="H135" t="s">
        <v>59</v>
      </c>
    </row>
    <row r="136" spans="1:8" x14ac:dyDescent="0.2">
      <c r="A136">
        <v>122</v>
      </c>
      <c r="B136" s="10" t="str">
        <f>HYPERLINK("http://www.uniprot.org/uniprot/PP1A_HUMAN", "PP1A_HUMAN")</f>
        <v>PP1A_HUMAN</v>
      </c>
      <c r="C136" t="s">
        <v>2467</v>
      </c>
      <c r="D136" t="b">
        <v>1</v>
      </c>
      <c r="E136" s="6">
        <v>0</v>
      </c>
      <c r="F136" s="6">
        <v>2</v>
      </c>
      <c r="G136" s="6">
        <v>1</v>
      </c>
      <c r="H136" t="s">
        <v>59</v>
      </c>
    </row>
    <row r="137" spans="1:8" x14ac:dyDescent="0.2">
      <c r="A137">
        <v>122</v>
      </c>
      <c r="B137" s="10" t="str">
        <f>HYPERLINK("http://www.uniprot.org/uniprot/PP1A_HUMAN", "PP1A_HUMAN")</f>
        <v>PP1A_HUMAN</v>
      </c>
      <c r="C137" t="s">
        <v>2468</v>
      </c>
      <c r="D137" t="b">
        <v>1</v>
      </c>
      <c r="E137" s="6">
        <v>0</v>
      </c>
      <c r="F137" s="6">
        <v>2</v>
      </c>
      <c r="G137" s="6">
        <v>1</v>
      </c>
      <c r="H137" t="s">
        <v>59</v>
      </c>
    </row>
    <row r="138" spans="1:8" x14ac:dyDescent="0.2">
      <c r="A138">
        <v>206</v>
      </c>
      <c r="B138" s="10" t="str">
        <f>HYPERLINK("http://www.uniprot.org/uniprot/PR285_HUMAN", "PR285_HUMAN")</f>
        <v>PR285_HUMAN</v>
      </c>
      <c r="C138" t="s">
        <v>2469</v>
      </c>
      <c r="D138" t="b">
        <v>1</v>
      </c>
      <c r="E138" s="6">
        <v>0</v>
      </c>
      <c r="F138" s="6">
        <v>2</v>
      </c>
      <c r="G138" s="6">
        <v>1</v>
      </c>
      <c r="H138" t="s">
        <v>59</v>
      </c>
    </row>
    <row r="139" spans="1:8" x14ac:dyDescent="0.2">
      <c r="A139">
        <v>129</v>
      </c>
      <c r="B139" s="10" t="str">
        <f>HYPERLINK("http://www.uniprot.org/uniprot/PRKDC_HUMAN", "PRKDC_HUMAN")</f>
        <v>PRKDC_HUMAN</v>
      </c>
      <c r="C139" t="s">
        <v>2470</v>
      </c>
      <c r="D139" t="b">
        <v>1</v>
      </c>
      <c r="E139" s="6">
        <v>1</v>
      </c>
      <c r="F139" s="6">
        <v>2</v>
      </c>
      <c r="G139" s="6">
        <v>1</v>
      </c>
      <c r="H139" t="s">
        <v>59</v>
      </c>
    </row>
    <row r="140" spans="1:8" x14ac:dyDescent="0.2">
      <c r="A140">
        <v>123</v>
      </c>
      <c r="B140" s="10" t="str">
        <f>HYPERLINK("http://www.uniprot.org/uniprot/PRS4_HUMAN", "PRS4_HUMAN")</f>
        <v>PRS4_HUMAN</v>
      </c>
      <c r="C140" t="s">
        <v>2471</v>
      </c>
      <c r="D140" t="b">
        <v>1</v>
      </c>
      <c r="E140" s="6">
        <v>0</v>
      </c>
      <c r="F140" s="6">
        <v>2</v>
      </c>
      <c r="G140" s="6">
        <v>1</v>
      </c>
      <c r="H140" t="s">
        <v>59</v>
      </c>
    </row>
    <row r="141" spans="1:8" x14ac:dyDescent="0.2">
      <c r="A141">
        <v>97</v>
      </c>
      <c r="B141" s="10" t="str">
        <f>HYPERLINK("http://www.uniprot.org/uniprot/PRS7_HUMAN", "PRS7_HUMAN")</f>
        <v>PRS7_HUMAN</v>
      </c>
      <c r="C141" t="s">
        <v>2472</v>
      </c>
      <c r="D141" t="b">
        <v>1</v>
      </c>
      <c r="E141" s="6">
        <v>0</v>
      </c>
      <c r="F141" s="6">
        <v>2</v>
      </c>
      <c r="G141" s="6">
        <v>1</v>
      </c>
      <c r="H141" t="s">
        <v>59</v>
      </c>
    </row>
    <row r="142" spans="1:8" x14ac:dyDescent="0.2">
      <c r="A142">
        <v>91</v>
      </c>
      <c r="B142" s="10" t="str">
        <f>HYPERLINK("http://www.uniprot.org/uniprot/PSA3_HUMAN", "PSA3_HUMAN")</f>
        <v>PSA3_HUMAN</v>
      </c>
      <c r="C142" t="s">
        <v>2473</v>
      </c>
      <c r="D142" t="b">
        <v>1</v>
      </c>
      <c r="E142" s="6">
        <v>0</v>
      </c>
      <c r="F142" s="6">
        <v>2</v>
      </c>
      <c r="G142" s="6">
        <v>1</v>
      </c>
      <c r="H142" t="s">
        <v>59</v>
      </c>
    </row>
    <row r="143" spans="1:8" x14ac:dyDescent="0.2">
      <c r="A143">
        <v>119</v>
      </c>
      <c r="B143" s="10" t="str">
        <f>HYPERLINK("http://www.uniprot.org/uniprot/PSA6_HUMAN", "PSA6_HUMAN")</f>
        <v>PSA6_HUMAN</v>
      </c>
      <c r="C143" t="s">
        <v>2474</v>
      </c>
      <c r="D143" t="b">
        <v>1</v>
      </c>
      <c r="E143" s="6">
        <v>1</v>
      </c>
      <c r="F143" s="6">
        <v>2</v>
      </c>
      <c r="G143" s="6">
        <v>1</v>
      </c>
      <c r="H143" t="s">
        <v>59</v>
      </c>
    </row>
    <row r="144" spans="1:8" x14ac:dyDescent="0.2">
      <c r="A144">
        <v>185</v>
      </c>
      <c r="B144" s="10" t="str">
        <f>HYPERLINK("http://www.uniprot.org/uniprot/PYRD1_HUMAN", "PYRD1_HUMAN")</f>
        <v>PYRD1_HUMAN</v>
      </c>
      <c r="C144" t="s">
        <v>2475</v>
      </c>
      <c r="D144" t="b">
        <v>1</v>
      </c>
      <c r="E144" s="6">
        <v>0</v>
      </c>
      <c r="F144" s="6">
        <v>2</v>
      </c>
      <c r="G144" s="6">
        <v>1</v>
      </c>
      <c r="H144" t="s">
        <v>59</v>
      </c>
    </row>
    <row r="145" spans="1:8" x14ac:dyDescent="0.2">
      <c r="A145">
        <v>111</v>
      </c>
      <c r="B145" s="10" t="str">
        <f>HYPERLINK("http://www.uniprot.org/uniprot/RAB13_HUMAN", "RAB13_HUMAN")</f>
        <v>RAB13_HUMAN</v>
      </c>
      <c r="C145" t="s">
        <v>2476</v>
      </c>
      <c r="D145" t="b">
        <v>1</v>
      </c>
      <c r="E145" s="6">
        <v>0</v>
      </c>
      <c r="F145" s="6">
        <v>2</v>
      </c>
      <c r="G145" s="6">
        <v>1</v>
      </c>
      <c r="H145" t="s">
        <v>59</v>
      </c>
    </row>
    <row r="146" spans="1:8" x14ac:dyDescent="0.2">
      <c r="A146">
        <v>151</v>
      </c>
      <c r="B146" s="10" t="str">
        <f>HYPERLINK("http://www.uniprot.org/uniprot/RB3GP_HUMAN", "RB3GP_HUMAN")</f>
        <v>RB3GP_HUMAN</v>
      </c>
      <c r="C146" t="s">
        <v>2477</v>
      </c>
      <c r="D146" t="b">
        <v>1</v>
      </c>
      <c r="E146" s="6">
        <v>1</v>
      </c>
      <c r="F146" s="6">
        <v>2</v>
      </c>
      <c r="G146" s="6">
        <v>1</v>
      </c>
      <c r="H146" t="s">
        <v>59</v>
      </c>
    </row>
    <row r="147" spans="1:8" x14ac:dyDescent="0.2">
      <c r="A147">
        <v>140</v>
      </c>
      <c r="B147" s="10" t="str">
        <f>HYPERLINK("http://www.uniprot.org/uniprot/RBBP4_HUMAN", "RBBP4_HUMAN")</f>
        <v>RBBP4_HUMAN</v>
      </c>
      <c r="C147" t="s">
        <v>2478</v>
      </c>
      <c r="D147" t="b">
        <v>1</v>
      </c>
      <c r="E147" s="6">
        <v>0</v>
      </c>
      <c r="F147" s="6">
        <v>2</v>
      </c>
      <c r="G147" s="6">
        <v>1</v>
      </c>
      <c r="H147" t="s">
        <v>59</v>
      </c>
    </row>
    <row r="148" spans="1:8" x14ac:dyDescent="0.2">
      <c r="A148">
        <v>87</v>
      </c>
      <c r="B148" s="10" t="str">
        <f>HYPERLINK("http://www.uniprot.org/uniprot/RCC1_HUMAN", "RCC1_HUMAN")</f>
        <v>RCC1_HUMAN</v>
      </c>
      <c r="C148" t="s">
        <v>2479</v>
      </c>
      <c r="D148" t="b">
        <v>1</v>
      </c>
      <c r="E148" s="6">
        <v>0</v>
      </c>
      <c r="F148" s="6">
        <v>2</v>
      </c>
      <c r="G148" s="6">
        <v>1</v>
      </c>
      <c r="H148" t="s">
        <v>59</v>
      </c>
    </row>
    <row r="149" spans="1:8" x14ac:dyDescent="0.2">
      <c r="A149">
        <v>113</v>
      </c>
      <c r="B149" s="10" t="str">
        <f>HYPERLINK("http://www.uniprot.org/uniprot/RD23A_HUMAN", "RD23A_HUMAN")</f>
        <v>RD23A_HUMAN</v>
      </c>
      <c r="C149" t="s">
        <v>2480</v>
      </c>
      <c r="D149" t="b">
        <v>1</v>
      </c>
      <c r="E149" s="6">
        <v>1</v>
      </c>
      <c r="F149" s="6">
        <v>2</v>
      </c>
      <c r="G149" s="6">
        <v>1</v>
      </c>
      <c r="H149" t="s">
        <v>59</v>
      </c>
    </row>
    <row r="150" spans="1:8" x14ac:dyDescent="0.2">
      <c r="A150">
        <v>73</v>
      </c>
      <c r="B150" s="10" t="str">
        <f>HYPERLINK("http://www.uniprot.org/uniprot/REG1A_HUMAN", "REG1A_HUMAN")</f>
        <v>REG1A_HUMAN</v>
      </c>
      <c r="C150" t="s">
        <v>2481</v>
      </c>
      <c r="D150" t="b">
        <v>1</v>
      </c>
      <c r="E150" s="6">
        <v>0</v>
      </c>
      <c r="F150" s="6">
        <v>2</v>
      </c>
      <c r="G150" s="6">
        <v>1</v>
      </c>
      <c r="H150" t="s">
        <v>59</v>
      </c>
    </row>
    <row r="151" spans="1:8" x14ac:dyDescent="0.2">
      <c r="A151">
        <v>43</v>
      </c>
      <c r="B151" s="10" t="str">
        <f>HYPERLINK("http://www.uniprot.org/uniprot/RFOX2_HUMAN", "RFOX2_HUMAN")</f>
        <v>RFOX2_HUMAN</v>
      </c>
      <c r="C151" t="s">
        <v>2482</v>
      </c>
      <c r="D151" t="b">
        <v>1</v>
      </c>
      <c r="E151" s="6">
        <v>0</v>
      </c>
      <c r="F151" s="6">
        <v>2</v>
      </c>
      <c r="G151" s="6">
        <v>1</v>
      </c>
      <c r="H151" t="s">
        <v>59</v>
      </c>
    </row>
    <row r="152" spans="1:8" x14ac:dyDescent="0.2">
      <c r="A152">
        <v>126</v>
      </c>
      <c r="B152" s="10" t="str">
        <f>HYPERLINK("http://www.uniprot.org/uniprot/RL32_HUMAN", "RL32_HUMAN")</f>
        <v>RL32_HUMAN</v>
      </c>
      <c r="C152" t="s">
        <v>386</v>
      </c>
      <c r="D152" t="b">
        <v>1</v>
      </c>
      <c r="E152" s="6">
        <v>0</v>
      </c>
      <c r="F152" s="6">
        <v>2</v>
      </c>
      <c r="G152" s="6">
        <v>1</v>
      </c>
      <c r="H152" t="s">
        <v>59</v>
      </c>
    </row>
    <row r="153" spans="1:8" x14ac:dyDescent="0.2">
      <c r="A153">
        <v>163</v>
      </c>
      <c r="B153" s="10" t="str">
        <f>HYPERLINK("http://www.uniprot.org/uniprot/RN213_HUMAN", "RN213_HUMAN")</f>
        <v>RN213_HUMAN</v>
      </c>
      <c r="C153" t="s">
        <v>2483</v>
      </c>
      <c r="D153" t="b">
        <v>1</v>
      </c>
      <c r="E153" s="6">
        <v>0</v>
      </c>
      <c r="F153" s="6">
        <v>2</v>
      </c>
      <c r="G153" s="6">
        <v>1</v>
      </c>
      <c r="H153" t="s">
        <v>59</v>
      </c>
    </row>
    <row r="154" spans="1:8" x14ac:dyDescent="0.2">
      <c r="A154">
        <v>90</v>
      </c>
      <c r="B154" s="10" t="str">
        <f>HYPERLINK("http://www.uniprot.org/uniprot/RPB1_HUMAN", "RPB1_HUMAN")</f>
        <v>RPB1_HUMAN</v>
      </c>
      <c r="C154" t="s">
        <v>2484</v>
      </c>
      <c r="D154" t="b">
        <v>1</v>
      </c>
      <c r="E154" s="6">
        <v>0</v>
      </c>
      <c r="F154" s="6">
        <v>2</v>
      </c>
      <c r="G154" s="6">
        <v>1</v>
      </c>
      <c r="H154" t="s">
        <v>59</v>
      </c>
    </row>
    <row r="155" spans="1:8" x14ac:dyDescent="0.2">
      <c r="A155">
        <v>71</v>
      </c>
      <c r="B155" s="10" t="str">
        <f>HYPERLINK("http://www.uniprot.org/uniprot/RPN2_HUMAN", "RPN2_HUMAN")</f>
        <v>RPN2_HUMAN</v>
      </c>
      <c r="C155" t="s">
        <v>2485</v>
      </c>
      <c r="D155" t="b">
        <v>1</v>
      </c>
      <c r="E155" s="6">
        <v>0</v>
      </c>
      <c r="F155" s="6">
        <v>2</v>
      </c>
      <c r="G155" s="6">
        <v>1</v>
      </c>
      <c r="H155" t="s">
        <v>59</v>
      </c>
    </row>
    <row r="156" spans="1:8" x14ac:dyDescent="0.2">
      <c r="A156">
        <v>216</v>
      </c>
      <c r="B156" s="10" t="str">
        <f>HYPERLINK("http://www.uniprot.org/uniprot/RRBP1_HUMAN", "RRBP1_HUMAN")</f>
        <v>RRBP1_HUMAN</v>
      </c>
      <c r="C156" t="s">
        <v>2486</v>
      </c>
      <c r="D156" t="b">
        <v>1</v>
      </c>
      <c r="E156" s="6">
        <v>0</v>
      </c>
      <c r="F156" s="6">
        <v>2</v>
      </c>
      <c r="G156" s="6">
        <v>1</v>
      </c>
      <c r="H156" t="s">
        <v>59</v>
      </c>
    </row>
    <row r="157" spans="1:8" x14ac:dyDescent="0.2">
      <c r="A157">
        <v>92</v>
      </c>
      <c r="B157" s="10" t="str">
        <f>HYPERLINK("http://www.uniprot.org/uniprot/RXRB_HUMAN", "RXRB_HUMAN")</f>
        <v>RXRB_HUMAN</v>
      </c>
      <c r="C157" t="s">
        <v>2487</v>
      </c>
      <c r="D157" t="b">
        <v>1</v>
      </c>
      <c r="E157" s="6">
        <v>0</v>
      </c>
      <c r="F157" s="6">
        <v>2</v>
      </c>
      <c r="G157" s="6">
        <v>1</v>
      </c>
      <c r="H157" t="s">
        <v>59</v>
      </c>
    </row>
    <row r="158" spans="1:8" x14ac:dyDescent="0.2">
      <c r="A158">
        <v>229</v>
      </c>
      <c r="B158" s="10" t="str">
        <f>HYPERLINK("http://www.uniprot.org/uniprot/S35A3_HUMAN", "S35A3_HUMAN")</f>
        <v>S35A3_HUMAN</v>
      </c>
      <c r="C158" t="s">
        <v>2488</v>
      </c>
      <c r="D158" t="b">
        <v>1</v>
      </c>
      <c r="E158" s="6">
        <v>2</v>
      </c>
      <c r="F158" s="6">
        <v>1</v>
      </c>
      <c r="G158" s="6">
        <v>1</v>
      </c>
      <c r="H158" t="s">
        <v>59</v>
      </c>
    </row>
    <row r="159" spans="1:8" x14ac:dyDescent="0.2">
      <c r="A159">
        <v>202</v>
      </c>
      <c r="B159" s="10" t="str">
        <f>HYPERLINK("http://www.uniprot.org/uniprot/SCAFB_HUMAN", "SCAFB_HUMAN")</f>
        <v>SCAFB_HUMAN</v>
      </c>
      <c r="C159" t="s">
        <v>2489</v>
      </c>
      <c r="D159" t="b">
        <v>1</v>
      </c>
      <c r="E159" s="6">
        <v>1</v>
      </c>
      <c r="F159" s="6">
        <v>2</v>
      </c>
      <c r="G159" s="6">
        <v>1</v>
      </c>
      <c r="H159" t="s">
        <v>59</v>
      </c>
    </row>
    <row r="160" spans="1:8" x14ac:dyDescent="0.2">
      <c r="A160">
        <v>118</v>
      </c>
      <c r="B160" s="10" t="str">
        <f>HYPERLINK("http://www.uniprot.org/uniprot/SESN2_HUMAN", "SESN2_HUMAN")</f>
        <v>SESN2_HUMAN</v>
      </c>
      <c r="C160" t="s">
        <v>2490</v>
      </c>
      <c r="D160" t="b">
        <v>1</v>
      </c>
      <c r="E160" s="6">
        <v>0</v>
      </c>
      <c r="F160" s="6">
        <v>2</v>
      </c>
      <c r="G160" s="6">
        <v>1</v>
      </c>
      <c r="H160" t="s">
        <v>59</v>
      </c>
    </row>
    <row r="161" spans="1:8" x14ac:dyDescent="0.2">
      <c r="A161">
        <v>155</v>
      </c>
      <c r="B161" s="10" t="str">
        <f>HYPERLINK("http://www.uniprot.org/uniprot/SF3A1_HUMAN", "SF3A1_HUMAN")</f>
        <v>SF3A1_HUMAN</v>
      </c>
      <c r="C161" t="s">
        <v>2491</v>
      </c>
      <c r="D161" t="b">
        <v>1</v>
      </c>
      <c r="E161" s="6">
        <v>0</v>
      </c>
      <c r="F161" s="6">
        <v>2</v>
      </c>
      <c r="G161" s="6">
        <v>1</v>
      </c>
      <c r="H161" t="s">
        <v>59</v>
      </c>
    </row>
    <row r="162" spans="1:8" x14ac:dyDescent="0.2">
      <c r="A162">
        <v>227</v>
      </c>
      <c r="B162" s="10" t="str">
        <f>HYPERLINK("http://www.uniprot.org/uniprot/SHOC2_HUMAN", "SHOC2_HUMAN")</f>
        <v>SHOC2_HUMAN</v>
      </c>
      <c r="C162" t="s">
        <v>2492</v>
      </c>
      <c r="D162" t="b">
        <v>1</v>
      </c>
      <c r="E162" s="6">
        <v>1</v>
      </c>
      <c r="F162" s="6">
        <v>2</v>
      </c>
      <c r="G162" s="6">
        <v>1</v>
      </c>
      <c r="H162" t="s">
        <v>59</v>
      </c>
    </row>
    <row r="163" spans="1:8" x14ac:dyDescent="0.2">
      <c r="A163">
        <v>197</v>
      </c>
      <c r="B163" s="10" t="str">
        <f>HYPERLINK("http://www.uniprot.org/uniprot/SMG1_HUMAN", "SMG1_HUMAN")</f>
        <v>SMG1_HUMAN</v>
      </c>
      <c r="C163" t="s">
        <v>2493</v>
      </c>
      <c r="D163" t="b">
        <v>1</v>
      </c>
      <c r="E163" s="6">
        <v>0</v>
      </c>
      <c r="F163" s="6">
        <v>2</v>
      </c>
      <c r="G163" s="6">
        <v>1</v>
      </c>
      <c r="H163" t="s">
        <v>59</v>
      </c>
    </row>
    <row r="164" spans="1:8" x14ac:dyDescent="0.2">
      <c r="A164">
        <v>188</v>
      </c>
      <c r="B164" s="10" t="str">
        <f>HYPERLINK("http://www.uniprot.org/uniprot/SMRC1_HUMAN", "SMRC1_HUMAN")</f>
        <v>SMRC1_HUMAN</v>
      </c>
      <c r="C164" t="s">
        <v>2494</v>
      </c>
      <c r="D164" t="b">
        <v>1</v>
      </c>
      <c r="E164" s="6">
        <v>0</v>
      </c>
      <c r="F164" s="6">
        <v>2</v>
      </c>
      <c r="G164" s="6">
        <v>1</v>
      </c>
      <c r="H164" t="s">
        <v>59</v>
      </c>
    </row>
    <row r="165" spans="1:8" x14ac:dyDescent="0.2">
      <c r="A165">
        <v>86</v>
      </c>
      <c r="B165" s="10" t="str">
        <f>HYPERLINK("http://www.uniprot.org/uniprot/SON_HUMAN", "SON_HUMAN")</f>
        <v>SON_HUMAN</v>
      </c>
      <c r="C165" t="s">
        <v>2495</v>
      </c>
      <c r="D165" t="b">
        <v>1</v>
      </c>
      <c r="E165" s="6">
        <v>0</v>
      </c>
      <c r="F165" s="6">
        <v>2</v>
      </c>
      <c r="G165" s="6">
        <v>1</v>
      </c>
      <c r="H165" t="s">
        <v>59</v>
      </c>
    </row>
    <row r="166" spans="1:8" x14ac:dyDescent="0.2">
      <c r="A166">
        <v>86</v>
      </c>
      <c r="B166" s="10" t="str">
        <f>HYPERLINK("http://www.uniprot.org/uniprot/SON_HUMAN", "SON_HUMAN")</f>
        <v>SON_HUMAN</v>
      </c>
      <c r="C166" t="s">
        <v>2496</v>
      </c>
      <c r="D166" t="b">
        <v>1</v>
      </c>
      <c r="E166" s="6">
        <v>0</v>
      </c>
      <c r="F166" s="6">
        <v>2</v>
      </c>
      <c r="G166" s="6">
        <v>1</v>
      </c>
      <c r="H166" t="s">
        <v>59</v>
      </c>
    </row>
    <row r="167" spans="1:8" x14ac:dyDescent="0.2">
      <c r="A167">
        <v>139</v>
      </c>
      <c r="B167" s="10" t="str">
        <f>HYPERLINK("http://www.uniprot.org/uniprot/SOS1_HUMAN", "SOS1_HUMAN")</f>
        <v>SOS1_HUMAN</v>
      </c>
      <c r="C167" t="s">
        <v>2497</v>
      </c>
      <c r="D167" t="b">
        <v>1</v>
      </c>
      <c r="E167" s="6">
        <v>1</v>
      </c>
      <c r="F167" s="6">
        <v>2</v>
      </c>
      <c r="G167" s="6">
        <v>1</v>
      </c>
      <c r="H167" t="s">
        <v>59</v>
      </c>
    </row>
    <row r="168" spans="1:8" x14ac:dyDescent="0.2">
      <c r="A168">
        <v>47</v>
      </c>
      <c r="B168" s="10" t="str">
        <f>HYPERLINK("http://www.uniprot.org/uniprot/SPOP_HUMAN", "SPOP_HUMAN")</f>
        <v>SPOP_HUMAN</v>
      </c>
      <c r="C168" t="s">
        <v>2498</v>
      </c>
      <c r="D168" t="b">
        <v>1</v>
      </c>
      <c r="E168" s="6">
        <v>0</v>
      </c>
      <c r="F168" s="6">
        <v>2</v>
      </c>
      <c r="G168" s="6">
        <v>1</v>
      </c>
      <c r="H168" t="s">
        <v>59</v>
      </c>
    </row>
    <row r="169" spans="1:8" x14ac:dyDescent="0.2">
      <c r="A169">
        <v>108</v>
      </c>
      <c r="B169" s="10" t="str">
        <f>HYPERLINK("http://www.uniprot.org/uniprot/SPS1_HUMAN", "SPS1_HUMAN")</f>
        <v>SPS1_HUMAN</v>
      </c>
      <c r="C169" t="s">
        <v>2499</v>
      </c>
      <c r="D169" t="b">
        <v>1</v>
      </c>
      <c r="E169" s="6">
        <v>0</v>
      </c>
      <c r="F169" s="6">
        <v>2</v>
      </c>
      <c r="G169" s="6">
        <v>1</v>
      </c>
      <c r="H169" t="s">
        <v>59</v>
      </c>
    </row>
    <row r="170" spans="1:8" x14ac:dyDescent="0.2">
      <c r="A170">
        <v>145</v>
      </c>
      <c r="B170" s="10" t="str">
        <f>HYPERLINK("http://www.uniprot.org/uniprot/SPTA2_HUMAN", "SPTA2_HUMAN")</f>
        <v>SPTA2_HUMAN</v>
      </c>
      <c r="C170" t="s">
        <v>1691</v>
      </c>
      <c r="D170" t="b">
        <v>1</v>
      </c>
      <c r="E170" s="6">
        <v>0</v>
      </c>
      <c r="F170" s="6">
        <v>2</v>
      </c>
      <c r="G170" s="6">
        <v>1</v>
      </c>
      <c r="H170" t="s">
        <v>59</v>
      </c>
    </row>
    <row r="171" spans="1:8" x14ac:dyDescent="0.2">
      <c r="A171">
        <v>225</v>
      </c>
      <c r="B171" s="10" t="str">
        <f>HYPERLINK("http://www.uniprot.org/uniprot/SSRG_HUMAN", "SSRG_HUMAN")</f>
        <v>SSRG_HUMAN</v>
      </c>
      <c r="C171" t="s">
        <v>2500</v>
      </c>
      <c r="D171" t="b">
        <v>1</v>
      </c>
      <c r="E171" s="6">
        <v>0</v>
      </c>
      <c r="F171" s="6">
        <v>2</v>
      </c>
      <c r="G171" s="6">
        <v>1</v>
      </c>
      <c r="H171" t="s">
        <v>59</v>
      </c>
    </row>
    <row r="172" spans="1:8" x14ac:dyDescent="0.2">
      <c r="A172">
        <v>105</v>
      </c>
      <c r="B172" s="10" t="str">
        <f>HYPERLINK("http://www.uniprot.org/uniprot/STT3A_HUMAN", "STT3A_HUMAN")</f>
        <v>STT3A_HUMAN</v>
      </c>
      <c r="C172" t="s">
        <v>2501</v>
      </c>
      <c r="D172" t="b">
        <v>1</v>
      </c>
      <c r="E172" s="6">
        <v>0</v>
      </c>
      <c r="F172" s="6">
        <v>2</v>
      </c>
      <c r="G172" s="6">
        <v>1</v>
      </c>
      <c r="H172" t="s">
        <v>59</v>
      </c>
    </row>
    <row r="173" spans="1:8" x14ac:dyDescent="0.2">
      <c r="A173">
        <v>105</v>
      </c>
      <c r="B173" s="10" t="str">
        <f>HYPERLINK("http://www.uniprot.org/uniprot/STT3A_HUMAN", "STT3A_HUMAN")</f>
        <v>STT3A_HUMAN</v>
      </c>
      <c r="C173" t="s">
        <v>2502</v>
      </c>
      <c r="D173" t="b">
        <v>1</v>
      </c>
      <c r="E173" s="6">
        <v>0</v>
      </c>
      <c r="F173" s="6">
        <v>2</v>
      </c>
      <c r="G173" s="6">
        <v>1</v>
      </c>
      <c r="H173" t="s">
        <v>59</v>
      </c>
    </row>
    <row r="174" spans="1:8" x14ac:dyDescent="0.2">
      <c r="A174">
        <v>105</v>
      </c>
      <c r="B174" s="10" t="str">
        <f>HYPERLINK("http://www.uniprot.org/uniprot/STT3A_HUMAN", "STT3A_HUMAN")</f>
        <v>STT3A_HUMAN</v>
      </c>
      <c r="C174" t="s">
        <v>2503</v>
      </c>
      <c r="D174" t="b">
        <v>1</v>
      </c>
      <c r="E174" s="6">
        <v>1</v>
      </c>
      <c r="F174" s="6">
        <v>2</v>
      </c>
      <c r="G174" s="6">
        <v>1</v>
      </c>
      <c r="H174" t="s">
        <v>59</v>
      </c>
    </row>
    <row r="175" spans="1:8" x14ac:dyDescent="0.2">
      <c r="A175">
        <v>182</v>
      </c>
      <c r="B175" s="10" t="str">
        <f>HYPERLINK("http://www.uniprot.org/uniprot/STT3B_HUMAN", "STT3B_HUMAN")</f>
        <v>STT3B_HUMAN</v>
      </c>
      <c r="C175" t="s">
        <v>2504</v>
      </c>
      <c r="D175" t="b">
        <v>1</v>
      </c>
      <c r="E175" s="6">
        <v>1</v>
      </c>
      <c r="F175" s="6">
        <v>2</v>
      </c>
      <c r="G175" s="6">
        <v>1</v>
      </c>
      <c r="H175" t="s">
        <v>59</v>
      </c>
    </row>
    <row r="176" spans="1:8" x14ac:dyDescent="0.2">
      <c r="A176">
        <v>100</v>
      </c>
      <c r="B176" s="10" t="str">
        <f>HYPERLINK("http://www.uniprot.org/uniprot/TAGL2_HUMAN", "TAGL2_HUMAN")</f>
        <v>TAGL2_HUMAN</v>
      </c>
      <c r="C176" t="s">
        <v>2505</v>
      </c>
      <c r="D176" t="b">
        <v>1</v>
      </c>
      <c r="E176" s="6">
        <v>0</v>
      </c>
      <c r="F176" s="6">
        <v>2</v>
      </c>
      <c r="G176" s="6">
        <v>1</v>
      </c>
      <c r="H176" t="s">
        <v>59</v>
      </c>
    </row>
    <row r="177" spans="1:8" x14ac:dyDescent="0.2">
      <c r="A177">
        <v>136</v>
      </c>
      <c r="B177" s="10" t="str">
        <f>HYPERLINK("http://www.uniprot.org/uniprot/TAP1_HUMAN", "TAP1_HUMAN")</f>
        <v>TAP1_HUMAN</v>
      </c>
      <c r="C177" t="s">
        <v>2506</v>
      </c>
      <c r="D177" t="b">
        <v>1</v>
      </c>
      <c r="E177" s="6">
        <v>0</v>
      </c>
      <c r="F177" s="6">
        <v>2</v>
      </c>
      <c r="G177" s="6">
        <v>1</v>
      </c>
      <c r="H177" t="s">
        <v>59</v>
      </c>
    </row>
    <row r="178" spans="1:8" x14ac:dyDescent="0.2">
      <c r="A178">
        <v>218</v>
      </c>
      <c r="B178" s="10" t="str">
        <f>HYPERLINK("http://www.uniprot.org/uniprot/TBK1_HUMAN", "TBK1_HUMAN")</f>
        <v>TBK1_HUMAN</v>
      </c>
      <c r="C178" t="s">
        <v>2507</v>
      </c>
      <c r="D178" t="b">
        <v>1</v>
      </c>
      <c r="E178" s="6">
        <v>0</v>
      </c>
      <c r="F178" s="6">
        <v>2</v>
      </c>
      <c r="G178" s="6">
        <v>1</v>
      </c>
      <c r="H178" t="s">
        <v>59</v>
      </c>
    </row>
    <row r="179" spans="1:8" x14ac:dyDescent="0.2">
      <c r="A179">
        <v>53</v>
      </c>
      <c r="B179" s="10" t="str">
        <f>HYPERLINK("http://www.uniprot.org/uniprot/TBL1X_HUMAN", "TBL1X_HUMAN")</f>
        <v>TBL1X_HUMAN</v>
      </c>
      <c r="C179" t="s">
        <v>2508</v>
      </c>
      <c r="D179" t="b">
        <v>1</v>
      </c>
      <c r="E179" s="6">
        <v>0</v>
      </c>
      <c r="F179" s="6">
        <v>2</v>
      </c>
      <c r="G179" s="6">
        <v>1</v>
      </c>
      <c r="H179" t="s">
        <v>59</v>
      </c>
    </row>
    <row r="180" spans="1:8" x14ac:dyDescent="0.2">
      <c r="A180">
        <v>137</v>
      </c>
      <c r="B180" s="10" t="str">
        <f>HYPERLINK("http://www.uniprot.org/uniprot/TF65_HUMAN", "TF65_HUMAN")</f>
        <v>TF65_HUMAN</v>
      </c>
      <c r="C180" t="s">
        <v>2509</v>
      </c>
      <c r="D180" t="b">
        <v>1</v>
      </c>
      <c r="E180" s="6">
        <v>1</v>
      </c>
      <c r="F180" s="6">
        <v>2</v>
      </c>
      <c r="G180" s="6">
        <v>1</v>
      </c>
      <c r="H180" t="s">
        <v>59</v>
      </c>
    </row>
    <row r="181" spans="1:8" x14ac:dyDescent="0.2">
      <c r="A181">
        <v>181</v>
      </c>
      <c r="B181" s="10" t="str">
        <f>HYPERLINK("http://www.uniprot.org/uniprot/TM104_HUMAN", "TM104_HUMAN")</f>
        <v>TM104_HUMAN</v>
      </c>
      <c r="C181" t="s">
        <v>2510</v>
      </c>
      <c r="D181" t="b">
        <v>1</v>
      </c>
      <c r="E181" s="6">
        <v>0</v>
      </c>
      <c r="F181" s="6">
        <v>2</v>
      </c>
      <c r="G181" s="6">
        <v>1</v>
      </c>
      <c r="H181" t="s">
        <v>59</v>
      </c>
    </row>
    <row r="182" spans="1:8" x14ac:dyDescent="0.2">
      <c r="A182">
        <v>232</v>
      </c>
      <c r="B182" s="10" t="str">
        <f>HYPERLINK("http://www.uniprot.org/uniprot/TMED7_HUMAN", "TMED7_HUMAN")</f>
        <v>TMED7_HUMAN</v>
      </c>
      <c r="C182" t="s">
        <v>2511</v>
      </c>
      <c r="D182" t="b">
        <v>1</v>
      </c>
      <c r="E182" s="6">
        <v>0</v>
      </c>
      <c r="F182" s="6">
        <v>2</v>
      </c>
      <c r="G182" s="6">
        <v>1</v>
      </c>
      <c r="H182" t="s">
        <v>59</v>
      </c>
    </row>
    <row r="183" spans="1:8" x14ac:dyDescent="0.2">
      <c r="A183">
        <v>192</v>
      </c>
      <c r="B183" s="10" t="str">
        <f>HYPERLINK("http://www.uniprot.org/uniprot/TMM66_HUMAN", "TMM66_HUMAN")</f>
        <v>TMM66_HUMAN</v>
      </c>
      <c r="C183" t="s">
        <v>2512</v>
      </c>
      <c r="D183" t="b">
        <v>1</v>
      </c>
      <c r="E183" s="6">
        <v>0</v>
      </c>
      <c r="F183" s="6">
        <v>2</v>
      </c>
      <c r="G183" s="6">
        <v>1</v>
      </c>
      <c r="H183" t="s">
        <v>59</v>
      </c>
    </row>
    <row r="184" spans="1:8" x14ac:dyDescent="0.2">
      <c r="A184">
        <v>116</v>
      </c>
      <c r="B184" s="10" t="str">
        <f>HYPERLINK("http://www.uniprot.org/uniprot/TMPS3_HUMAN", "TMPS3_HUMAN")</f>
        <v>TMPS3_HUMAN</v>
      </c>
      <c r="C184" t="s">
        <v>2513</v>
      </c>
      <c r="D184" t="b">
        <v>1</v>
      </c>
      <c r="E184" s="6">
        <v>0</v>
      </c>
      <c r="F184" s="6">
        <v>2</v>
      </c>
      <c r="G184" s="6">
        <v>1</v>
      </c>
      <c r="H184" t="s">
        <v>59</v>
      </c>
    </row>
    <row r="185" spans="1:8" x14ac:dyDescent="0.2">
      <c r="A185">
        <v>231</v>
      </c>
      <c r="B185" s="10" t="str">
        <f>HYPERLINK("http://www.uniprot.org/uniprot/TMX2_HUMAN", "TMX2_HUMAN")</f>
        <v>TMX2_HUMAN</v>
      </c>
      <c r="C185" t="s">
        <v>1710</v>
      </c>
      <c r="D185" t="b">
        <v>1</v>
      </c>
      <c r="E185" s="6">
        <v>0</v>
      </c>
      <c r="F185" s="6">
        <v>2</v>
      </c>
      <c r="G185" s="6">
        <v>1</v>
      </c>
      <c r="H185" t="s">
        <v>59</v>
      </c>
    </row>
    <row r="186" spans="1:8" x14ac:dyDescent="0.2">
      <c r="A186">
        <v>36</v>
      </c>
      <c r="B186" s="10" t="str">
        <f>HYPERLINK("http://www.uniprot.org/uniprot/TOR1A_HUMAN", "TOR1A_HUMAN")</f>
        <v>TOR1A_HUMAN</v>
      </c>
      <c r="C186" t="s">
        <v>2514</v>
      </c>
      <c r="D186" t="b">
        <v>1</v>
      </c>
      <c r="E186" s="6">
        <v>0</v>
      </c>
      <c r="F186" s="6">
        <v>2</v>
      </c>
      <c r="G186" s="6">
        <v>1</v>
      </c>
      <c r="H186" t="s">
        <v>59</v>
      </c>
    </row>
    <row r="187" spans="1:8" x14ac:dyDescent="0.2">
      <c r="A187">
        <v>45</v>
      </c>
      <c r="B187" s="10" t="str">
        <f>HYPERLINK("http://www.uniprot.org/uniprot/TPPC3_HUMAN", "TPPC3_HUMAN")</f>
        <v>TPPC3_HUMAN</v>
      </c>
      <c r="C187" t="s">
        <v>2515</v>
      </c>
      <c r="D187" t="b">
        <v>1</v>
      </c>
      <c r="E187" s="6">
        <v>1</v>
      </c>
      <c r="F187" s="6">
        <v>2</v>
      </c>
      <c r="G187" s="6">
        <v>1</v>
      </c>
      <c r="H187" t="s">
        <v>59</v>
      </c>
    </row>
    <row r="188" spans="1:8" x14ac:dyDescent="0.2">
      <c r="A188">
        <v>150</v>
      </c>
      <c r="B188" s="10" t="str">
        <f>HYPERLINK("http://www.uniprot.org/uniprot/TRIPC_HUMAN", "TRIPC_HUMAN")</f>
        <v>TRIPC_HUMAN</v>
      </c>
      <c r="C188" t="s">
        <v>2516</v>
      </c>
      <c r="D188" t="b">
        <v>1</v>
      </c>
      <c r="E188" s="6">
        <v>0</v>
      </c>
      <c r="F188" s="6">
        <v>2</v>
      </c>
      <c r="G188" s="6">
        <v>1</v>
      </c>
      <c r="H188" t="s">
        <v>59</v>
      </c>
    </row>
    <row r="189" spans="1:8" x14ac:dyDescent="0.2">
      <c r="A189">
        <v>205</v>
      </c>
      <c r="B189" s="10" t="str">
        <f>HYPERLINK("http://www.uniprot.org/uniprot/TS101_HUMAN", "TS101_HUMAN")</f>
        <v>TS101_HUMAN</v>
      </c>
      <c r="C189" t="s">
        <v>2517</v>
      </c>
      <c r="D189" t="b">
        <v>1</v>
      </c>
      <c r="E189" s="6">
        <v>2</v>
      </c>
      <c r="F189" s="6">
        <v>2</v>
      </c>
      <c r="G189" s="6">
        <v>1</v>
      </c>
      <c r="H189" t="s">
        <v>59</v>
      </c>
    </row>
    <row r="190" spans="1:8" x14ac:dyDescent="0.2">
      <c r="A190">
        <v>143</v>
      </c>
      <c r="B190" s="10" t="str">
        <f>HYPERLINK("http://www.uniprot.org/uniprot/TUSC3_HUMAN", "TUSC3_HUMAN")</f>
        <v>TUSC3_HUMAN</v>
      </c>
      <c r="C190" t="s">
        <v>2518</v>
      </c>
      <c r="D190" t="b">
        <v>1</v>
      </c>
      <c r="E190" s="6">
        <v>0</v>
      </c>
      <c r="F190" s="6">
        <v>2</v>
      </c>
      <c r="G190" s="6">
        <v>1</v>
      </c>
      <c r="H190" t="s">
        <v>59</v>
      </c>
    </row>
    <row r="191" spans="1:8" x14ac:dyDescent="0.2">
      <c r="A191">
        <v>112</v>
      </c>
      <c r="B191" s="10" t="str">
        <f>HYPERLINK("http://www.uniprot.org/uniprot/UB2E1_HUMAN", "UB2E1_HUMAN")</f>
        <v>UB2E1_HUMAN</v>
      </c>
      <c r="C191" t="s">
        <v>2519</v>
      </c>
      <c r="D191" t="b">
        <v>1</v>
      </c>
      <c r="E191" s="6">
        <v>0</v>
      </c>
      <c r="F191" s="6">
        <v>2</v>
      </c>
      <c r="G191" s="6">
        <v>1</v>
      </c>
      <c r="H191" t="s">
        <v>59</v>
      </c>
    </row>
    <row r="192" spans="1:8" x14ac:dyDescent="0.2">
      <c r="A192">
        <v>148</v>
      </c>
      <c r="B192" s="10" t="str">
        <f>HYPERLINK("http://www.uniprot.org/uniprot/UBP2L_HUMAN", "UBP2L_HUMAN")</f>
        <v>UBP2L_HUMAN</v>
      </c>
      <c r="C192" t="s">
        <v>2520</v>
      </c>
      <c r="D192" t="b">
        <v>1</v>
      </c>
      <c r="E192" s="6">
        <v>0</v>
      </c>
      <c r="F192" s="6">
        <v>2</v>
      </c>
      <c r="G192" s="6">
        <v>1</v>
      </c>
      <c r="H192" t="s">
        <v>59</v>
      </c>
    </row>
    <row r="193" spans="1:8" x14ac:dyDescent="0.2">
      <c r="A193">
        <v>61</v>
      </c>
      <c r="B193" s="10" t="str">
        <f>HYPERLINK("http://www.uniprot.org/uniprot/UBR5_HUMAN", "UBR5_HUMAN")</f>
        <v>UBR5_HUMAN</v>
      </c>
      <c r="C193" t="s">
        <v>2521</v>
      </c>
      <c r="D193" t="b">
        <v>1</v>
      </c>
      <c r="E193" s="6">
        <v>0</v>
      </c>
      <c r="F193" s="6">
        <v>2</v>
      </c>
      <c r="G193" s="6">
        <v>1</v>
      </c>
      <c r="H193" t="s">
        <v>59</v>
      </c>
    </row>
    <row r="194" spans="1:8" x14ac:dyDescent="0.2">
      <c r="A194">
        <v>101</v>
      </c>
      <c r="B194" s="10" t="str">
        <f>HYPERLINK("http://www.uniprot.org/uniprot/VATA_HUMAN", "VATA_HUMAN")</f>
        <v>VATA_HUMAN</v>
      </c>
      <c r="C194" t="s">
        <v>2522</v>
      </c>
      <c r="D194" t="b">
        <v>1</v>
      </c>
      <c r="E194" s="6">
        <v>0</v>
      </c>
      <c r="F194" s="6">
        <v>2</v>
      </c>
      <c r="G194" s="6">
        <v>1</v>
      </c>
      <c r="H194" t="s">
        <v>59</v>
      </c>
    </row>
    <row r="195" spans="1:8" x14ac:dyDescent="0.2">
      <c r="A195">
        <v>208</v>
      </c>
      <c r="B195" s="10" t="str">
        <f>HYPERLINK("http://www.uniprot.org/uniprot/VPS16_HUMAN", "VPS16_HUMAN")</f>
        <v>VPS16_HUMAN</v>
      </c>
      <c r="C195" t="s">
        <v>2523</v>
      </c>
      <c r="D195" t="b">
        <v>1</v>
      </c>
      <c r="E195" s="6">
        <v>0</v>
      </c>
      <c r="F195" s="6">
        <v>2</v>
      </c>
      <c r="G195" s="6">
        <v>1</v>
      </c>
      <c r="H195" t="s">
        <v>59</v>
      </c>
    </row>
    <row r="196" spans="1:8" x14ac:dyDescent="0.2">
      <c r="A196">
        <v>54</v>
      </c>
      <c r="B196" s="10" t="str">
        <f>HYPERLINK("http://www.uniprot.org/uniprot/WDR1_HUMAN", "WDR1_HUMAN")</f>
        <v>WDR1_HUMAN</v>
      </c>
      <c r="C196" t="s">
        <v>2524</v>
      </c>
      <c r="D196" t="b">
        <v>1</v>
      </c>
      <c r="E196" s="6">
        <v>0</v>
      </c>
      <c r="F196" s="6">
        <v>2</v>
      </c>
      <c r="G196" s="6">
        <v>1</v>
      </c>
      <c r="H196" t="s">
        <v>59</v>
      </c>
    </row>
    <row r="197" spans="1:8" x14ac:dyDescent="0.2">
      <c r="A197">
        <v>234</v>
      </c>
      <c r="B197" s="10" t="str">
        <f>HYPERLINK("http://www.uniprot.org/uniprot/WIPI4_HUMAN", "WIPI4_HUMAN")</f>
        <v>WIPI4_HUMAN</v>
      </c>
      <c r="C197" t="s">
        <v>2525</v>
      </c>
      <c r="D197" t="b">
        <v>1</v>
      </c>
      <c r="E197" s="6">
        <v>0</v>
      </c>
      <c r="F197" s="6">
        <v>2</v>
      </c>
      <c r="G197" s="6">
        <v>1</v>
      </c>
      <c r="H197" t="s">
        <v>59</v>
      </c>
    </row>
    <row r="198" spans="1:8" x14ac:dyDescent="0.2">
      <c r="A198">
        <v>171</v>
      </c>
      <c r="B198" s="10" t="str">
        <f>HYPERLINK("http://www.uniprot.org/uniprot/YTHD3_HUMAN", "YTHD3_HUMAN")</f>
        <v>YTHD3_HUMAN</v>
      </c>
      <c r="C198" t="s">
        <v>2526</v>
      </c>
      <c r="D198" t="b">
        <v>1</v>
      </c>
      <c r="E198" s="6">
        <v>0</v>
      </c>
      <c r="F198" s="6">
        <v>2</v>
      </c>
      <c r="G198" s="6">
        <v>1</v>
      </c>
      <c r="H198" t="s">
        <v>59</v>
      </c>
    </row>
    <row r="199" spans="1:8" x14ac:dyDescent="0.2">
      <c r="A199">
        <v>222</v>
      </c>
      <c r="B199" s="10" t="str">
        <f>HYPERLINK("http://www.uniprot.org/uniprot/ZHX1_HUMAN", "ZHX1_HUMAN")</f>
        <v>ZHX1_HUMAN</v>
      </c>
      <c r="C199" t="s">
        <v>2527</v>
      </c>
      <c r="D199" t="b">
        <v>1</v>
      </c>
      <c r="E199" s="6">
        <v>0</v>
      </c>
      <c r="F199" s="6">
        <v>2</v>
      </c>
      <c r="G199" s="6">
        <v>1</v>
      </c>
      <c r="H199" t="s">
        <v>59</v>
      </c>
    </row>
    <row r="200" spans="1:8" x14ac:dyDescent="0.2">
      <c r="A200">
        <v>60</v>
      </c>
      <c r="B200" s="10" t="str">
        <f>HYPERLINK("http://www.uniprot.org/uniprot/ZO3_HUMAN", "ZO3_HUMAN")</f>
        <v>ZO3_HUMAN</v>
      </c>
      <c r="C200" t="s">
        <v>2528</v>
      </c>
      <c r="D200" t="b">
        <v>1</v>
      </c>
      <c r="E200" s="6">
        <v>2</v>
      </c>
      <c r="F200" s="6">
        <v>1</v>
      </c>
      <c r="G200" s="6">
        <v>1</v>
      </c>
      <c r="H200" t="s">
        <v>59</v>
      </c>
    </row>
    <row r="201" spans="1:8" x14ac:dyDescent="0.2">
      <c r="E201"/>
      <c r="F201"/>
      <c r="G201"/>
      <c r="H201" t="s">
        <v>59</v>
      </c>
    </row>
    <row r="202" spans="1:8" x14ac:dyDescent="0.2">
      <c r="B202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57"/>
  <sheetViews>
    <sheetView topLeftCell="A234" workbookViewId="0">
      <selection activeCell="C15" sqref="C15"/>
    </sheetView>
  </sheetViews>
  <sheetFormatPr baseColWidth="10" defaultColWidth="8.83203125" defaultRowHeight="15" x14ac:dyDescent="0.2"/>
  <cols>
    <col min="1" max="1" width="14.33203125" bestFit="1" customWidth="1"/>
    <col min="2" max="2" width="14" bestFit="1" customWidth="1"/>
    <col min="3" max="3" width="35.1640625" bestFit="1" customWidth="1"/>
    <col min="5" max="5" width="7.5" style="6" customWidth="1"/>
    <col min="6" max="6" width="5.83203125" style="6" customWidth="1"/>
    <col min="7" max="7" width="37.6640625" style="6" customWidth="1"/>
    <col min="8" max="8" width="82.6640625" bestFit="1" customWidth="1"/>
    <col min="254" max="254" width="13" customWidth="1"/>
    <col min="255" max="256" width="15.83203125" bestFit="1" customWidth="1"/>
    <col min="257" max="257" width="46.83203125" bestFit="1" customWidth="1"/>
    <col min="259" max="259" width="7.5" customWidth="1"/>
    <col min="260" max="260" width="5.83203125" customWidth="1"/>
    <col min="262" max="262" width="18.83203125" customWidth="1"/>
    <col min="263" max="263" width="19.33203125" customWidth="1"/>
    <col min="264" max="264" width="95.33203125" bestFit="1" customWidth="1"/>
    <col min="510" max="510" width="13" customWidth="1"/>
    <col min="511" max="512" width="15.83203125" bestFit="1" customWidth="1"/>
    <col min="513" max="513" width="46.83203125" bestFit="1" customWidth="1"/>
    <col min="515" max="515" width="7.5" customWidth="1"/>
    <col min="516" max="516" width="5.83203125" customWidth="1"/>
    <col min="518" max="518" width="18.83203125" customWidth="1"/>
    <col min="519" max="519" width="19.33203125" customWidth="1"/>
    <col min="520" max="520" width="95.33203125" bestFit="1" customWidth="1"/>
    <col min="766" max="766" width="13" customWidth="1"/>
    <col min="767" max="768" width="15.83203125" bestFit="1" customWidth="1"/>
    <col min="769" max="769" width="46.83203125" bestFit="1" customWidth="1"/>
    <col min="771" max="771" width="7.5" customWidth="1"/>
    <col min="772" max="772" width="5.83203125" customWidth="1"/>
    <col min="774" max="774" width="18.83203125" customWidth="1"/>
    <col min="775" max="775" width="19.33203125" customWidth="1"/>
    <col min="776" max="776" width="95.33203125" bestFit="1" customWidth="1"/>
    <col min="1022" max="1022" width="13" customWidth="1"/>
    <col min="1023" max="1024" width="15.83203125" bestFit="1" customWidth="1"/>
    <col min="1025" max="1025" width="46.83203125" bestFit="1" customWidth="1"/>
    <col min="1027" max="1027" width="7.5" customWidth="1"/>
    <col min="1028" max="1028" width="5.83203125" customWidth="1"/>
    <col min="1030" max="1030" width="18.83203125" customWidth="1"/>
    <col min="1031" max="1031" width="19.33203125" customWidth="1"/>
    <col min="1032" max="1032" width="95.33203125" bestFit="1" customWidth="1"/>
    <col min="1278" max="1278" width="13" customWidth="1"/>
    <col min="1279" max="1280" width="15.83203125" bestFit="1" customWidth="1"/>
    <col min="1281" max="1281" width="46.83203125" bestFit="1" customWidth="1"/>
    <col min="1283" max="1283" width="7.5" customWidth="1"/>
    <col min="1284" max="1284" width="5.83203125" customWidth="1"/>
    <col min="1286" max="1286" width="18.83203125" customWidth="1"/>
    <col min="1287" max="1287" width="19.33203125" customWidth="1"/>
    <col min="1288" max="1288" width="95.33203125" bestFit="1" customWidth="1"/>
    <col min="1534" max="1534" width="13" customWidth="1"/>
    <col min="1535" max="1536" width="15.83203125" bestFit="1" customWidth="1"/>
    <col min="1537" max="1537" width="46.83203125" bestFit="1" customWidth="1"/>
    <col min="1539" max="1539" width="7.5" customWidth="1"/>
    <col min="1540" max="1540" width="5.83203125" customWidth="1"/>
    <col min="1542" max="1542" width="18.83203125" customWidth="1"/>
    <col min="1543" max="1543" width="19.33203125" customWidth="1"/>
    <col min="1544" max="1544" width="95.33203125" bestFit="1" customWidth="1"/>
    <col min="1790" max="1790" width="13" customWidth="1"/>
    <col min="1791" max="1792" width="15.83203125" bestFit="1" customWidth="1"/>
    <col min="1793" max="1793" width="46.83203125" bestFit="1" customWidth="1"/>
    <col min="1795" max="1795" width="7.5" customWidth="1"/>
    <col min="1796" max="1796" width="5.83203125" customWidth="1"/>
    <col min="1798" max="1798" width="18.83203125" customWidth="1"/>
    <col min="1799" max="1799" width="19.33203125" customWidth="1"/>
    <col min="1800" max="1800" width="95.33203125" bestFit="1" customWidth="1"/>
    <col min="2046" max="2046" width="13" customWidth="1"/>
    <col min="2047" max="2048" width="15.83203125" bestFit="1" customWidth="1"/>
    <col min="2049" max="2049" width="46.83203125" bestFit="1" customWidth="1"/>
    <col min="2051" max="2051" width="7.5" customWidth="1"/>
    <col min="2052" max="2052" width="5.83203125" customWidth="1"/>
    <col min="2054" max="2054" width="18.83203125" customWidth="1"/>
    <col min="2055" max="2055" width="19.33203125" customWidth="1"/>
    <col min="2056" max="2056" width="95.33203125" bestFit="1" customWidth="1"/>
    <col min="2302" max="2302" width="13" customWidth="1"/>
    <col min="2303" max="2304" width="15.83203125" bestFit="1" customWidth="1"/>
    <col min="2305" max="2305" width="46.83203125" bestFit="1" customWidth="1"/>
    <col min="2307" max="2307" width="7.5" customWidth="1"/>
    <col min="2308" max="2308" width="5.83203125" customWidth="1"/>
    <col min="2310" max="2310" width="18.83203125" customWidth="1"/>
    <col min="2311" max="2311" width="19.33203125" customWidth="1"/>
    <col min="2312" max="2312" width="95.33203125" bestFit="1" customWidth="1"/>
    <col min="2558" max="2558" width="13" customWidth="1"/>
    <col min="2559" max="2560" width="15.83203125" bestFit="1" customWidth="1"/>
    <col min="2561" max="2561" width="46.83203125" bestFit="1" customWidth="1"/>
    <col min="2563" max="2563" width="7.5" customWidth="1"/>
    <col min="2564" max="2564" width="5.83203125" customWidth="1"/>
    <col min="2566" max="2566" width="18.83203125" customWidth="1"/>
    <col min="2567" max="2567" width="19.33203125" customWidth="1"/>
    <col min="2568" max="2568" width="95.33203125" bestFit="1" customWidth="1"/>
    <col min="2814" max="2814" width="13" customWidth="1"/>
    <col min="2815" max="2816" width="15.83203125" bestFit="1" customWidth="1"/>
    <col min="2817" max="2817" width="46.83203125" bestFit="1" customWidth="1"/>
    <col min="2819" max="2819" width="7.5" customWidth="1"/>
    <col min="2820" max="2820" width="5.83203125" customWidth="1"/>
    <col min="2822" max="2822" width="18.83203125" customWidth="1"/>
    <col min="2823" max="2823" width="19.33203125" customWidth="1"/>
    <col min="2824" max="2824" width="95.33203125" bestFit="1" customWidth="1"/>
    <col min="3070" max="3070" width="13" customWidth="1"/>
    <col min="3071" max="3072" width="15.83203125" bestFit="1" customWidth="1"/>
    <col min="3073" max="3073" width="46.83203125" bestFit="1" customWidth="1"/>
    <col min="3075" max="3075" width="7.5" customWidth="1"/>
    <col min="3076" max="3076" width="5.83203125" customWidth="1"/>
    <col min="3078" max="3078" width="18.83203125" customWidth="1"/>
    <col min="3079" max="3079" width="19.33203125" customWidth="1"/>
    <col min="3080" max="3080" width="95.33203125" bestFit="1" customWidth="1"/>
    <col min="3326" max="3326" width="13" customWidth="1"/>
    <col min="3327" max="3328" width="15.83203125" bestFit="1" customWidth="1"/>
    <col min="3329" max="3329" width="46.83203125" bestFit="1" customWidth="1"/>
    <col min="3331" max="3331" width="7.5" customWidth="1"/>
    <col min="3332" max="3332" width="5.83203125" customWidth="1"/>
    <col min="3334" max="3334" width="18.83203125" customWidth="1"/>
    <col min="3335" max="3335" width="19.33203125" customWidth="1"/>
    <col min="3336" max="3336" width="95.33203125" bestFit="1" customWidth="1"/>
    <col min="3582" max="3582" width="13" customWidth="1"/>
    <col min="3583" max="3584" width="15.83203125" bestFit="1" customWidth="1"/>
    <col min="3585" max="3585" width="46.83203125" bestFit="1" customWidth="1"/>
    <col min="3587" max="3587" width="7.5" customWidth="1"/>
    <col min="3588" max="3588" width="5.83203125" customWidth="1"/>
    <col min="3590" max="3590" width="18.83203125" customWidth="1"/>
    <col min="3591" max="3591" width="19.33203125" customWidth="1"/>
    <col min="3592" max="3592" width="95.33203125" bestFit="1" customWidth="1"/>
    <col min="3838" max="3838" width="13" customWidth="1"/>
    <col min="3839" max="3840" width="15.83203125" bestFit="1" customWidth="1"/>
    <col min="3841" max="3841" width="46.83203125" bestFit="1" customWidth="1"/>
    <col min="3843" max="3843" width="7.5" customWidth="1"/>
    <col min="3844" max="3844" width="5.83203125" customWidth="1"/>
    <col min="3846" max="3846" width="18.83203125" customWidth="1"/>
    <col min="3847" max="3847" width="19.33203125" customWidth="1"/>
    <col min="3848" max="3848" width="95.33203125" bestFit="1" customWidth="1"/>
    <col min="4094" max="4094" width="13" customWidth="1"/>
    <col min="4095" max="4096" width="15.83203125" bestFit="1" customWidth="1"/>
    <col min="4097" max="4097" width="46.83203125" bestFit="1" customWidth="1"/>
    <col min="4099" max="4099" width="7.5" customWidth="1"/>
    <col min="4100" max="4100" width="5.83203125" customWidth="1"/>
    <col min="4102" max="4102" width="18.83203125" customWidth="1"/>
    <col min="4103" max="4103" width="19.33203125" customWidth="1"/>
    <col min="4104" max="4104" width="95.33203125" bestFit="1" customWidth="1"/>
    <col min="4350" max="4350" width="13" customWidth="1"/>
    <col min="4351" max="4352" width="15.83203125" bestFit="1" customWidth="1"/>
    <col min="4353" max="4353" width="46.83203125" bestFit="1" customWidth="1"/>
    <col min="4355" max="4355" width="7.5" customWidth="1"/>
    <col min="4356" max="4356" width="5.83203125" customWidth="1"/>
    <col min="4358" max="4358" width="18.83203125" customWidth="1"/>
    <col min="4359" max="4359" width="19.33203125" customWidth="1"/>
    <col min="4360" max="4360" width="95.33203125" bestFit="1" customWidth="1"/>
    <col min="4606" max="4606" width="13" customWidth="1"/>
    <col min="4607" max="4608" width="15.83203125" bestFit="1" customWidth="1"/>
    <col min="4609" max="4609" width="46.83203125" bestFit="1" customWidth="1"/>
    <col min="4611" max="4611" width="7.5" customWidth="1"/>
    <col min="4612" max="4612" width="5.83203125" customWidth="1"/>
    <col min="4614" max="4614" width="18.83203125" customWidth="1"/>
    <col min="4615" max="4615" width="19.33203125" customWidth="1"/>
    <col min="4616" max="4616" width="95.33203125" bestFit="1" customWidth="1"/>
    <col min="4862" max="4862" width="13" customWidth="1"/>
    <col min="4863" max="4864" width="15.83203125" bestFit="1" customWidth="1"/>
    <col min="4865" max="4865" width="46.83203125" bestFit="1" customWidth="1"/>
    <col min="4867" max="4867" width="7.5" customWidth="1"/>
    <col min="4868" max="4868" width="5.83203125" customWidth="1"/>
    <col min="4870" max="4870" width="18.83203125" customWidth="1"/>
    <col min="4871" max="4871" width="19.33203125" customWidth="1"/>
    <col min="4872" max="4872" width="95.33203125" bestFit="1" customWidth="1"/>
    <col min="5118" max="5118" width="13" customWidth="1"/>
    <col min="5119" max="5120" width="15.83203125" bestFit="1" customWidth="1"/>
    <col min="5121" max="5121" width="46.83203125" bestFit="1" customWidth="1"/>
    <col min="5123" max="5123" width="7.5" customWidth="1"/>
    <col min="5124" max="5124" width="5.83203125" customWidth="1"/>
    <col min="5126" max="5126" width="18.83203125" customWidth="1"/>
    <col min="5127" max="5127" width="19.33203125" customWidth="1"/>
    <col min="5128" max="5128" width="95.33203125" bestFit="1" customWidth="1"/>
    <col min="5374" max="5374" width="13" customWidth="1"/>
    <col min="5375" max="5376" width="15.83203125" bestFit="1" customWidth="1"/>
    <col min="5377" max="5377" width="46.83203125" bestFit="1" customWidth="1"/>
    <col min="5379" max="5379" width="7.5" customWidth="1"/>
    <col min="5380" max="5380" width="5.83203125" customWidth="1"/>
    <col min="5382" max="5382" width="18.83203125" customWidth="1"/>
    <col min="5383" max="5383" width="19.33203125" customWidth="1"/>
    <col min="5384" max="5384" width="95.33203125" bestFit="1" customWidth="1"/>
    <col min="5630" max="5630" width="13" customWidth="1"/>
    <col min="5631" max="5632" width="15.83203125" bestFit="1" customWidth="1"/>
    <col min="5633" max="5633" width="46.83203125" bestFit="1" customWidth="1"/>
    <col min="5635" max="5635" width="7.5" customWidth="1"/>
    <col min="5636" max="5636" width="5.83203125" customWidth="1"/>
    <col min="5638" max="5638" width="18.83203125" customWidth="1"/>
    <col min="5639" max="5639" width="19.33203125" customWidth="1"/>
    <col min="5640" max="5640" width="95.33203125" bestFit="1" customWidth="1"/>
    <col min="5886" max="5886" width="13" customWidth="1"/>
    <col min="5887" max="5888" width="15.83203125" bestFit="1" customWidth="1"/>
    <col min="5889" max="5889" width="46.83203125" bestFit="1" customWidth="1"/>
    <col min="5891" max="5891" width="7.5" customWidth="1"/>
    <col min="5892" max="5892" width="5.83203125" customWidth="1"/>
    <col min="5894" max="5894" width="18.83203125" customWidth="1"/>
    <col min="5895" max="5895" width="19.33203125" customWidth="1"/>
    <col min="5896" max="5896" width="95.33203125" bestFit="1" customWidth="1"/>
    <col min="6142" max="6142" width="13" customWidth="1"/>
    <col min="6143" max="6144" width="15.83203125" bestFit="1" customWidth="1"/>
    <col min="6145" max="6145" width="46.83203125" bestFit="1" customWidth="1"/>
    <col min="6147" max="6147" width="7.5" customWidth="1"/>
    <col min="6148" max="6148" width="5.83203125" customWidth="1"/>
    <col min="6150" max="6150" width="18.83203125" customWidth="1"/>
    <col min="6151" max="6151" width="19.33203125" customWidth="1"/>
    <col min="6152" max="6152" width="95.33203125" bestFit="1" customWidth="1"/>
    <col min="6398" max="6398" width="13" customWidth="1"/>
    <col min="6399" max="6400" width="15.83203125" bestFit="1" customWidth="1"/>
    <col min="6401" max="6401" width="46.83203125" bestFit="1" customWidth="1"/>
    <col min="6403" max="6403" width="7.5" customWidth="1"/>
    <col min="6404" max="6404" width="5.83203125" customWidth="1"/>
    <col min="6406" max="6406" width="18.83203125" customWidth="1"/>
    <col min="6407" max="6407" width="19.33203125" customWidth="1"/>
    <col min="6408" max="6408" width="95.33203125" bestFit="1" customWidth="1"/>
    <col min="6654" max="6654" width="13" customWidth="1"/>
    <col min="6655" max="6656" width="15.83203125" bestFit="1" customWidth="1"/>
    <col min="6657" max="6657" width="46.83203125" bestFit="1" customWidth="1"/>
    <col min="6659" max="6659" width="7.5" customWidth="1"/>
    <col min="6660" max="6660" width="5.83203125" customWidth="1"/>
    <col min="6662" max="6662" width="18.83203125" customWidth="1"/>
    <col min="6663" max="6663" width="19.33203125" customWidth="1"/>
    <col min="6664" max="6664" width="95.33203125" bestFit="1" customWidth="1"/>
    <col min="6910" max="6910" width="13" customWidth="1"/>
    <col min="6911" max="6912" width="15.83203125" bestFit="1" customWidth="1"/>
    <col min="6913" max="6913" width="46.83203125" bestFit="1" customWidth="1"/>
    <col min="6915" max="6915" width="7.5" customWidth="1"/>
    <col min="6916" max="6916" width="5.83203125" customWidth="1"/>
    <col min="6918" max="6918" width="18.83203125" customWidth="1"/>
    <col min="6919" max="6919" width="19.33203125" customWidth="1"/>
    <col min="6920" max="6920" width="95.33203125" bestFit="1" customWidth="1"/>
    <col min="7166" max="7166" width="13" customWidth="1"/>
    <col min="7167" max="7168" width="15.83203125" bestFit="1" customWidth="1"/>
    <col min="7169" max="7169" width="46.83203125" bestFit="1" customWidth="1"/>
    <col min="7171" max="7171" width="7.5" customWidth="1"/>
    <col min="7172" max="7172" width="5.83203125" customWidth="1"/>
    <col min="7174" max="7174" width="18.83203125" customWidth="1"/>
    <col min="7175" max="7175" width="19.33203125" customWidth="1"/>
    <col min="7176" max="7176" width="95.33203125" bestFit="1" customWidth="1"/>
    <col min="7422" max="7422" width="13" customWidth="1"/>
    <col min="7423" max="7424" width="15.83203125" bestFit="1" customWidth="1"/>
    <col min="7425" max="7425" width="46.83203125" bestFit="1" customWidth="1"/>
    <col min="7427" max="7427" width="7.5" customWidth="1"/>
    <col min="7428" max="7428" width="5.83203125" customWidth="1"/>
    <col min="7430" max="7430" width="18.83203125" customWidth="1"/>
    <col min="7431" max="7431" width="19.33203125" customWidth="1"/>
    <col min="7432" max="7432" width="95.33203125" bestFit="1" customWidth="1"/>
    <col min="7678" max="7678" width="13" customWidth="1"/>
    <col min="7679" max="7680" width="15.83203125" bestFit="1" customWidth="1"/>
    <col min="7681" max="7681" width="46.83203125" bestFit="1" customWidth="1"/>
    <col min="7683" max="7683" width="7.5" customWidth="1"/>
    <col min="7684" max="7684" width="5.83203125" customWidth="1"/>
    <col min="7686" max="7686" width="18.83203125" customWidth="1"/>
    <col min="7687" max="7687" width="19.33203125" customWidth="1"/>
    <col min="7688" max="7688" width="95.33203125" bestFit="1" customWidth="1"/>
    <col min="7934" max="7934" width="13" customWidth="1"/>
    <col min="7935" max="7936" width="15.83203125" bestFit="1" customWidth="1"/>
    <col min="7937" max="7937" width="46.83203125" bestFit="1" customWidth="1"/>
    <col min="7939" max="7939" width="7.5" customWidth="1"/>
    <col min="7940" max="7940" width="5.83203125" customWidth="1"/>
    <col min="7942" max="7942" width="18.83203125" customWidth="1"/>
    <col min="7943" max="7943" width="19.33203125" customWidth="1"/>
    <col min="7944" max="7944" width="95.33203125" bestFit="1" customWidth="1"/>
    <col min="8190" max="8190" width="13" customWidth="1"/>
    <col min="8191" max="8192" width="15.83203125" bestFit="1" customWidth="1"/>
    <col min="8193" max="8193" width="46.83203125" bestFit="1" customWidth="1"/>
    <col min="8195" max="8195" width="7.5" customWidth="1"/>
    <col min="8196" max="8196" width="5.83203125" customWidth="1"/>
    <col min="8198" max="8198" width="18.83203125" customWidth="1"/>
    <col min="8199" max="8199" width="19.33203125" customWidth="1"/>
    <col min="8200" max="8200" width="95.33203125" bestFit="1" customWidth="1"/>
    <col min="8446" max="8446" width="13" customWidth="1"/>
    <col min="8447" max="8448" width="15.83203125" bestFit="1" customWidth="1"/>
    <col min="8449" max="8449" width="46.83203125" bestFit="1" customWidth="1"/>
    <col min="8451" max="8451" width="7.5" customWidth="1"/>
    <col min="8452" max="8452" width="5.83203125" customWidth="1"/>
    <col min="8454" max="8454" width="18.83203125" customWidth="1"/>
    <col min="8455" max="8455" width="19.33203125" customWidth="1"/>
    <col min="8456" max="8456" width="95.33203125" bestFit="1" customWidth="1"/>
    <col min="8702" max="8702" width="13" customWidth="1"/>
    <col min="8703" max="8704" width="15.83203125" bestFit="1" customWidth="1"/>
    <col min="8705" max="8705" width="46.83203125" bestFit="1" customWidth="1"/>
    <col min="8707" max="8707" width="7.5" customWidth="1"/>
    <col min="8708" max="8708" width="5.83203125" customWidth="1"/>
    <col min="8710" max="8710" width="18.83203125" customWidth="1"/>
    <col min="8711" max="8711" width="19.33203125" customWidth="1"/>
    <col min="8712" max="8712" width="95.33203125" bestFit="1" customWidth="1"/>
    <col min="8958" max="8958" width="13" customWidth="1"/>
    <col min="8959" max="8960" width="15.83203125" bestFit="1" customWidth="1"/>
    <col min="8961" max="8961" width="46.83203125" bestFit="1" customWidth="1"/>
    <col min="8963" max="8963" width="7.5" customWidth="1"/>
    <col min="8964" max="8964" width="5.83203125" customWidth="1"/>
    <col min="8966" max="8966" width="18.83203125" customWidth="1"/>
    <col min="8967" max="8967" width="19.33203125" customWidth="1"/>
    <col min="8968" max="8968" width="95.33203125" bestFit="1" customWidth="1"/>
    <col min="9214" max="9214" width="13" customWidth="1"/>
    <col min="9215" max="9216" width="15.83203125" bestFit="1" customWidth="1"/>
    <col min="9217" max="9217" width="46.83203125" bestFit="1" customWidth="1"/>
    <col min="9219" max="9219" width="7.5" customWidth="1"/>
    <col min="9220" max="9220" width="5.83203125" customWidth="1"/>
    <col min="9222" max="9222" width="18.83203125" customWidth="1"/>
    <col min="9223" max="9223" width="19.33203125" customWidth="1"/>
    <col min="9224" max="9224" width="95.33203125" bestFit="1" customWidth="1"/>
    <col min="9470" max="9470" width="13" customWidth="1"/>
    <col min="9471" max="9472" width="15.83203125" bestFit="1" customWidth="1"/>
    <col min="9473" max="9473" width="46.83203125" bestFit="1" customWidth="1"/>
    <col min="9475" max="9475" width="7.5" customWidth="1"/>
    <col min="9476" max="9476" width="5.83203125" customWidth="1"/>
    <col min="9478" max="9478" width="18.83203125" customWidth="1"/>
    <col min="9479" max="9479" width="19.33203125" customWidth="1"/>
    <col min="9480" max="9480" width="95.33203125" bestFit="1" customWidth="1"/>
    <col min="9726" max="9726" width="13" customWidth="1"/>
    <col min="9727" max="9728" width="15.83203125" bestFit="1" customWidth="1"/>
    <col min="9729" max="9729" width="46.83203125" bestFit="1" customWidth="1"/>
    <col min="9731" max="9731" width="7.5" customWidth="1"/>
    <col min="9732" max="9732" width="5.83203125" customWidth="1"/>
    <col min="9734" max="9734" width="18.83203125" customWidth="1"/>
    <col min="9735" max="9735" width="19.33203125" customWidth="1"/>
    <col min="9736" max="9736" width="95.33203125" bestFit="1" customWidth="1"/>
    <col min="9982" max="9982" width="13" customWidth="1"/>
    <col min="9983" max="9984" width="15.83203125" bestFit="1" customWidth="1"/>
    <col min="9985" max="9985" width="46.83203125" bestFit="1" customWidth="1"/>
    <col min="9987" max="9987" width="7.5" customWidth="1"/>
    <col min="9988" max="9988" width="5.83203125" customWidth="1"/>
    <col min="9990" max="9990" width="18.83203125" customWidth="1"/>
    <col min="9991" max="9991" width="19.33203125" customWidth="1"/>
    <col min="9992" max="9992" width="95.33203125" bestFit="1" customWidth="1"/>
    <col min="10238" max="10238" width="13" customWidth="1"/>
    <col min="10239" max="10240" width="15.83203125" bestFit="1" customWidth="1"/>
    <col min="10241" max="10241" width="46.83203125" bestFit="1" customWidth="1"/>
    <col min="10243" max="10243" width="7.5" customWidth="1"/>
    <col min="10244" max="10244" width="5.83203125" customWidth="1"/>
    <col min="10246" max="10246" width="18.83203125" customWidth="1"/>
    <col min="10247" max="10247" width="19.33203125" customWidth="1"/>
    <col min="10248" max="10248" width="95.33203125" bestFit="1" customWidth="1"/>
    <col min="10494" max="10494" width="13" customWidth="1"/>
    <col min="10495" max="10496" width="15.83203125" bestFit="1" customWidth="1"/>
    <col min="10497" max="10497" width="46.83203125" bestFit="1" customWidth="1"/>
    <col min="10499" max="10499" width="7.5" customWidth="1"/>
    <col min="10500" max="10500" width="5.83203125" customWidth="1"/>
    <col min="10502" max="10502" width="18.83203125" customWidth="1"/>
    <col min="10503" max="10503" width="19.33203125" customWidth="1"/>
    <col min="10504" max="10504" width="95.33203125" bestFit="1" customWidth="1"/>
    <col min="10750" max="10750" width="13" customWidth="1"/>
    <col min="10751" max="10752" width="15.83203125" bestFit="1" customWidth="1"/>
    <col min="10753" max="10753" width="46.83203125" bestFit="1" customWidth="1"/>
    <col min="10755" max="10755" width="7.5" customWidth="1"/>
    <col min="10756" max="10756" width="5.83203125" customWidth="1"/>
    <col min="10758" max="10758" width="18.83203125" customWidth="1"/>
    <col min="10759" max="10759" width="19.33203125" customWidth="1"/>
    <col min="10760" max="10760" width="95.33203125" bestFit="1" customWidth="1"/>
    <col min="11006" max="11006" width="13" customWidth="1"/>
    <col min="11007" max="11008" width="15.83203125" bestFit="1" customWidth="1"/>
    <col min="11009" max="11009" width="46.83203125" bestFit="1" customWidth="1"/>
    <col min="11011" max="11011" width="7.5" customWidth="1"/>
    <col min="11012" max="11012" width="5.83203125" customWidth="1"/>
    <col min="11014" max="11014" width="18.83203125" customWidth="1"/>
    <col min="11015" max="11015" width="19.33203125" customWidth="1"/>
    <col min="11016" max="11016" width="95.33203125" bestFit="1" customWidth="1"/>
    <col min="11262" max="11262" width="13" customWidth="1"/>
    <col min="11263" max="11264" width="15.83203125" bestFit="1" customWidth="1"/>
    <col min="11265" max="11265" width="46.83203125" bestFit="1" customWidth="1"/>
    <col min="11267" max="11267" width="7.5" customWidth="1"/>
    <col min="11268" max="11268" width="5.83203125" customWidth="1"/>
    <col min="11270" max="11270" width="18.83203125" customWidth="1"/>
    <col min="11271" max="11271" width="19.33203125" customWidth="1"/>
    <col min="11272" max="11272" width="95.33203125" bestFit="1" customWidth="1"/>
    <col min="11518" max="11518" width="13" customWidth="1"/>
    <col min="11519" max="11520" width="15.83203125" bestFit="1" customWidth="1"/>
    <col min="11521" max="11521" width="46.83203125" bestFit="1" customWidth="1"/>
    <col min="11523" max="11523" width="7.5" customWidth="1"/>
    <col min="11524" max="11524" width="5.83203125" customWidth="1"/>
    <col min="11526" max="11526" width="18.83203125" customWidth="1"/>
    <col min="11527" max="11527" width="19.33203125" customWidth="1"/>
    <col min="11528" max="11528" width="95.33203125" bestFit="1" customWidth="1"/>
    <col min="11774" max="11774" width="13" customWidth="1"/>
    <col min="11775" max="11776" width="15.83203125" bestFit="1" customWidth="1"/>
    <col min="11777" max="11777" width="46.83203125" bestFit="1" customWidth="1"/>
    <col min="11779" max="11779" width="7.5" customWidth="1"/>
    <col min="11780" max="11780" width="5.83203125" customWidth="1"/>
    <col min="11782" max="11782" width="18.83203125" customWidth="1"/>
    <col min="11783" max="11783" width="19.33203125" customWidth="1"/>
    <col min="11784" max="11784" width="95.33203125" bestFit="1" customWidth="1"/>
    <col min="12030" max="12030" width="13" customWidth="1"/>
    <col min="12031" max="12032" width="15.83203125" bestFit="1" customWidth="1"/>
    <col min="12033" max="12033" width="46.83203125" bestFit="1" customWidth="1"/>
    <col min="12035" max="12035" width="7.5" customWidth="1"/>
    <col min="12036" max="12036" width="5.83203125" customWidth="1"/>
    <col min="12038" max="12038" width="18.83203125" customWidth="1"/>
    <col min="12039" max="12039" width="19.33203125" customWidth="1"/>
    <col min="12040" max="12040" width="95.33203125" bestFit="1" customWidth="1"/>
    <col min="12286" max="12286" width="13" customWidth="1"/>
    <col min="12287" max="12288" width="15.83203125" bestFit="1" customWidth="1"/>
    <col min="12289" max="12289" width="46.83203125" bestFit="1" customWidth="1"/>
    <col min="12291" max="12291" width="7.5" customWidth="1"/>
    <col min="12292" max="12292" width="5.83203125" customWidth="1"/>
    <col min="12294" max="12294" width="18.83203125" customWidth="1"/>
    <col min="12295" max="12295" width="19.33203125" customWidth="1"/>
    <col min="12296" max="12296" width="95.33203125" bestFit="1" customWidth="1"/>
    <col min="12542" max="12542" width="13" customWidth="1"/>
    <col min="12543" max="12544" width="15.83203125" bestFit="1" customWidth="1"/>
    <col min="12545" max="12545" width="46.83203125" bestFit="1" customWidth="1"/>
    <col min="12547" max="12547" width="7.5" customWidth="1"/>
    <col min="12548" max="12548" width="5.83203125" customWidth="1"/>
    <col min="12550" max="12550" width="18.83203125" customWidth="1"/>
    <col min="12551" max="12551" width="19.33203125" customWidth="1"/>
    <col min="12552" max="12552" width="95.33203125" bestFit="1" customWidth="1"/>
    <col min="12798" max="12798" width="13" customWidth="1"/>
    <col min="12799" max="12800" width="15.83203125" bestFit="1" customWidth="1"/>
    <col min="12801" max="12801" width="46.83203125" bestFit="1" customWidth="1"/>
    <col min="12803" max="12803" width="7.5" customWidth="1"/>
    <col min="12804" max="12804" width="5.83203125" customWidth="1"/>
    <col min="12806" max="12806" width="18.83203125" customWidth="1"/>
    <col min="12807" max="12807" width="19.33203125" customWidth="1"/>
    <col min="12808" max="12808" width="95.33203125" bestFit="1" customWidth="1"/>
    <col min="13054" max="13054" width="13" customWidth="1"/>
    <col min="13055" max="13056" width="15.83203125" bestFit="1" customWidth="1"/>
    <col min="13057" max="13057" width="46.83203125" bestFit="1" customWidth="1"/>
    <col min="13059" max="13059" width="7.5" customWidth="1"/>
    <col min="13060" max="13060" width="5.83203125" customWidth="1"/>
    <col min="13062" max="13062" width="18.83203125" customWidth="1"/>
    <col min="13063" max="13063" width="19.33203125" customWidth="1"/>
    <col min="13064" max="13064" width="95.33203125" bestFit="1" customWidth="1"/>
    <col min="13310" max="13310" width="13" customWidth="1"/>
    <col min="13311" max="13312" width="15.83203125" bestFit="1" customWidth="1"/>
    <col min="13313" max="13313" width="46.83203125" bestFit="1" customWidth="1"/>
    <col min="13315" max="13315" width="7.5" customWidth="1"/>
    <col min="13316" max="13316" width="5.83203125" customWidth="1"/>
    <col min="13318" max="13318" width="18.83203125" customWidth="1"/>
    <col min="13319" max="13319" width="19.33203125" customWidth="1"/>
    <col min="13320" max="13320" width="95.33203125" bestFit="1" customWidth="1"/>
    <col min="13566" max="13566" width="13" customWidth="1"/>
    <col min="13567" max="13568" width="15.83203125" bestFit="1" customWidth="1"/>
    <col min="13569" max="13569" width="46.83203125" bestFit="1" customWidth="1"/>
    <col min="13571" max="13571" width="7.5" customWidth="1"/>
    <col min="13572" max="13572" width="5.83203125" customWidth="1"/>
    <col min="13574" max="13574" width="18.83203125" customWidth="1"/>
    <col min="13575" max="13575" width="19.33203125" customWidth="1"/>
    <col min="13576" max="13576" width="95.33203125" bestFit="1" customWidth="1"/>
    <col min="13822" max="13822" width="13" customWidth="1"/>
    <col min="13823" max="13824" width="15.83203125" bestFit="1" customWidth="1"/>
    <col min="13825" max="13825" width="46.83203125" bestFit="1" customWidth="1"/>
    <col min="13827" max="13827" width="7.5" customWidth="1"/>
    <col min="13828" max="13828" width="5.83203125" customWidth="1"/>
    <col min="13830" max="13830" width="18.83203125" customWidth="1"/>
    <col min="13831" max="13831" width="19.33203125" customWidth="1"/>
    <col min="13832" max="13832" width="95.33203125" bestFit="1" customWidth="1"/>
    <col min="14078" max="14078" width="13" customWidth="1"/>
    <col min="14079" max="14080" width="15.83203125" bestFit="1" customWidth="1"/>
    <col min="14081" max="14081" width="46.83203125" bestFit="1" customWidth="1"/>
    <col min="14083" max="14083" width="7.5" customWidth="1"/>
    <col min="14084" max="14084" width="5.83203125" customWidth="1"/>
    <col min="14086" max="14086" width="18.83203125" customWidth="1"/>
    <col min="14087" max="14087" width="19.33203125" customWidth="1"/>
    <col min="14088" max="14088" width="95.33203125" bestFit="1" customWidth="1"/>
    <col min="14334" max="14334" width="13" customWidth="1"/>
    <col min="14335" max="14336" width="15.83203125" bestFit="1" customWidth="1"/>
    <col min="14337" max="14337" width="46.83203125" bestFit="1" customWidth="1"/>
    <col min="14339" max="14339" width="7.5" customWidth="1"/>
    <col min="14340" max="14340" width="5.83203125" customWidth="1"/>
    <col min="14342" max="14342" width="18.83203125" customWidth="1"/>
    <col min="14343" max="14343" width="19.33203125" customWidth="1"/>
    <col min="14344" max="14344" width="95.33203125" bestFit="1" customWidth="1"/>
    <col min="14590" max="14590" width="13" customWidth="1"/>
    <col min="14591" max="14592" width="15.83203125" bestFit="1" customWidth="1"/>
    <col min="14593" max="14593" width="46.83203125" bestFit="1" customWidth="1"/>
    <col min="14595" max="14595" width="7.5" customWidth="1"/>
    <col min="14596" max="14596" width="5.83203125" customWidth="1"/>
    <col min="14598" max="14598" width="18.83203125" customWidth="1"/>
    <col min="14599" max="14599" width="19.33203125" customWidth="1"/>
    <col min="14600" max="14600" width="95.33203125" bestFit="1" customWidth="1"/>
    <col min="14846" max="14846" width="13" customWidth="1"/>
    <col min="14847" max="14848" width="15.83203125" bestFit="1" customWidth="1"/>
    <col min="14849" max="14849" width="46.83203125" bestFit="1" customWidth="1"/>
    <col min="14851" max="14851" width="7.5" customWidth="1"/>
    <col min="14852" max="14852" width="5.83203125" customWidth="1"/>
    <col min="14854" max="14854" width="18.83203125" customWidth="1"/>
    <col min="14855" max="14855" width="19.33203125" customWidth="1"/>
    <col min="14856" max="14856" width="95.33203125" bestFit="1" customWidth="1"/>
    <col min="15102" max="15102" width="13" customWidth="1"/>
    <col min="15103" max="15104" width="15.83203125" bestFit="1" customWidth="1"/>
    <col min="15105" max="15105" width="46.83203125" bestFit="1" customWidth="1"/>
    <col min="15107" max="15107" width="7.5" customWidth="1"/>
    <col min="15108" max="15108" width="5.83203125" customWidth="1"/>
    <col min="15110" max="15110" width="18.83203125" customWidth="1"/>
    <col min="15111" max="15111" width="19.33203125" customWidth="1"/>
    <col min="15112" max="15112" width="95.33203125" bestFit="1" customWidth="1"/>
    <col min="15358" max="15358" width="13" customWidth="1"/>
    <col min="15359" max="15360" width="15.83203125" bestFit="1" customWidth="1"/>
    <col min="15361" max="15361" width="46.83203125" bestFit="1" customWidth="1"/>
    <col min="15363" max="15363" width="7.5" customWidth="1"/>
    <col min="15364" max="15364" width="5.83203125" customWidth="1"/>
    <col min="15366" max="15366" width="18.83203125" customWidth="1"/>
    <col min="15367" max="15367" width="19.33203125" customWidth="1"/>
    <col min="15368" max="15368" width="95.33203125" bestFit="1" customWidth="1"/>
    <col min="15614" max="15614" width="13" customWidth="1"/>
    <col min="15615" max="15616" width="15.83203125" bestFit="1" customWidth="1"/>
    <col min="15617" max="15617" width="46.83203125" bestFit="1" customWidth="1"/>
    <col min="15619" max="15619" width="7.5" customWidth="1"/>
    <col min="15620" max="15620" width="5.83203125" customWidth="1"/>
    <col min="15622" max="15622" width="18.83203125" customWidth="1"/>
    <col min="15623" max="15623" width="19.33203125" customWidth="1"/>
    <col min="15624" max="15624" width="95.33203125" bestFit="1" customWidth="1"/>
    <col min="15870" max="15870" width="13" customWidth="1"/>
    <col min="15871" max="15872" width="15.83203125" bestFit="1" customWidth="1"/>
    <col min="15873" max="15873" width="46.83203125" bestFit="1" customWidth="1"/>
    <col min="15875" max="15875" width="7.5" customWidth="1"/>
    <col min="15876" max="15876" width="5.83203125" customWidth="1"/>
    <col min="15878" max="15878" width="18.83203125" customWidth="1"/>
    <col min="15879" max="15879" width="19.33203125" customWidth="1"/>
    <col min="15880" max="15880" width="95.33203125" bestFit="1" customWidth="1"/>
    <col min="16126" max="16126" width="13" customWidth="1"/>
    <col min="16127" max="16128" width="15.83203125" bestFit="1" customWidth="1"/>
    <col min="16129" max="16129" width="46.83203125" bestFit="1" customWidth="1"/>
    <col min="16131" max="16131" width="7.5" customWidth="1"/>
    <col min="16132" max="16132" width="5.83203125" customWidth="1"/>
    <col min="16134" max="16134" width="18.83203125" customWidth="1"/>
    <col min="16135" max="16135" width="19.33203125" customWidth="1"/>
    <col min="16136" max="16136" width="95.33203125" bestFit="1" customWidth="1"/>
  </cols>
  <sheetData>
    <row r="1" spans="1:8" ht="19" x14ac:dyDescent="0.25">
      <c r="A1" s="1" t="s">
        <v>607</v>
      </c>
    </row>
    <row r="2" spans="1:8" x14ac:dyDescent="0.2">
      <c r="A2" s="3"/>
    </row>
    <row r="3" spans="1:8" s="7" customFormat="1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2529</v>
      </c>
      <c r="H3" s="7" t="s">
        <v>54</v>
      </c>
    </row>
    <row r="4" spans="1:8" x14ac:dyDescent="0.2">
      <c r="A4">
        <v>122</v>
      </c>
      <c r="B4" s="10" t="str">
        <f>HYPERLINK("http://www.uniprot.org/uniprot/RL3_HUMAN", "RL3_HUMAN")</f>
        <v>RL3_HUMAN</v>
      </c>
      <c r="C4" t="s">
        <v>984</v>
      </c>
      <c r="D4" t="b">
        <v>1</v>
      </c>
      <c r="E4" s="6">
        <v>0</v>
      </c>
      <c r="F4" s="6">
        <v>2</v>
      </c>
      <c r="G4" s="6">
        <v>6</v>
      </c>
      <c r="H4" t="s">
        <v>59</v>
      </c>
    </row>
    <row r="5" spans="1:8" x14ac:dyDescent="0.2">
      <c r="A5">
        <v>162</v>
      </c>
      <c r="B5" s="10" t="str">
        <f>HYPERLINK("http://www.uniprot.org/uniprot/RS13_HUMAN", "RS13_HUMAN")</f>
        <v>RS13_HUMAN</v>
      </c>
      <c r="C5" t="s">
        <v>2349</v>
      </c>
      <c r="D5" t="b">
        <v>1</v>
      </c>
      <c r="E5" s="6">
        <v>1</v>
      </c>
      <c r="F5" s="6">
        <v>2</v>
      </c>
      <c r="G5" s="6">
        <v>6</v>
      </c>
      <c r="H5" t="s">
        <v>59</v>
      </c>
    </row>
    <row r="6" spans="1:8" x14ac:dyDescent="0.2">
      <c r="A6">
        <v>153</v>
      </c>
      <c r="B6" s="10" t="str">
        <f>HYPERLINK("http://www.uniprot.org/uniprot/BI1_HUMAN", "BI1_HUMAN")</f>
        <v>BI1_HUMAN</v>
      </c>
      <c r="C6" t="s">
        <v>990</v>
      </c>
      <c r="D6" t="b">
        <v>1</v>
      </c>
      <c r="E6" s="6">
        <v>0</v>
      </c>
      <c r="F6" s="6">
        <v>2</v>
      </c>
      <c r="G6" s="6">
        <v>4</v>
      </c>
      <c r="H6" t="s">
        <v>59</v>
      </c>
    </row>
    <row r="7" spans="1:8" x14ac:dyDescent="0.2">
      <c r="A7">
        <v>271</v>
      </c>
      <c r="B7" s="10" t="str">
        <f>HYPERLINK("http://www.uniprot.org/uniprot/DDX21_HUMAN", "DDX21_HUMAN")</f>
        <v>DDX21_HUMAN</v>
      </c>
      <c r="C7" t="s">
        <v>1237</v>
      </c>
      <c r="D7" t="b">
        <v>1</v>
      </c>
      <c r="E7" s="6">
        <v>0</v>
      </c>
      <c r="F7" s="6">
        <v>2</v>
      </c>
      <c r="G7" s="6">
        <v>4</v>
      </c>
      <c r="H7" t="s">
        <v>59</v>
      </c>
    </row>
    <row r="8" spans="1:8" x14ac:dyDescent="0.2">
      <c r="A8">
        <v>70</v>
      </c>
      <c r="B8" s="10" t="str">
        <f>HYPERLINK("http://www.uniprot.org/uniprot/ALDOA_HUMAN", "ALDOA_HUMAN")</f>
        <v>ALDOA_HUMAN</v>
      </c>
      <c r="C8" t="s">
        <v>651</v>
      </c>
      <c r="D8" t="b">
        <v>1</v>
      </c>
      <c r="E8" s="6">
        <v>1</v>
      </c>
      <c r="F8" s="6">
        <v>2</v>
      </c>
      <c r="G8" s="6">
        <v>3</v>
      </c>
      <c r="H8" t="s">
        <v>59</v>
      </c>
    </row>
    <row r="9" spans="1:8" x14ac:dyDescent="0.2">
      <c r="A9">
        <v>153</v>
      </c>
      <c r="B9" s="10" t="str">
        <f>HYPERLINK("http://www.uniprot.org/uniprot/BI1_HUMAN", "BI1_HUMAN")</f>
        <v>BI1_HUMAN</v>
      </c>
      <c r="C9" t="s">
        <v>2530</v>
      </c>
      <c r="D9" t="b">
        <v>1</v>
      </c>
      <c r="E9" s="6">
        <v>0</v>
      </c>
      <c r="F9" s="6">
        <v>2</v>
      </c>
      <c r="G9" s="6">
        <v>3</v>
      </c>
      <c r="H9" t="s">
        <v>59</v>
      </c>
    </row>
    <row r="10" spans="1:8" x14ac:dyDescent="0.2">
      <c r="A10">
        <v>273</v>
      </c>
      <c r="B10" s="10" t="str">
        <f>HYPERLINK("http://www.uniprot.org/uniprot/ELOV5_HUMAN", "ELOV5_HUMAN")</f>
        <v>ELOV5_HUMAN</v>
      </c>
      <c r="C10" t="s">
        <v>1239</v>
      </c>
      <c r="D10" t="b">
        <v>1</v>
      </c>
      <c r="E10" s="6">
        <v>0</v>
      </c>
      <c r="F10" s="6">
        <v>2</v>
      </c>
      <c r="G10" s="6">
        <v>3</v>
      </c>
      <c r="H10" t="s">
        <v>59</v>
      </c>
    </row>
    <row r="11" spans="1:8" x14ac:dyDescent="0.2">
      <c r="A11">
        <v>128</v>
      </c>
      <c r="B11" s="10" t="str">
        <f>HYPERLINK("http://www.uniprot.org/uniprot/MATR3_HUMAN", "MATR3_HUMAN")</f>
        <v>MATR3_HUMAN</v>
      </c>
      <c r="C11" t="s">
        <v>1247</v>
      </c>
      <c r="D11" t="b">
        <v>1</v>
      </c>
      <c r="E11" s="6">
        <v>0</v>
      </c>
      <c r="F11" s="6">
        <v>2</v>
      </c>
      <c r="G11" s="6">
        <v>3</v>
      </c>
      <c r="H11" t="s">
        <v>59</v>
      </c>
    </row>
    <row r="12" spans="1:8" x14ac:dyDescent="0.2">
      <c r="A12">
        <v>276</v>
      </c>
      <c r="B12" s="10" t="str">
        <f>HYPERLINK("http://www.uniprot.org/uniprot/MTCH1_HUMAN", "MTCH1_HUMAN")</f>
        <v>MTCH1_HUMAN</v>
      </c>
      <c r="C12" t="s">
        <v>2531</v>
      </c>
      <c r="D12" t="b">
        <v>1</v>
      </c>
      <c r="E12" s="6">
        <v>0</v>
      </c>
      <c r="F12" s="6">
        <v>2</v>
      </c>
      <c r="G12" s="6">
        <v>3</v>
      </c>
      <c r="H12" t="s">
        <v>59</v>
      </c>
    </row>
    <row r="13" spans="1:8" x14ac:dyDescent="0.2">
      <c r="A13">
        <v>160</v>
      </c>
      <c r="B13" s="10" t="str">
        <f>HYPERLINK("http://www.uniprot.org/uniprot/PP1A_HUMAN", "PP1A_HUMAN")</f>
        <v>PP1A_HUMAN</v>
      </c>
      <c r="C13" t="s">
        <v>1148</v>
      </c>
      <c r="D13" t="b">
        <v>0</v>
      </c>
      <c r="E13" s="6">
        <v>0</v>
      </c>
      <c r="F13" s="6">
        <v>2</v>
      </c>
      <c r="G13" s="6">
        <v>3</v>
      </c>
      <c r="H13" t="s">
        <v>2532</v>
      </c>
    </row>
    <row r="14" spans="1:8" x14ac:dyDescent="0.2">
      <c r="A14">
        <v>160</v>
      </c>
      <c r="B14" s="10" t="str">
        <f>HYPERLINK("http://www.uniprot.org/uniprot/PP1A_HUMAN", "PP1A_HUMAN")</f>
        <v>PP1A_HUMAN</v>
      </c>
      <c r="C14" t="s">
        <v>2468</v>
      </c>
      <c r="D14" t="b">
        <v>1</v>
      </c>
      <c r="E14" s="6">
        <v>0</v>
      </c>
      <c r="F14" s="6">
        <v>2</v>
      </c>
      <c r="G14" s="6">
        <v>3</v>
      </c>
      <c r="H14" t="s">
        <v>59</v>
      </c>
    </row>
    <row r="15" spans="1:8" x14ac:dyDescent="0.2">
      <c r="A15">
        <v>120</v>
      </c>
      <c r="B15" s="10" t="str">
        <f>HYPERLINK("http://www.uniprot.org/uniprot/PP1G_HUMAN", "PP1G_HUMAN")</f>
        <v>PP1G_HUMAN</v>
      </c>
      <c r="C15" t="s">
        <v>1148</v>
      </c>
      <c r="D15" t="b">
        <v>0</v>
      </c>
      <c r="E15" s="6">
        <v>0</v>
      </c>
      <c r="F15" s="6">
        <v>2</v>
      </c>
      <c r="G15" s="6">
        <v>3</v>
      </c>
      <c r="H15" t="s">
        <v>2532</v>
      </c>
    </row>
    <row r="16" spans="1:8" x14ac:dyDescent="0.2">
      <c r="A16">
        <v>42</v>
      </c>
      <c r="B16" s="10" t="str">
        <f>HYPERLINK("http://www.uniprot.org/uniprot/ACOD_HUMAN", "ACOD_HUMAN")</f>
        <v>ACOD_HUMAN</v>
      </c>
      <c r="C16" t="s">
        <v>1327</v>
      </c>
      <c r="D16" t="b">
        <v>1</v>
      </c>
      <c r="E16" s="6">
        <v>0</v>
      </c>
      <c r="F16" s="6">
        <v>2</v>
      </c>
      <c r="G16" s="6">
        <v>2</v>
      </c>
      <c r="H16" t="s">
        <v>59</v>
      </c>
    </row>
    <row r="17" spans="1:8" x14ac:dyDescent="0.2">
      <c r="A17">
        <v>43</v>
      </c>
      <c r="B17" s="10" t="str">
        <f>HYPERLINK("http://www.uniprot.org/uniprot/ADA10_HUMAN", "ADA10_HUMAN")</f>
        <v>ADA10_HUMAN</v>
      </c>
      <c r="C17" t="s">
        <v>650</v>
      </c>
      <c r="D17" t="b">
        <v>1</v>
      </c>
      <c r="E17" s="6">
        <v>0</v>
      </c>
      <c r="F17" s="6">
        <v>2</v>
      </c>
      <c r="G17" s="6">
        <v>2</v>
      </c>
      <c r="H17" t="s">
        <v>59</v>
      </c>
    </row>
    <row r="18" spans="1:8" x14ac:dyDescent="0.2">
      <c r="A18">
        <v>152</v>
      </c>
      <c r="B18" s="10" t="str">
        <f>HYPERLINK("http://www.uniprot.org/uniprot/AP2S1_HUMAN", "AP2S1_HUMAN")</f>
        <v>AP2S1_HUMAN</v>
      </c>
      <c r="C18" t="s">
        <v>1026</v>
      </c>
      <c r="D18" t="b">
        <v>1</v>
      </c>
      <c r="E18" s="6">
        <v>0</v>
      </c>
      <c r="F18" s="6">
        <v>2</v>
      </c>
      <c r="G18" s="6">
        <v>2</v>
      </c>
      <c r="H18" t="s">
        <v>59</v>
      </c>
    </row>
    <row r="19" spans="1:8" x14ac:dyDescent="0.2">
      <c r="A19">
        <v>130</v>
      </c>
      <c r="B19" s="10" t="str">
        <f>HYPERLINK("http://www.uniprot.org/uniprot/BAG6_HUMAN", "BAG6_HUMAN")</f>
        <v>BAG6_HUMAN</v>
      </c>
      <c r="C19" t="s">
        <v>2393</v>
      </c>
      <c r="D19" t="b">
        <v>1</v>
      </c>
      <c r="E19" s="6">
        <v>0</v>
      </c>
      <c r="F19" s="6">
        <v>2</v>
      </c>
      <c r="G19" s="6">
        <v>2</v>
      </c>
      <c r="H19" t="s">
        <v>59</v>
      </c>
    </row>
    <row r="20" spans="1:8" x14ac:dyDescent="0.2">
      <c r="A20">
        <v>185</v>
      </c>
      <c r="B20" s="10" t="str">
        <f>HYPERLINK("http://www.uniprot.org/uniprot/BMS1_HUMAN", "BMS1_HUMAN")</f>
        <v>BMS1_HUMAN</v>
      </c>
      <c r="C20" t="s">
        <v>992</v>
      </c>
      <c r="D20" t="b">
        <v>1</v>
      </c>
      <c r="E20" s="6">
        <v>0</v>
      </c>
      <c r="F20" s="6">
        <v>2</v>
      </c>
      <c r="G20" s="6">
        <v>2</v>
      </c>
      <c r="H20" t="s">
        <v>59</v>
      </c>
    </row>
    <row r="21" spans="1:8" x14ac:dyDescent="0.2">
      <c r="A21">
        <v>143</v>
      </c>
      <c r="B21" s="10" t="str">
        <f>HYPERLINK("http://www.uniprot.org/uniprot/CPT1A_HUMAN", "CPT1A_HUMAN")</f>
        <v>CPT1A_HUMAN</v>
      </c>
      <c r="C21" t="s">
        <v>2533</v>
      </c>
      <c r="D21" t="b">
        <v>1</v>
      </c>
      <c r="E21" s="6">
        <v>0</v>
      </c>
      <c r="F21" s="6">
        <v>2</v>
      </c>
      <c r="G21" s="6">
        <v>2</v>
      </c>
      <c r="H21" t="s">
        <v>59</v>
      </c>
    </row>
    <row r="22" spans="1:8" x14ac:dyDescent="0.2">
      <c r="A22">
        <v>285</v>
      </c>
      <c r="B22" s="10" t="str">
        <f>HYPERLINK("http://www.uniprot.org/uniprot/DRG1_HUMAN", "DRG1_HUMAN")</f>
        <v>DRG1_HUMAN</v>
      </c>
      <c r="C22" t="s">
        <v>2534</v>
      </c>
      <c r="D22" t="b">
        <v>1</v>
      </c>
      <c r="E22" s="6">
        <v>0</v>
      </c>
      <c r="F22" s="6">
        <v>2</v>
      </c>
      <c r="G22" s="6">
        <v>2</v>
      </c>
      <c r="H22" t="s">
        <v>59</v>
      </c>
    </row>
    <row r="23" spans="1:8" x14ac:dyDescent="0.2">
      <c r="A23">
        <v>88</v>
      </c>
      <c r="B23" s="10" t="str">
        <f>HYPERLINK("http://www.uniprot.org/uniprot/EF2_HUMAN", "EF2_HUMAN")</f>
        <v>EF2_HUMAN</v>
      </c>
      <c r="C23" t="s">
        <v>981</v>
      </c>
      <c r="D23" t="b">
        <v>1</v>
      </c>
      <c r="E23" s="6">
        <v>1</v>
      </c>
      <c r="F23" s="6">
        <v>2</v>
      </c>
      <c r="G23" s="6">
        <v>2</v>
      </c>
      <c r="H23" t="s">
        <v>59</v>
      </c>
    </row>
    <row r="24" spans="1:8" x14ac:dyDescent="0.2">
      <c r="A24">
        <v>53</v>
      </c>
      <c r="B24" s="10" t="str">
        <f>HYPERLINK("http://www.uniprot.org/uniprot/EIF3D_HUMAN", "EIF3D_HUMAN")</f>
        <v>EIF3D_HUMAN</v>
      </c>
      <c r="C24" t="s">
        <v>2535</v>
      </c>
      <c r="D24" t="b">
        <v>1</v>
      </c>
      <c r="E24" s="6">
        <v>0</v>
      </c>
      <c r="F24" s="6">
        <v>2</v>
      </c>
      <c r="G24" s="6">
        <v>2</v>
      </c>
      <c r="H24" t="s">
        <v>59</v>
      </c>
    </row>
    <row r="25" spans="1:8" x14ac:dyDescent="0.2">
      <c r="A25">
        <v>177</v>
      </c>
      <c r="B25" s="10" t="str">
        <f>HYPERLINK("http://www.uniprot.org/uniprot/EIF3I_HUMAN", "EIF3I_HUMAN")</f>
        <v>EIF3I_HUMAN</v>
      </c>
      <c r="C25" t="s">
        <v>1452</v>
      </c>
      <c r="D25" t="b">
        <v>1</v>
      </c>
      <c r="E25" s="6">
        <v>0</v>
      </c>
      <c r="F25" s="6">
        <v>2</v>
      </c>
      <c r="G25" s="6">
        <v>2</v>
      </c>
      <c r="H25" t="s">
        <v>59</v>
      </c>
    </row>
    <row r="26" spans="1:8" x14ac:dyDescent="0.2">
      <c r="A26">
        <v>239</v>
      </c>
      <c r="B26" s="10" t="str">
        <f>HYPERLINK("http://www.uniprot.org/uniprot/ERGI1_HUMAN", "ERGI1_HUMAN")</f>
        <v>ERGI1_HUMAN</v>
      </c>
      <c r="C26" t="s">
        <v>1267</v>
      </c>
      <c r="D26" t="b">
        <v>1</v>
      </c>
      <c r="E26" s="6">
        <v>0</v>
      </c>
      <c r="F26" s="6">
        <v>2</v>
      </c>
      <c r="G26" s="6">
        <v>2</v>
      </c>
      <c r="H26" t="s">
        <v>59</v>
      </c>
    </row>
    <row r="27" spans="1:8" x14ac:dyDescent="0.2">
      <c r="A27">
        <v>137</v>
      </c>
      <c r="B27" s="10" t="str">
        <f>HYPERLINK("http://www.uniprot.org/uniprot/FAS_HUMAN", "FAS_HUMAN")</f>
        <v>FAS_HUMAN</v>
      </c>
      <c r="C27" t="s">
        <v>2536</v>
      </c>
      <c r="D27" t="b">
        <v>1</v>
      </c>
      <c r="E27" s="6">
        <v>0</v>
      </c>
      <c r="F27" s="6">
        <v>2</v>
      </c>
      <c r="G27" s="6">
        <v>2</v>
      </c>
      <c r="H27" t="s">
        <v>59</v>
      </c>
    </row>
    <row r="28" spans="1:8" x14ac:dyDescent="0.2">
      <c r="A28">
        <v>280</v>
      </c>
      <c r="B28" s="10" t="str">
        <f>HYPERLINK("http://www.uniprot.org/uniprot/FFR_HUMAN", "FFR_HUMAN")</f>
        <v>FFR_HUMAN</v>
      </c>
      <c r="C28" t="s">
        <v>681</v>
      </c>
      <c r="D28" t="b">
        <v>1</v>
      </c>
      <c r="E28" s="6">
        <v>0</v>
      </c>
      <c r="F28" s="6">
        <v>2</v>
      </c>
      <c r="G28" s="6">
        <v>2</v>
      </c>
      <c r="H28" t="s">
        <v>59</v>
      </c>
    </row>
    <row r="29" spans="1:8" x14ac:dyDescent="0.2">
      <c r="A29">
        <v>198</v>
      </c>
      <c r="B29" s="10" t="str">
        <f>HYPERLINK("http://www.uniprot.org/uniprot/HSDL1_HUMAN", "HSDL1_HUMAN")</f>
        <v>HSDL1_HUMAN</v>
      </c>
      <c r="C29" t="s">
        <v>2537</v>
      </c>
      <c r="D29" t="b">
        <v>1</v>
      </c>
      <c r="E29" s="6">
        <v>0</v>
      </c>
      <c r="F29" s="6">
        <v>2</v>
      </c>
      <c r="G29" s="6">
        <v>2</v>
      </c>
      <c r="H29" t="s">
        <v>59</v>
      </c>
    </row>
    <row r="30" spans="1:8" x14ac:dyDescent="0.2">
      <c r="A30">
        <v>81</v>
      </c>
      <c r="B30" s="10" t="str">
        <f>HYPERLINK("http://www.uniprot.org/uniprot/IFI6_HUMAN", "IFI6_HUMAN")</f>
        <v>IFI6_HUMAN</v>
      </c>
      <c r="C30" t="s">
        <v>2538</v>
      </c>
      <c r="D30" t="b">
        <v>1</v>
      </c>
      <c r="E30" s="6">
        <v>0</v>
      </c>
      <c r="F30" s="6">
        <v>2</v>
      </c>
      <c r="G30" s="6">
        <v>2</v>
      </c>
      <c r="H30" t="s">
        <v>59</v>
      </c>
    </row>
    <row r="31" spans="1:8" x14ac:dyDescent="0.2">
      <c r="A31">
        <v>74</v>
      </c>
      <c r="B31" s="10" t="str">
        <f>HYPERLINK("http://www.uniprot.org/uniprot/ITAV_HUMAN", "ITAV_HUMAN")</f>
        <v>ITAV_HUMAN</v>
      </c>
      <c r="C31" t="s">
        <v>2539</v>
      </c>
      <c r="D31" t="b">
        <v>1</v>
      </c>
      <c r="E31" s="6">
        <v>0</v>
      </c>
      <c r="F31" s="6">
        <v>2</v>
      </c>
      <c r="G31" s="6">
        <v>2</v>
      </c>
      <c r="H31" t="s">
        <v>59</v>
      </c>
    </row>
    <row r="32" spans="1:8" x14ac:dyDescent="0.2">
      <c r="A32">
        <v>35</v>
      </c>
      <c r="B32" s="10" t="str">
        <f>HYPERLINK("http://www.uniprot.org/uniprot/MYO1C_HUMAN", "MYO1C_HUMAN")</f>
        <v>MYO1C_HUMAN</v>
      </c>
      <c r="C32" t="s">
        <v>2540</v>
      </c>
      <c r="D32" t="b">
        <v>1</v>
      </c>
      <c r="E32" s="6">
        <v>0</v>
      </c>
      <c r="F32" s="6">
        <v>2</v>
      </c>
      <c r="G32" s="6">
        <v>2</v>
      </c>
      <c r="H32" t="s">
        <v>59</v>
      </c>
    </row>
    <row r="33" spans="1:8" x14ac:dyDescent="0.2">
      <c r="A33">
        <v>62</v>
      </c>
      <c r="B33" s="10" t="str">
        <f>HYPERLINK("http://www.uniprot.org/uniprot/NDUC2_HUMAN", "NDUC2_HUMAN")</f>
        <v>NDUC2_HUMAN</v>
      </c>
      <c r="C33" t="s">
        <v>982</v>
      </c>
      <c r="D33" t="b">
        <v>1</v>
      </c>
      <c r="E33" s="6">
        <v>1</v>
      </c>
      <c r="F33" s="6">
        <v>2</v>
      </c>
      <c r="G33" s="6">
        <v>2</v>
      </c>
      <c r="H33" t="s">
        <v>59</v>
      </c>
    </row>
    <row r="34" spans="1:8" x14ac:dyDescent="0.2">
      <c r="A34">
        <v>295</v>
      </c>
      <c r="B34" s="10" t="str">
        <f>HYPERLINK("http://www.uniprot.org/uniprot/NUMBL_HUMAN", "NUMBL_HUMAN")</f>
        <v>NUMBL_HUMAN</v>
      </c>
      <c r="C34" t="s">
        <v>2462</v>
      </c>
      <c r="D34" t="b">
        <v>1</v>
      </c>
      <c r="E34" s="6">
        <v>0</v>
      </c>
      <c r="F34" s="6">
        <v>2</v>
      </c>
      <c r="G34" s="6">
        <v>2</v>
      </c>
      <c r="H34" t="s">
        <v>59</v>
      </c>
    </row>
    <row r="35" spans="1:8" x14ac:dyDescent="0.2">
      <c r="A35">
        <v>93</v>
      </c>
      <c r="B35" s="10" t="str">
        <f>HYPERLINK("http://www.uniprot.org/uniprot/PLCG2_HUMAN", "PLCG2_HUMAN")</f>
        <v>PLCG2_HUMAN</v>
      </c>
      <c r="C35" t="s">
        <v>2541</v>
      </c>
      <c r="D35" t="b">
        <v>1</v>
      </c>
      <c r="E35" s="6">
        <v>0</v>
      </c>
      <c r="F35" s="6">
        <v>2</v>
      </c>
      <c r="G35" s="6">
        <v>2</v>
      </c>
      <c r="H35" t="s">
        <v>59</v>
      </c>
    </row>
    <row r="36" spans="1:8" x14ac:dyDescent="0.2">
      <c r="A36">
        <v>176</v>
      </c>
      <c r="B36" s="10" t="str">
        <f>HYPERLINK("http://www.uniprot.org/uniprot/PTK7_HUMAN", "PTK7_HUMAN")</f>
        <v>PTK7_HUMAN</v>
      </c>
      <c r="C36" t="s">
        <v>2542</v>
      </c>
      <c r="D36" t="b">
        <v>1</v>
      </c>
      <c r="E36" s="6">
        <v>0</v>
      </c>
      <c r="F36" s="6">
        <v>2</v>
      </c>
      <c r="G36" s="6">
        <v>2</v>
      </c>
      <c r="H36" t="s">
        <v>59</v>
      </c>
    </row>
    <row r="37" spans="1:8" x14ac:dyDescent="0.2">
      <c r="A37">
        <v>121</v>
      </c>
      <c r="B37" s="10" t="str">
        <f>HYPERLINK("http://www.uniprot.org/uniprot/RBMX_HUMAN", "RBMX_HUMAN")</f>
        <v>RBMX_HUMAN</v>
      </c>
      <c r="C37" t="s">
        <v>2543</v>
      </c>
      <c r="D37" t="b">
        <v>1</v>
      </c>
      <c r="E37" s="6">
        <v>0</v>
      </c>
      <c r="F37" s="6">
        <v>2</v>
      </c>
      <c r="G37" s="6">
        <v>2</v>
      </c>
      <c r="H37" t="s">
        <v>59</v>
      </c>
    </row>
    <row r="38" spans="1:8" x14ac:dyDescent="0.2">
      <c r="A38">
        <v>274</v>
      </c>
      <c r="B38" s="10" t="str">
        <f>HYPERLINK("http://www.uniprot.org/uniprot/RRN3_HUMAN", "RRN3_HUMAN")</f>
        <v>RRN3_HUMAN</v>
      </c>
      <c r="C38" t="s">
        <v>1175</v>
      </c>
      <c r="D38" t="b">
        <v>1</v>
      </c>
      <c r="E38" s="6">
        <v>1</v>
      </c>
      <c r="F38" s="6">
        <v>2</v>
      </c>
      <c r="G38" s="6">
        <v>2</v>
      </c>
      <c r="H38" t="s">
        <v>59</v>
      </c>
    </row>
    <row r="39" spans="1:8" x14ac:dyDescent="0.2">
      <c r="A39">
        <v>161</v>
      </c>
      <c r="B39" s="10" t="str">
        <f>HYPERLINK("http://www.uniprot.org/uniprot/RS16_HUMAN", "RS16_HUMAN")</f>
        <v>RS16_HUMAN</v>
      </c>
      <c r="C39" t="s">
        <v>1659</v>
      </c>
      <c r="D39" t="b">
        <v>1</v>
      </c>
      <c r="E39" s="6">
        <v>0</v>
      </c>
      <c r="F39" s="6">
        <v>2</v>
      </c>
      <c r="G39" s="6">
        <v>2</v>
      </c>
      <c r="H39" t="s">
        <v>59</v>
      </c>
    </row>
    <row r="40" spans="1:8" x14ac:dyDescent="0.2">
      <c r="A40">
        <v>129</v>
      </c>
      <c r="B40" s="10" t="str">
        <f>HYPERLINK("http://www.uniprot.org/uniprot/SSRA_HUMAN", "SSRA_HUMAN")</f>
        <v>SSRA_HUMAN</v>
      </c>
      <c r="C40" t="s">
        <v>2544</v>
      </c>
      <c r="D40" t="b">
        <v>1</v>
      </c>
      <c r="E40" s="6">
        <v>0</v>
      </c>
      <c r="F40" s="6">
        <v>2</v>
      </c>
      <c r="G40" s="6">
        <v>2</v>
      </c>
      <c r="H40" t="s">
        <v>59</v>
      </c>
    </row>
    <row r="41" spans="1:8" x14ac:dyDescent="0.2">
      <c r="A41">
        <v>76</v>
      </c>
      <c r="B41" s="10" t="str">
        <f>HYPERLINK("http://www.uniprot.org/uniprot/TBB5_HUMAN", "TBB5_HUMAN")</f>
        <v>TBB5_HUMAN</v>
      </c>
      <c r="C41" t="s">
        <v>2545</v>
      </c>
      <c r="D41" t="b">
        <v>1</v>
      </c>
      <c r="E41" s="6">
        <v>0</v>
      </c>
      <c r="F41" s="6">
        <v>2</v>
      </c>
      <c r="G41" s="6">
        <v>2</v>
      </c>
      <c r="H41" t="s">
        <v>59</v>
      </c>
    </row>
    <row r="42" spans="1:8" x14ac:dyDescent="0.2">
      <c r="A42">
        <v>178</v>
      </c>
      <c r="B42" s="10" t="str">
        <f>HYPERLINK("http://www.uniprot.org/uniprot/TUSC3_HUMAN", "TUSC3_HUMAN")</f>
        <v>TUSC3_HUMAN</v>
      </c>
      <c r="C42" t="s">
        <v>2518</v>
      </c>
      <c r="D42" t="b">
        <v>1</v>
      </c>
      <c r="E42" s="6">
        <v>0</v>
      </c>
      <c r="F42" s="6">
        <v>2</v>
      </c>
      <c r="G42" s="6">
        <v>2</v>
      </c>
      <c r="H42" t="s">
        <v>59</v>
      </c>
    </row>
    <row r="43" spans="1:8" x14ac:dyDescent="0.2">
      <c r="A43">
        <v>59</v>
      </c>
      <c r="B43" s="10" t="str">
        <f>HYPERLINK("http://www.uniprot.org/uniprot/U520_HUMAN", "U520_HUMAN")</f>
        <v>U520_HUMAN</v>
      </c>
      <c r="C43" t="s">
        <v>2546</v>
      </c>
      <c r="D43" t="b">
        <v>1</v>
      </c>
      <c r="E43" s="6">
        <v>0</v>
      </c>
      <c r="F43" s="6">
        <v>2</v>
      </c>
      <c r="G43" s="6">
        <v>2</v>
      </c>
      <c r="H43" t="s">
        <v>59</v>
      </c>
    </row>
    <row r="44" spans="1:8" x14ac:dyDescent="0.2">
      <c r="A44">
        <v>125</v>
      </c>
      <c r="B44" s="10" t="str">
        <f>HYPERLINK("http://www.uniprot.org/uniprot/UBP8_HUMAN", "UBP8_HUMAN")</f>
        <v>UBP8_HUMAN</v>
      </c>
      <c r="C44" t="s">
        <v>2547</v>
      </c>
      <c r="D44" t="b">
        <v>1</v>
      </c>
      <c r="E44" s="6">
        <v>0</v>
      </c>
      <c r="F44" s="6">
        <v>2</v>
      </c>
      <c r="G44" s="6">
        <v>2</v>
      </c>
      <c r="H44" t="s">
        <v>59</v>
      </c>
    </row>
    <row r="45" spans="1:8" x14ac:dyDescent="0.2">
      <c r="A45">
        <v>108</v>
      </c>
      <c r="B45" s="10" t="str">
        <f>HYPERLINK("http://www.uniprot.org/uniprot/2AAA_HUMAN", "2AAA_HUMAN")</f>
        <v>2AAA_HUMAN</v>
      </c>
      <c r="C45" t="s">
        <v>2548</v>
      </c>
      <c r="D45" t="b">
        <v>1</v>
      </c>
      <c r="E45" s="6">
        <v>0</v>
      </c>
      <c r="F45" s="6">
        <v>2</v>
      </c>
      <c r="G45" s="6">
        <v>1</v>
      </c>
      <c r="H45" t="s">
        <v>59</v>
      </c>
    </row>
    <row r="46" spans="1:8" x14ac:dyDescent="0.2">
      <c r="A46">
        <v>236</v>
      </c>
      <c r="B46" s="10" t="str">
        <f>HYPERLINK("http://www.uniprot.org/uniprot/5NT3L_HUMAN", "5NT3L_HUMAN")</f>
        <v>5NT3L_HUMAN</v>
      </c>
      <c r="C46" t="s">
        <v>2549</v>
      </c>
      <c r="D46" t="b">
        <v>1</v>
      </c>
      <c r="E46" s="6">
        <v>0</v>
      </c>
      <c r="F46" s="6">
        <v>2</v>
      </c>
      <c r="G46" s="6">
        <v>1</v>
      </c>
      <c r="H46" t="s">
        <v>59</v>
      </c>
    </row>
    <row r="47" spans="1:8" x14ac:dyDescent="0.2">
      <c r="A47">
        <v>142</v>
      </c>
      <c r="B47" s="10" t="str">
        <f>HYPERLINK("http://www.uniprot.org/uniprot/5NTC_HUMAN", "5NTC_HUMAN")</f>
        <v>5NTC_HUMAN</v>
      </c>
      <c r="C47" t="s">
        <v>2550</v>
      </c>
      <c r="D47" t="b">
        <v>1</v>
      </c>
      <c r="E47" s="6">
        <v>0</v>
      </c>
      <c r="F47" s="6">
        <v>2</v>
      </c>
      <c r="G47" s="6">
        <v>1</v>
      </c>
      <c r="H47" t="s">
        <v>59</v>
      </c>
    </row>
    <row r="48" spans="1:8" x14ac:dyDescent="0.2">
      <c r="A48">
        <v>149</v>
      </c>
      <c r="B48" s="10" t="str">
        <f>HYPERLINK("http://www.uniprot.org/uniprot/6PGD_HUMAN", "6PGD_HUMAN")</f>
        <v>6PGD_HUMAN</v>
      </c>
      <c r="C48" t="s">
        <v>2551</v>
      </c>
      <c r="D48" t="b">
        <v>1</v>
      </c>
      <c r="E48" s="6">
        <v>0</v>
      </c>
      <c r="F48" s="6">
        <v>2</v>
      </c>
      <c r="G48" s="6">
        <v>1</v>
      </c>
      <c r="H48" t="s">
        <v>59</v>
      </c>
    </row>
    <row r="49" spans="1:8" x14ac:dyDescent="0.2">
      <c r="A49">
        <v>188</v>
      </c>
      <c r="B49" s="10" t="str">
        <f>HYPERLINK("http://www.uniprot.org/uniprot/ACOX1_HUMAN", "ACOX1_HUMAN")</f>
        <v>ACOX1_HUMAN</v>
      </c>
      <c r="C49" t="s">
        <v>2552</v>
      </c>
      <c r="D49" t="b">
        <v>1</v>
      </c>
      <c r="E49" s="6">
        <v>0</v>
      </c>
      <c r="F49" s="6">
        <v>2</v>
      </c>
      <c r="G49" s="6">
        <v>1</v>
      </c>
      <c r="H49" t="s">
        <v>59</v>
      </c>
    </row>
    <row r="50" spans="1:8" x14ac:dyDescent="0.2">
      <c r="A50">
        <v>52</v>
      </c>
      <c r="B50" s="10" t="str">
        <f>HYPERLINK("http://www.uniprot.org/uniprot/ACOX3_HUMAN", "ACOX3_HUMAN")</f>
        <v>ACOX3_HUMAN</v>
      </c>
      <c r="C50" t="s">
        <v>2553</v>
      </c>
      <c r="D50" t="b">
        <v>1</v>
      </c>
      <c r="E50" s="6">
        <v>0</v>
      </c>
      <c r="F50" s="6">
        <v>2</v>
      </c>
      <c r="G50" s="6">
        <v>1</v>
      </c>
      <c r="H50" t="s">
        <v>59</v>
      </c>
    </row>
    <row r="51" spans="1:8" x14ac:dyDescent="0.2">
      <c r="A51">
        <v>270</v>
      </c>
      <c r="B51" s="10" t="str">
        <f>HYPERLINK("http://www.uniprot.org/uniprot/ACSA_HUMAN", "ACSA_HUMAN")</f>
        <v>ACSA_HUMAN</v>
      </c>
      <c r="C51" t="s">
        <v>2554</v>
      </c>
      <c r="D51" t="b">
        <v>1</v>
      </c>
      <c r="E51" s="6">
        <v>0</v>
      </c>
      <c r="F51" s="6">
        <v>2</v>
      </c>
      <c r="G51" s="6">
        <v>1</v>
      </c>
      <c r="H51" t="s">
        <v>59</v>
      </c>
    </row>
    <row r="52" spans="1:8" x14ac:dyDescent="0.2">
      <c r="A52">
        <v>34</v>
      </c>
      <c r="B52" s="10" t="str">
        <f>HYPERLINK("http://www.uniprot.org/uniprot/ADAS_HUMAN", "ADAS_HUMAN")</f>
        <v>ADAS_HUMAN</v>
      </c>
      <c r="C52" t="s">
        <v>2555</v>
      </c>
      <c r="D52" t="b">
        <v>1</v>
      </c>
      <c r="E52" s="6">
        <v>0</v>
      </c>
      <c r="F52" s="6">
        <v>2</v>
      </c>
      <c r="G52" s="6">
        <v>1</v>
      </c>
      <c r="H52" t="s">
        <v>59</v>
      </c>
    </row>
    <row r="53" spans="1:8" x14ac:dyDescent="0.2">
      <c r="A53">
        <v>294</v>
      </c>
      <c r="B53" s="10" t="str">
        <f>HYPERLINK("http://www.uniprot.org/uniprot/AP1M2_HUMAN", "AP1M2_HUMAN")</f>
        <v>AP1M2_HUMAN</v>
      </c>
      <c r="C53" t="s">
        <v>2556</v>
      </c>
      <c r="D53" t="b">
        <v>1</v>
      </c>
      <c r="E53" s="6">
        <v>0</v>
      </c>
      <c r="F53" s="6">
        <v>2</v>
      </c>
      <c r="G53" s="6">
        <v>1</v>
      </c>
      <c r="H53" t="s">
        <v>59</v>
      </c>
    </row>
    <row r="54" spans="1:8" x14ac:dyDescent="0.2">
      <c r="A54">
        <v>294</v>
      </c>
      <c r="B54" s="10" t="str">
        <f>HYPERLINK("http://www.uniprot.org/uniprot/AP1M2_HUMAN", "AP1M2_HUMAN")</f>
        <v>AP1M2_HUMAN</v>
      </c>
      <c r="C54" t="s">
        <v>2388</v>
      </c>
      <c r="D54" t="b">
        <v>1</v>
      </c>
      <c r="E54" s="6">
        <v>0</v>
      </c>
      <c r="F54" s="6">
        <v>2</v>
      </c>
      <c r="G54" s="6">
        <v>1</v>
      </c>
      <c r="H54" t="s">
        <v>59</v>
      </c>
    </row>
    <row r="55" spans="1:8" x14ac:dyDescent="0.2">
      <c r="A55">
        <v>292</v>
      </c>
      <c r="B55" s="10" t="str">
        <f>HYPERLINK("http://www.uniprot.org/uniprot/AP4B1_HUMAN", "AP4B1_HUMAN")</f>
        <v>AP4B1_HUMAN</v>
      </c>
      <c r="C55" t="s">
        <v>2557</v>
      </c>
      <c r="D55" t="b">
        <v>1</v>
      </c>
      <c r="E55" s="6">
        <v>0</v>
      </c>
      <c r="F55" s="6">
        <v>2</v>
      </c>
      <c r="G55" s="6">
        <v>1</v>
      </c>
      <c r="H55" t="s">
        <v>59</v>
      </c>
    </row>
    <row r="56" spans="1:8" x14ac:dyDescent="0.2">
      <c r="A56">
        <v>222</v>
      </c>
      <c r="B56" s="10" t="str">
        <f>HYPERLINK("http://www.uniprot.org/uniprot/ARFG2_HUMAN", "ARFG2_HUMAN")</f>
        <v>ARFG2_HUMAN</v>
      </c>
      <c r="C56" t="s">
        <v>2558</v>
      </c>
      <c r="D56" t="b">
        <v>1</v>
      </c>
      <c r="E56" s="6">
        <v>1</v>
      </c>
      <c r="F56" s="6">
        <v>2</v>
      </c>
      <c r="G56" s="6">
        <v>1</v>
      </c>
      <c r="H56" t="s">
        <v>59</v>
      </c>
    </row>
    <row r="57" spans="1:8" x14ac:dyDescent="0.2">
      <c r="A57">
        <v>217</v>
      </c>
      <c r="B57" s="10" t="str">
        <f>HYPERLINK("http://www.uniprot.org/uniprot/ASPM_HUMAN", "ASPM_HUMAN")</f>
        <v>ASPM_HUMAN</v>
      </c>
      <c r="C57" t="s">
        <v>1030</v>
      </c>
      <c r="D57" t="b">
        <v>1</v>
      </c>
      <c r="E57" s="6">
        <v>0</v>
      </c>
      <c r="F57" s="6">
        <v>2</v>
      </c>
      <c r="G57" s="6">
        <v>1</v>
      </c>
      <c r="H57" t="s">
        <v>59</v>
      </c>
    </row>
    <row r="58" spans="1:8" x14ac:dyDescent="0.2">
      <c r="A58">
        <v>200</v>
      </c>
      <c r="B58" s="10" t="str">
        <f>HYPERLINK("http://www.uniprot.org/uniprot/AT135_HUMAN", "AT135_HUMAN")</f>
        <v>AT135_HUMAN</v>
      </c>
      <c r="C58" t="s">
        <v>2559</v>
      </c>
      <c r="D58" t="b">
        <v>1</v>
      </c>
      <c r="E58" s="6">
        <v>1</v>
      </c>
      <c r="F58" s="6">
        <v>2</v>
      </c>
      <c r="G58" s="6">
        <v>1</v>
      </c>
      <c r="H58" t="s">
        <v>59</v>
      </c>
    </row>
    <row r="59" spans="1:8" x14ac:dyDescent="0.2">
      <c r="A59">
        <v>209</v>
      </c>
      <c r="B59" s="10" t="str">
        <f>HYPERLINK("http://www.uniprot.org/uniprot/ATAD2_HUMAN", "ATAD2_HUMAN")</f>
        <v>ATAD2_HUMAN</v>
      </c>
      <c r="C59" t="s">
        <v>2560</v>
      </c>
      <c r="D59" t="b">
        <v>1</v>
      </c>
      <c r="E59" s="6">
        <v>0</v>
      </c>
      <c r="F59" s="6">
        <v>2</v>
      </c>
      <c r="G59" s="6">
        <v>1</v>
      </c>
      <c r="H59" t="s">
        <v>59</v>
      </c>
    </row>
    <row r="60" spans="1:8" x14ac:dyDescent="0.2">
      <c r="A60">
        <v>205</v>
      </c>
      <c r="B60" s="10" t="str">
        <f>HYPERLINK("http://www.uniprot.org/uniprot/ATPF1_HUMAN", "ATPF1_HUMAN")</f>
        <v>ATPF1_HUMAN</v>
      </c>
      <c r="C60" t="s">
        <v>2561</v>
      </c>
      <c r="D60" t="b">
        <v>1</v>
      </c>
      <c r="E60" s="6">
        <v>0</v>
      </c>
      <c r="F60" s="6">
        <v>2</v>
      </c>
      <c r="G60" s="6">
        <v>1</v>
      </c>
      <c r="H60" t="s">
        <v>59</v>
      </c>
    </row>
    <row r="61" spans="1:8" x14ac:dyDescent="0.2">
      <c r="A61">
        <v>30</v>
      </c>
      <c r="B61" s="10" t="str">
        <f>HYPERLINK("http://www.uniprot.org/uniprot/AXA2L_HUMAN", "AXA2L_HUMAN")</f>
        <v>AXA2L_HUMAN</v>
      </c>
      <c r="C61" t="s">
        <v>1032</v>
      </c>
      <c r="D61" t="b">
        <v>1</v>
      </c>
      <c r="E61" s="6">
        <v>0</v>
      </c>
      <c r="F61" s="6">
        <v>2</v>
      </c>
      <c r="G61" s="6">
        <v>1</v>
      </c>
      <c r="H61" t="s">
        <v>59</v>
      </c>
    </row>
    <row r="62" spans="1:8" x14ac:dyDescent="0.2">
      <c r="A62">
        <v>48</v>
      </c>
      <c r="B62" s="10" t="str">
        <f>HYPERLINK("http://www.uniprot.org/uniprot/AZIN1_HUMAN", "AZIN1_HUMAN")</f>
        <v>AZIN1_HUMAN</v>
      </c>
      <c r="C62" t="s">
        <v>2562</v>
      </c>
      <c r="D62" t="b">
        <v>1</v>
      </c>
      <c r="E62" s="6">
        <v>0</v>
      </c>
      <c r="F62" s="6">
        <v>2</v>
      </c>
      <c r="G62" s="6">
        <v>1</v>
      </c>
      <c r="H62" t="s">
        <v>59</v>
      </c>
    </row>
    <row r="63" spans="1:8" x14ac:dyDescent="0.2">
      <c r="A63">
        <v>269</v>
      </c>
      <c r="B63" s="10" t="str">
        <f>HYPERLINK("http://www.uniprot.org/uniprot/BPIA1_HUMAN", "BPIA1_HUMAN")</f>
        <v>BPIA1_HUMAN</v>
      </c>
      <c r="C63" t="s">
        <v>2563</v>
      </c>
      <c r="D63" t="b">
        <v>1</v>
      </c>
      <c r="E63" s="6">
        <v>1</v>
      </c>
      <c r="F63" s="6">
        <v>2</v>
      </c>
      <c r="G63" s="6">
        <v>1</v>
      </c>
      <c r="H63" t="s">
        <v>59</v>
      </c>
    </row>
    <row r="64" spans="1:8" x14ac:dyDescent="0.2">
      <c r="A64">
        <v>227</v>
      </c>
      <c r="B64" s="10" t="str">
        <f>HYPERLINK("http://www.uniprot.org/uniprot/BRX1_HUMAN", "BRX1_HUMAN")</f>
        <v>BRX1_HUMAN</v>
      </c>
      <c r="C64" t="s">
        <v>2564</v>
      </c>
      <c r="D64" t="b">
        <v>1</v>
      </c>
      <c r="E64" s="6">
        <v>0</v>
      </c>
      <c r="F64" s="6">
        <v>2</v>
      </c>
      <c r="G64" s="6">
        <v>1</v>
      </c>
      <c r="H64" t="s">
        <v>59</v>
      </c>
    </row>
    <row r="65" spans="1:8" x14ac:dyDescent="0.2">
      <c r="A65">
        <v>98</v>
      </c>
      <c r="B65" s="10" t="str">
        <f>HYPERLINK("http://www.uniprot.org/uniprot/BTF3_HUMAN", "BTF3_HUMAN")</f>
        <v>BTF3_HUMAN</v>
      </c>
      <c r="C65" t="s">
        <v>2565</v>
      </c>
      <c r="D65" t="b">
        <v>1</v>
      </c>
      <c r="E65" s="6">
        <v>2</v>
      </c>
      <c r="F65" s="6">
        <v>3</v>
      </c>
      <c r="G65" s="6">
        <v>1</v>
      </c>
      <c r="H65" t="s">
        <v>59</v>
      </c>
    </row>
    <row r="66" spans="1:8" x14ac:dyDescent="0.2">
      <c r="A66">
        <v>55</v>
      </c>
      <c r="B66" s="10" t="str">
        <f>HYPERLINK("http://www.uniprot.org/uniprot/BUB1_HUMAN", "BUB1_HUMAN")</f>
        <v>BUB1_HUMAN</v>
      </c>
      <c r="C66" t="s">
        <v>2566</v>
      </c>
      <c r="D66" t="b">
        <v>1</v>
      </c>
      <c r="E66" s="6">
        <v>1</v>
      </c>
      <c r="F66" s="6">
        <v>2</v>
      </c>
      <c r="G66" s="6">
        <v>1</v>
      </c>
      <c r="H66" t="s">
        <v>59</v>
      </c>
    </row>
    <row r="67" spans="1:8" x14ac:dyDescent="0.2">
      <c r="A67">
        <v>56</v>
      </c>
      <c r="B67" s="10" t="str">
        <f>HYPERLINK("http://www.uniprot.org/uniprot/BUB3_HUMAN", "BUB3_HUMAN")</f>
        <v>BUB3_HUMAN</v>
      </c>
      <c r="C67" t="s">
        <v>2567</v>
      </c>
      <c r="D67" t="b">
        <v>1</v>
      </c>
      <c r="E67" s="6">
        <v>0</v>
      </c>
      <c r="F67" s="6">
        <v>2</v>
      </c>
      <c r="G67" s="6">
        <v>1</v>
      </c>
      <c r="H67" t="s">
        <v>59</v>
      </c>
    </row>
    <row r="68" spans="1:8" x14ac:dyDescent="0.2">
      <c r="A68">
        <v>134</v>
      </c>
      <c r="B68" s="10" t="str">
        <f>HYPERLINK("http://www.uniprot.org/uniprot/CAZA2_HUMAN", "CAZA2_HUMAN")</f>
        <v>CAZA2_HUMAN</v>
      </c>
      <c r="C68" t="s">
        <v>2568</v>
      </c>
      <c r="D68" t="b">
        <v>1</v>
      </c>
      <c r="E68" s="6">
        <v>0</v>
      </c>
      <c r="F68" s="6">
        <v>2</v>
      </c>
      <c r="G68" s="6">
        <v>1</v>
      </c>
      <c r="H68" t="s">
        <v>59</v>
      </c>
    </row>
    <row r="69" spans="1:8" x14ac:dyDescent="0.2">
      <c r="A69">
        <v>242</v>
      </c>
      <c r="B69" s="10" t="str">
        <f>HYPERLINK("http://www.uniprot.org/uniprot/CCD34_HUMAN", "CCD34_HUMAN")</f>
        <v>CCD34_HUMAN</v>
      </c>
      <c r="C69" t="s">
        <v>2569</v>
      </c>
      <c r="D69" t="b">
        <v>1</v>
      </c>
      <c r="E69" s="6">
        <v>0</v>
      </c>
      <c r="F69" s="6">
        <v>2</v>
      </c>
      <c r="G69" s="6">
        <v>1</v>
      </c>
      <c r="H69" t="s">
        <v>59</v>
      </c>
    </row>
    <row r="70" spans="1:8" x14ac:dyDescent="0.2">
      <c r="A70">
        <v>90</v>
      </c>
      <c r="B70" s="10" t="str">
        <f>HYPERLINK("http://www.uniprot.org/uniprot/CCNB1_HUMAN", "CCNB1_HUMAN")</f>
        <v>CCNB1_HUMAN</v>
      </c>
      <c r="C70" t="s">
        <v>1037</v>
      </c>
      <c r="D70" t="b">
        <v>1</v>
      </c>
      <c r="E70" s="6">
        <v>0</v>
      </c>
      <c r="F70" s="6">
        <v>2</v>
      </c>
      <c r="G70" s="6">
        <v>1</v>
      </c>
      <c r="H70" t="s">
        <v>59</v>
      </c>
    </row>
    <row r="71" spans="1:8" x14ac:dyDescent="0.2">
      <c r="A71">
        <v>102</v>
      </c>
      <c r="B71" s="10" t="str">
        <f>HYPERLINK("http://www.uniprot.org/uniprot/CCND1_HUMAN", "CCND1_HUMAN")</f>
        <v>CCND1_HUMAN</v>
      </c>
      <c r="C71" t="s">
        <v>993</v>
      </c>
      <c r="D71" t="b">
        <v>1</v>
      </c>
      <c r="E71" s="6">
        <v>0</v>
      </c>
      <c r="F71" s="6">
        <v>2</v>
      </c>
      <c r="G71" s="6">
        <v>1</v>
      </c>
      <c r="H71" t="s">
        <v>59</v>
      </c>
    </row>
    <row r="72" spans="1:8" x14ac:dyDescent="0.2">
      <c r="A72">
        <v>66</v>
      </c>
      <c r="B72" s="10" t="str">
        <f>HYPERLINK("http://www.uniprot.org/uniprot/CCNE2_HUMAN", "CCNE2_HUMAN")</f>
        <v>CCNE2_HUMAN</v>
      </c>
      <c r="C72" t="s">
        <v>2570</v>
      </c>
      <c r="D72" t="b">
        <v>1</v>
      </c>
      <c r="E72" s="6">
        <v>0</v>
      </c>
      <c r="F72" s="6">
        <v>2</v>
      </c>
      <c r="G72" s="6">
        <v>1</v>
      </c>
      <c r="H72" t="s">
        <v>59</v>
      </c>
    </row>
    <row r="73" spans="1:8" x14ac:dyDescent="0.2">
      <c r="A73">
        <v>179</v>
      </c>
      <c r="B73" s="10" t="str">
        <f>HYPERLINK("http://www.uniprot.org/uniprot/CCNI_HUMAN", "CCNI_HUMAN")</f>
        <v>CCNI_HUMAN</v>
      </c>
      <c r="C73" t="s">
        <v>2571</v>
      </c>
      <c r="D73" t="b">
        <v>1</v>
      </c>
      <c r="E73" s="6">
        <v>0</v>
      </c>
      <c r="F73" s="6">
        <v>2</v>
      </c>
      <c r="G73" s="6">
        <v>1</v>
      </c>
      <c r="H73" t="s">
        <v>59</v>
      </c>
    </row>
    <row r="74" spans="1:8" x14ac:dyDescent="0.2">
      <c r="A74">
        <v>241</v>
      </c>
      <c r="B74" s="10" t="str">
        <f>HYPERLINK("http://www.uniprot.org/uniprot/CDA7L_HUMAN", "CDA7L_HUMAN")</f>
        <v>CDA7L_HUMAN</v>
      </c>
      <c r="C74" t="s">
        <v>1387</v>
      </c>
      <c r="D74" t="b">
        <v>1</v>
      </c>
      <c r="E74" s="6">
        <v>0</v>
      </c>
      <c r="F74" s="6">
        <v>2</v>
      </c>
      <c r="G74" s="6">
        <v>1</v>
      </c>
      <c r="H74" t="s">
        <v>59</v>
      </c>
    </row>
    <row r="75" spans="1:8" x14ac:dyDescent="0.2">
      <c r="A75">
        <v>174</v>
      </c>
      <c r="B75" s="10" t="str">
        <f>HYPERLINK("http://www.uniprot.org/uniprot/CDC20_HUMAN", "CDC20_HUMAN")</f>
        <v>CDC20_HUMAN</v>
      </c>
      <c r="C75" t="s">
        <v>1389</v>
      </c>
      <c r="D75" t="b">
        <v>1</v>
      </c>
      <c r="E75" s="6">
        <v>0</v>
      </c>
      <c r="F75" s="6">
        <v>2</v>
      </c>
      <c r="G75" s="6">
        <v>1</v>
      </c>
      <c r="H75" t="s">
        <v>59</v>
      </c>
    </row>
    <row r="76" spans="1:8" x14ac:dyDescent="0.2">
      <c r="A76">
        <v>193</v>
      </c>
      <c r="B76" s="10" t="str">
        <f>HYPERLINK("http://www.uniprot.org/uniprot/CDSN_HUMAN", "CDSN_HUMAN")</f>
        <v>CDSN_HUMAN</v>
      </c>
      <c r="C76" t="s">
        <v>2572</v>
      </c>
      <c r="D76" t="b">
        <v>1</v>
      </c>
      <c r="E76" s="6">
        <v>0</v>
      </c>
      <c r="F76" s="6">
        <v>2</v>
      </c>
      <c r="G76" s="6">
        <v>1</v>
      </c>
      <c r="H76" t="s">
        <v>59</v>
      </c>
    </row>
    <row r="77" spans="1:8" x14ac:dyDescent="0.2">
      <c r="A77">
        <v>193</v>
      </c>
      <c r="B77" s="10" t="str">
        <f>HYPERLINK("http://www.uniprot.org/uniprot/CDSN_HUMAN", "CDSN_HUMAN")</f>
        <v>CDSN_HUMAN</v>
      </c>
      <c r="C77" t="s">
        <v>2573</v>
      </c>
      <c r="D77" t="b">
        <v>1</v>
      </c>
      <c r="E77" s="6">
        <v>0</v>
      </c>
      <c r="F77" s="6">
        <v>2</v>
      </c>
      <c r="G77" s="6">
        <v>1</v>
      </c>
      <c r="H77" t="s">
        <v>59</v>
      </c>
    </row>
    <row r="78" spans="1:8" x14ac:dyDescent="0.2">
      <c r="A78">
        <v>272</v>
      </c>
      <c r="B78" s="10" t="str">
        <f>HYPERLINK("http://www.uniprot.org/uniprot/CENPM_HUMAN", "CENPM_HUMAN")</f>
        <v>CENPM_HUMAN</v>
      </c>
      <c r="C78" t="s">
        <v>1393</v>
      </c>
      <c r="D78" t="b">
        <v>1</v>
      </c>
      <c r="E78" s="6">
        <v>0</v>
      </c>
      <c r="F78" s="6">
        <v>2</v>
      </c>
      <c r="G78" s="6">
        <v>1</v>
      </c>
      <c r="H78" t="s">
        <v>59</v>
      </c>
    </row>
    <row r="79" spans="1:8" x14ac:dyDescent="0.2">
      <c r="A79">
        <v>221</v>
      </c>
      <c r="B79" s="10" t="str">
        <f>HYPERLINK("http://www.uniprot.org/uniprot/CI041_HUMAN", "CI041_HUMAN")</f>
        <v>CI041_HUMAN</v>
      </c>
      <c r="C79" t="s">
        <v>2574</v>
      </c>
      <c r="D79" t="b">
        <v>1</v>
      </c>
      <c r="E79" s="6">
        <v>0</v>
      </c>
      <c r="F79" s="6">
        <v>2</v>
      </c>
      <c r="G79" s="6">
        <v>1</v>
      </c>
      <c r="H79" t="s">
        <v>59</v>
      </c>
    </row>
    <row r="80" spans="1:8" x14ac:dyDescent="0.2">
      <c r="A80">
        <v>112</v>
      </c>
      <c r="B80" s="10" t="str">
        <f>HYPERLINK("http://www.uniprot.org/uniprot/CKS2_HUMAN", "CKS2_HUMAN")</f>
        <v>CKS2_HUMAN</v>
      </c>
      <c r="C80" t="s">
        <v>1898</v>
      </c>
      <c r="D80" t="b">
        <v>1</v>
      </c>
      <c r="E80" s="6">
        <v>0</v>
      </c>
      <c r="F80" s="6">
        <v>2</v>
      </c>
      <c r="G80" s="6">
        <v>1</v>
      </c>
      <c r="H80" t="s">
        <v>59</v>
      </c>
    </row>
    <row r="81" spans="1:8" x14ac:dyDescent="0.2">
      <c r="A81">
        <v>166</v>
      </c>
      <c r="B81" s="10" t="str">
        <f>HYPERLINK("http://www.uniprot.org/uniprot/CLH1_HUMAN", "CLH1_HUMAN")</f>
        <v>CLH1_HUMAN</v>
      </c>
      <c r="C81" t="s">
        <v>2575</v>
      </c>
      <c r="D81" t="b">
        <v>1</v>
      </c>
      <c r="E81" s="6">
        <v>2</v>
      </c>
      <c r="F81" s="6">
        <v>3</v>
      </c>
      <c r="G81" s="6">
        <v>1</v>
      </c>
      <c r="H81" t="s">
        <v>59</v>
      </c>
    </row>
    <row r="82" spans="1:8" x14ac:dyDescent="0.2">
      <c r="A82">
        <v>65</v>
      </c>
      <c r="B82" s="10" t="str">
        <f>HYPERLINK("http://www.uniprot.org/uniprot/CLPT1_HUMAN", "CLPT1_HUMAN")</f>
        <v>CLPT1_HUMAN</v>
      </c>
      <c r="C82" t="s">
        <v>2576</v>
      </c>
      <c r="D82" t="b">
        <v>1</v>
      </c>
      <c r="E82" s="6">
        <v>0</v>
      </c>
      <c r="F82" s="6">
        <v>2</v>
      </c>
      <c r="G82" s="6">
        <v>1</v>
      </c>
      <c r="H82" t="s">
        <v>59</v>
      </c>
    </row>
    <row r="83" spans="1:8" x14ac:dyDescent="0.2">
      <c r="A83">
        <v>126</v>
      </c>
      <c r="B83" s="10" t="str">
        <f>HYPERLINK("http://www.uniprot.org/uniprot/CNDD3_HUMAN", "CNDD3_HUMAN")</f>
        <v>CNDD3_HUMAN</v>
      </c>
      <c r="C83" t="s">
        <v>2577</v>
      </c>
      <c r="D83" t="b">
        <v>1</v>
      </c>
      <c r="E83" s="6">
        <v>0</v>
      </c>
      <c r="F83" s="6">
        <v>2</v>
      </c>
      <c r="G83" s="6">
        <v>1</v>
      </c>
      <c r="H83" t="s">
        <v>59</v>
      </c>
    </row>
    <row r="84" spans="1:8" x14ac:dyDescent="0.2">
      <c r="A84">
        <v>29</v>
      </c>
      <c r="B84" s="10" t="str">
        <f>HYPERLINK("http://www.uniprot.org/uniprot/CNOT1_HUMAN", "CNOT1_HUMAN")</f>
        <v>CNOT1_HUMAN</v>
      </c>
      <c r="C84" t="s">
        <v>1405</v>
      </c>
      <c r="D84" t="b">
        <v>1</v>
      </c>
      <c r="E84" s="6">
        <v>0</v>
      </c>
      <c r="F84" s="6">
        <v>2</v>
      </c>
      <c r="G84" s="6">
        <v>1</v>
      </c>
      <c r="H84" t="s">
        <v>59</v>
      </c>
    </row>
    <row r="85" spans="1:8" x14ac:dyDescent="0.2">
      <c r="A85">
        <v>82</v>
      </c>
      <c r="B85" s="10" t="str">
        <f>HYPERLINK("http://www.uniprot.org/uniprot/CO4A_HUMAN", "CO4A_HUMAN")</f>
        <v>CO4A_HUMAN</v>
      </c>
      <c r="C85" t="s">
        <v>2578</v>
      </c>
      <c r="D85" t="b">
        <v>1</v>
      </c>
      <c r="E85" s="6">
        <v>1</v>
      </c>
      <c r="F85" s="6">
        <v>2</v>
      </c>
      <c r="G85" s="6">
        <v>1</v>
      </c>
      <c r="H85" t="s">
        <v>59</v>
      </c>
    </row>
    <row r="86" spans="1:8" x14ac:dyDescent="0.2">
      <c r="A86">
        <v>151</v>
      </c>
      <c r="B86" s="10" t="str">
        <f>HYPERLINK("http://www.uniprot.org/uniprot/COPB_HUMAN", "COPB_HUMAN")</f>
        <v>COPB_HUMAN</v>
      </c>
      <c r="C86" t="s">
        <v>2579</v>
      </c>
      <c r="D86" t="b">
        <v>1</v>
      </c>
      <c r="E86" s="6">
        <v>0</v>
      </c>
      <c r="F86" s="6">
        <v>2</v>
      </c>
      <c r="G86" s="6">
        <v>1</v>
      </c>
      <c r="H86" t="s">
        <v>59</v>
      </c>
    </row>
    <row r="87" spans="1:8" x14ac:dyDescent="0.2">
      <c r="A87">
        <v>218</v>
      </c>
      <c r="B87" s="10" t="str">
        <f>HYPERLINK("http://www.uniprot.org/uniprot/CP4X1_HUMAN", "CP4X1_HUMAN")</f>
        <v>CP4X1_HUMAN</v>
      </c>
      <c r="C87" t="s">
        <v>2580</v>
      </c>
      <c r="D87" t="b">
        <v>1</v>
      </c>
      <c r="E87" s="6">
        <v>0</v>
      </c>
      <c r="F87" s="6">
        <v>2</v>
      </c>
      <c r="G87" s="6">
        <v>1</v>
      </c>
      <c r="H87" t="s">
        <v>59</v>
      </c>
    </row>
    <row r="88" spans="1:8" x14ac:dyDescent="0.2">
      <c r="A88">
        <v>57</v>
      </c>
      <c r="B88" s="10" t="str">
        <f>HYPERLINK("http://www.uniprot.org/uniprot/CPSF5_HUMAN", "CPSF5_HUMAN")</f>
        <v>CPSF5_HUMAN</v>
      </c>
      <c r="C88" t="s">
        <v>2581</v>
      </c>
      <c r="D88" t="b">
        <v>1</v>
      </c>
      <c r="E88" s="6">
        <v>0</v>
      </c>
      <c r="F88" s="6">
        <v>2</v>
      </c>
      <c r="G88" s="6">
        <v>1</v>
      </c>
      <c r="H88" t="s">
        <v>59</v>
      </c>
    </row>
    <row r="89" spans="1:8" x14ac:dyDescent="0.2">
      <c r="A89">
        <v>195</v>
      </c>
      <c r="B89" s="10" t="str">
        <f>HYPERLINK("http://www.uniprot.org/uniprot/DDB1_HUMAN", "DDB1_HUMAN")</f>
        <v>DDB1_HUMAN</v>
      </c>
      <c r="C89" t="s">
        <v>2582</v>
      </c>
      <c r="D89" t="b">
        <v>1</v>
      </c>
      <c r="E89" s="6">
        <v>0</v>
      </c>
      <c r="F89" s="6">
        <v>2</v>
      </c>
      <c r="G89" s="6">
        <v>1</v>
      </c>
      <c r="H89" t="s">
        <v>59</v>
      </c>
    </row>
    <row r="90" spans="1:8" x14ac:dyDescent="0.2">
      <c r="A90">
        <v>233</v>
      </c>
      <c r="B90" s="10" t="str">
        <f>HYPERLINK("http://www.uniprot.org/uniprot/DDX1_HUMAN", "DDX1_HUMAN")</f>
        <v>DDX1_HUMAN</v>
      </c>
      <c r="C90" t="s">
        <v>2583</v>
      </c>
      <c r="D90" t="b">
        <v>1</v>
      </c>
      <c r="E90" s="6">
        <v>1</v>
      </c>
      <c r="F90" s="6">
        <v>2</v>
      </c>
      <c r="G90" s="6">
        <v>1</v>
      </c>
      <c r="H90" t="s">
        <v>59</v>
      </c>
    </row>
    <row r="91" spans="1:8" x14ac:dyDescent="0.2">
      <c r="A91">
        <v>64</v>
      </c>
      <c r="B91" s="10" t="str">
        <f>HYPERLINK("http://www.uniprot.org/uniprot/DDX58_HUMAN", "DDX58_HUMAN")</f>
        <v>DDX58_HUMAN</v>
      </c>
      <c r="C91" t="s">
        <v>2584</v>
      </c>
      <c r="D91" t="b">
        <v>1</v>
      </c>
      <c r="E91" s="6">
        <v>1</v>
      </c>
      <c r="F91" s="6">
        <v>2</v>
      </c>
      <c r="G91" s="6">
        <v>1</v>
      </c>
      <c r="H91" t="s">
        <v>59</v>
      </c>
    </row>
    <row r="92" spans="1:8" x14ac:dyDescent="0.2">
      <c r="A92">
        <v>50</v>
      </c>
      <c r="B92" s="10" t="str">
        <f>HYPERLINK("http://www.uniprot.org/uniprot/DEGS1_HUMAN", "DEGS1_HUMAN")</f>
        <v>DEGS1_HUMAN</v>
      </c>
      <c r="C92" t="s">
        <v>2585</v>
      </c>
      <c r="D92" t="b">
        <v>1</v>
      </c>
      <c r="E92" s="6">
        <v>0</v>
      </c>
      <c r="F92" s="6">
        <v>2</v>
      </c>
      <c r="G92" s="6">
        <v>1</v>
      </c>
      <c r="H92" t="s">
        <v>59</v>
      </c>
    </row>
    <row r="93" spans="1:8" x14ac:dyDescent="0.2">
      <c r="A93">
        <v>192</v>
      </c>
      <c r="B93" s="10" t="str">
        <f>HYPERLINK("http://www.uniprot.org/uniprot/DHC24_HUMAN", "DHC24_HUMAN")</f>
        <v>DHC24_HUMAN</v>
      </c>
      <c r="C93" t="s">
        <v>2586</v>
      </c>
      <c r="D93" t="b">
        <v>1</v>
      </c>
      <c r="E93" s="6">
        <v>0</v>
      </c>
      <c r="F93" s="6">
        <v>2</v>
      </c>
      <c r="G93" s="6">
        <v>1</v>
      </c>
      <c r="H93" t="s">
        <v>59</v>
      </c>
    </row>
    <row r="94" spans="1:8" x14ac:dyDescent="0.2">
      <c r="A94">
        <v>212</v>
      </c>
      <c r="B94" s="10" t="str">
        <f>HYPERLINK("http://www.uniprot.org/uniprot/DHX29_HUMAN", "DHX29_HUMAN")</f>
        <v>DHX29_HUMAN</v>
      </c>
      <c r="C94" t="s">
        <v>2587</v>
      </c>
      <c r="D94" t="b">
        <v>1</v>
      </c>
      <c r="E94" s="6">
        <v>0</v>
      </c>
      <c r="F94" s="6">
        <v>2</v>
      </c>
      <c r="G94" s="6">
        <v>1</v>
      </c>
      <c r="H94" t="s">
        <v>59</v>
      </c>
    </row>
    <row r="95" spans="1:8" x14ac:dyDescent="0.2">
      <c r="A95">
        <v>170</v>
      </c>
      <c r="B95" s="10" t="str">
        <f>HYPERLINK("http://www.uniprot.org/uniprot/DHX9_HUMAN", "DHX9_HUMAN")</f>
        <v>DHX9_HUMAN</v>
      </c>
      <c r="C95" t="s">
        <v>1059</v>
      </c>
      <c r="D95" t="b">
        <v>1</v>
      </c>
      <c r="E95" s="6">
        <v>0</v>
      </c>
      <c r="F95" s="6">
        <v>2</v>
      </c>
      <c r="G95" s="6">
        <v>1</v>
      </c>
      <c r="H95" t="s">
        <v>59</v>
      </c>
    </row>
    <row r="96" spans="1:8" x14ac:dyDescent="0.2">
      <c r="A96">
        <v>234</v>
      </c>
      <c r="B96" s="10" t="str">
        <f>HYPERLINK("http://www.uniprot.org/uniprot/DLG3_HUMAN", "DLG3_HUMAN")</f>
        <v>DLG3_HUMAN</v>
      </c>
      <c r="C96" t="s">
        <v>2588</v>
      </c>
      <c r="D96" t="b">
        <v>1</v>
      </c>
      <c r="E96" s="6">
        <v>0</v>
      </c>
      <c r="F96" s="6">
        <v>2</v>
      </c>
      <c r="G96" s="6">
        <v>1</v>
      </c>
      <c r="H96" t="s">
        <v>59</v>
      </c>
    </row>
    <row r="97" spans="1:8" x14ac:dyDescent="0.2">
      <c r="A97">
        <v>105</v>
      </c>
      <c r="B97" s="10" t="str">
        <f>HYPERLINK("http://www.uniprot.org/uniprot/DNMT1_HUMAN", "DNMT1_HUMAN")</f>
        <v>DNMT1_HUMAN</v>
      </c>
      <c r="C97" t="s">
        <v>2589</v>
      </c>
      <c r="D97" t="b">
        <v>1</v>
      </c>
      <c r="E97" s="6">
        <v>0</v>
      </c>
      <c r="F97" s="6">
        <v>2</v>
      </c>
      <c r="G97" s="6">
        <v>1</v>
      </c>
      <c r="H97" t="s">
        <v>59</v>
      </c>
    </row>
    <row r="98" spans="1:8" x14ac:dyDescent="0.2">
      <c r="A98">
        <v>105</v>
      </c>
      <c r="B98" s="10" t="str">
        <f>HYPERLINK("http://www.uniprot.org/uniprot/DNMT1_HUMAN", "DNMT1_HUMAN")</f>
        <v>DNMT1_HUMAN</v>
      </c>
      <c r="C98" t="s">
        <v>2590</v>
      </c>
      <c r="D98" t="b">
        <v>1</v>
      </c>
      <c r="E98" s="6">
        <v>0</v>
      </c>
      <c r="F98" s="6">
        <v>2</v>
      </c>
      <c r="G98" s="6">
        <v>1</v>
      </c>
      <c r="H98" t="s">
        <v>59</v>
      </c>
    </row>
    <row r="99" spans="1:8" x14ac:dyDescent="0.2">
      <c r="A99">
        <v>248</v>
      </c>
      <c r="B99" s="10" t="str">
        <f>HYPERLINK("http://www.uniprot.org/uniprot/DOCK7_HUMAN", "DOCK7_HUMAN")</f>
        <v>DOCK7_HUMAN</v>
      </c>
      <c r="C99" t="s">
        <v>2591</v>
      </c>
      <c r="D99" t="b">
        <v>1</v>
      </c>
      <c r="E99" s="6">
        <v>0</v>
      </c>
      <c r="F99" s="6">
        <v>2</v>
      </c>
      <c r="G99" s="6">
        <v>1</v>
      </c>
      <c r="H99" t="s">
        <v>59</v>
      </c>
    </row>
    <row r="100" spans="1:8" x14ac:dyDescent="0.2">
      <c r="A100">
        <v>248</v>
      </c>
      <c r="B100" s="10" t="str">
        <f>HYPERLINK("http://www.uniprot.org/uniprot/DOCK7_HUMAN", "DOCK7_HUMAN")</f>
        <v>DOCK7_HUMAN</v>
      </c>
      <c r="C100" t="s">
        <v>2592</v>
      </c>
      <c r="D100" t="b">
        <v>1</v>
      </c>
      <c r="E100" s="6">
        <v>2</v>
      </c>
      <c r="F100" s="6">
        <v>3</v>
      </c>
      <c r="G100" s="6">
        <v>1</v>
      </c>
      <c r="H100" t="s">
        <v>59</v>
      </c>
    </row>
    <row r="101" spans="1:8" x14ac:dyDescent="0.2">
      <c r="A101">
        <v>107</v>
      </c>
      <c r="B101" s="10" t="str">
        <f>HYPERLINK("http://www.uniprot.org/uniprot/DPOD1_HUMAN", "DPOD1_HUMAN")</f>
        <v>DPOD1_HUMAN</v>
      </c>
      <c r="C101" t="s">
        <v>2593</v>
      </c>
      <c r="D101" t="b">
        <v>1</v>
      </c>
      <c r="E101" s="6">
        <v>0</v>
      </c>
      <c r="F101" s="6">
        <v>2</v>
      </c>
      <c r="G101" s="6">
        <v>1</v>
      </c>
      <c r="H101" t="s">
        <v>59</v>
      </c>
    </row>
    <row r="102" spans="1:8" x14ac:dyDescent="0.2">
      <c r="A102">
        <v>286</v>
      </c>
      <c r="B102" s="10" t="str">
        <f>HYPERLINK("http://www.uniprot.org/uniprot/DTX4_HUMAN", "DTX4_HUMAN")</f>
        <v>DTX4_HUMAN</v>
      </c>
      <c r="C102" t="s">
        <v>1438</v>
      </c>
      <c r="D102" t="b">
        <v>1</v>
      </c>
      <c r="E102" s="6">
        <v>0</v>
      </c>
      <c r="F102" s="6">
        <v>2</v>
      </c>
      <c r="G102" s="6">
        <v>1</v>
      </c>
      <c r="H102" t="s">
        <v>59</v>
      </c>
    </row>
    <row r="103" spans="1:8" x14ac:dyDescent="0.2">
      <c r="A103">
        <v>144</v>
      </c>
      <c r="B103" s="10" t="str">
        <f>HYPERLINK("http://www.uniprot.org/uniprot/DYN2_HUMAN", "DYN2_HUMAN")</f>
        <v>DYN2_HUMAN</v>
      </c>
      <c r="C103" t="s">
        <v>2594</v>
      </c>
      <c r="D103" t="b">
        <v>1</v>
      </c>
      <c r="E103" s="6">
        <v>1</v>
      </c>
      <c r="F103" s="6">
        <v>2</v>
      </c>
      <c r="G103" s="6">
        <v>1</v>
      </c>
      <c r="H103" t="s">
        <v>59</v>
      </c>
    </row>
    <row r="104" spans="1:8" x14ac:dyDescent="0.2">
      <c r="A104">
        <v>97</v>
      </c>
      <c r="B104" s="10" t="str">
        <f>HYPERLINK("http://www.uniprot.org/uniprot/E2AK2_HUMAN", "E2AK2_HUMAN")</f>
        <v>E2AK2_HUMAN</v>
      </c>
      <c r="C104" t="s">
        <v>2595</v>
      </c>
      <c r="D104" t="b">
        <v>1</v>
      </c>
      <c r="E104" s="6">
        <v>0</v>
      </c>
      <c r="F104" s="6">
        <v>2</v>
      </c>
      <c r="G104" s="6">
        <v>1</v>
      </c>
      <c r="H104" t="s">
        <v>59</v>
      </c>
    </row>
    <row r="105" spans="1:8" x14ac:dyDescent="0.2">
      <c r="A105">
        <v>127</v>
      </c>
      <c r="B105" s="10" t="str">
        <f>HYPERLINK("http://www.uniprot.org/uniprot/EAA1_HUMAN", "EAA1_HUMAN")</f>
        <v>EAA1_HUMAN</v>
      </c>
      <c r="C105" t="s">
        <v>2596</v>
      </c>
      <c r="D105" t="b">
        <v>1</v>
      </c>
      <c r="E105" s="6">
        <v>0</v>
      </c>
      <c r="F105" s="6">
        <v>2</v>
      </c>
      <c r="G105" s="6">
        <v>1</v>
      </c>
      <c r="H105" t="s">
        <v>59</v>
      </c>
    </row>
    <row r="106" spans="1:8" x14ac:dyDescent="0.2">
      <c r="A106">
        <v>207</v>
      </c>
      <c r="B106" s="10" t="str">
        <f>HYPERLINK("http://www.uniprot.org/uniprot/ECM29_HUMAN", "ECM29_HUMAN")</f>
        <v>ECM29_HUMAN</v>
      </c>
      <c r="C106" t="s">
        <v>2597</v>
      </c>
      <c r="D106" t="b">
        <v>1</v>
      </c>
      <c r="E106" s="6">
        <v>0</v>
      </c>
      <c r="F106" s="6">
        <v>2</v>
      </c>
      <c r="G106" s="6">
        <v>1</v>
      </c>
      <c r="H106" t="s">
        <v>59</v>
      </c>
    </row>
    <row r="107" spans="1:8" x14ac:dyDescent="0.2">
      <c r="A107">
        <v>266</v>
      </c>
      <c r="B107" s="10" t="str">
        <f>HYPERLINK("http://www.uniprot.org/uniprot/ECT2_HUMAN", "ECT2_HUMAN")</f>
        <v>ECT2_HUMAN</v>
      </c>
      <c r="C107" t="s">
        <v>2598</v>
      </c>
      <c r="D107" t="b">
        <v>1</v>
      </c>
      <c r="E107" s="6">
        <v>0</v>
      </c>
      <c r="F107" s="6">
        <v>2</v>
      </c>
      <c r="G107" s="6">
        <v>1</v>
      </c>
      <c r="H107" t="s">
        <v>59</v>
      </c>
    </row>
    <row r="108" spans="1:8" x14ac:dyDescent="0.2">
      <c r="A108">
        <v>88</v>
      </c>
      <c r="B108" s="10" t="str">
        <f>HYPERLINK("http://www.uniprot.org/uniprot/EF2_HUMAN", "EF2_HUMAN")</f>
        <v>EF2_HUMAN</v>
      </c>
      <c r="C108" t="s">
        <v>1066</v>
      </c>
      <c r="D108" t="b">
        <v>1</v>
      </c>
      <c r="E108" s="6">
        <v>1</v>
      </c>
      <c r="F108" s="6">
        <v>2</v>
      </c>
      <c r="G108" s="6">
        <v>1</v>
      </c>
      <c r="H108" t="s">
        <v>59</v>
      </c>
    </row>
    <row r="109" spans="1:8" x14ac:dyDescent="0.2">
      <c r="A109">
        <v>258</v>
      </c>
      <c r="B109" s="10" t="str">
        <f>HYPERLINK("http://www.uniprot.org/uniprot/EFC11_HUMAN", "EFC11_HUMAN")</f>
        <v>EFC11_HUMAN</v>
      </c>
      <c r="C109" t="s">
        <v>2599</v>
      </c>
      <c r="D109" t="b">
        <v>1</v>
      </c>
      <c r="E109" s="6">
        <v>0</v>
      </c>
      <c r="F109" s="6">
        <v>2</v>
      </c>
      <c r="G109" s="6">
        <v>1</v>
      </c>
      <c r="H109" t="s">
        <v>59</v>
      </c>
    </row>
    <row r="110" spans="1:8" x14ac:dyDescent="0.2">
      <c r="A110">
        <v>255</v>
      </c>
      <c r="B110" s="10" t="str">
        <f>HYPERLINK("http://www.uniprot.org/uniprot/EIF3C_HUMAN", "EIF3C_HUMAN")</f>
        <v>EIF3C_HUMAN</v>
      </c>
      <c r="C110" t="s">
        <v>1449</v>
      </c>
      <c r="D110" t="b">
        <v>1</v>
      </c>
      <c r="E110" s="6">
        <v>0</v>
      </c>
      <c r="F110" s="6">
        <v>2</v>
      </c>
      <c r="G110" s="6">
        <v>1</v>
      </c>
      <c r="H110" t="s">
        <v>59</v>
      </c>
    </row>
    <row r="111" spans="1:8" x14ac:dyDescent="0.2">
      <c r="A111">
        <v>53</v>
      </c>
      <c r="B111" s="10" t="str">
        <f>HYPERLINK("http://www.uniprot.org/uniprot/EIF3D_HUMAN", "EIF3D_HUMAN")</f>
        <v>EIF3D_HUMAN</v>
      </c>
      <c r="C111" t="s">
        <v>671</v>
      </c>
      <c r="D111" t="b">
        <v>1</v>
      </c>
      <c r="E111" s="6">
        <v>0</v>
      </c>
      <c r="F111" s="6">
        <v>2</v>
      </c>
      <c r="G111" s="6">
        <v>1</v>
      </c>
      <c r="H111" t="s">
        <v>59</v>
      </c>
    </row>
    <row r="112" spans="1:8" x14ac:dyDescent="0.2">
      <c r="A112">
        <v>284</v>
      </c>
      <c r="B112" s="10" t="str">
        <f>HYPERLINK("http://www.uniprot.org/uniprot/EIF3L_HUMAN", "EIF3L_HUMAN")</f>
        <v>EIF3L_HUMAN</v>
      </c>
      <c r="C112" t="s">
        <v>2418</v>
      </c>
      <c r="D112" t="b">
        <v>1</v>
      </c>
      <c r="E112" s="6">
        <v>0</v>
      </c>
      <c r="F112" s="6">
        <v>2</v>
      </c>
      <c r="G112" s="6">
        <v>1</v>
      </c>
      <c r="H112" t="s">
        <v>59</v>
      </c>
    </row>
    <row r="113" spans="1:8" x14ac:dyDescent="0.2">
      <c r="A113">
        <v>216</v>
      </c>
      <c r="B113" s="10" t="str">
        <f>HYPERLINK("http://www.uniprot.org/uniprot/ELOA2_HUMAN", "ELOA2_HUMAN")</f>
        <v>ELOA2_HUMAN</v>
      </c>
      <c r="C113" t="s">
        <v>2600</v>
      </c>
      <c r="D113" t="b">
        <v>1</v>
      </c>
      <c r="E113" s="6">
        <v>2</v>
      </c>
      <c r="F113" s="6">
        <v>3</v>
      </c>
      <c r="G113" s="6">
        <v>1</v>
      </c>
      <c r="H113" t="s">
        <v>59</v>
      </c>
    </row>
    <row r="114" spans="1:8" x14ac:dyDescent="0.2">
      <c r="A114">
        <v>183</v>
      </c>
      <c r="B114" s="10" t="str">
        <f>HYPERLINK("http://www.uniprot.org/uniprot/EPN4_HUMAN", "EPN4_HUMAN")</f>
        <v>EPN4_HUMAN</v>
      </c>
      <c r="C114" t="s">
        <v>2601</v>
      </c>
      <c r="D114" t="b">
        <v>1</v>
      </c>
      <c r="E114" s="6">
        <v>0</v>
      </c>
      <c r="F114" s="6">
        <v>2</v>
      </c>
      <c r="G114" s="6">
        <v>1</v>
      </c>
      <c r="H114" t="s">
        <v>59</v>
      </c>
    </row>
    <row r="115" spans="1:8" x14ac:dyDescent="0.2">
      <c r="A115">
        <v>103</v>
      </c>
      <c r="B115" s="10" t="str">
        <f>HYPERLINK("http://www.uniprot.org/uniprot/ERD21_HUMAN", "ERD21_HUMAN")</f>
        <v>ERD21_HUMAN</v>
      </c>
      <c r="C115" t="s">
        <v>2602</v>
      </c>
      <c r="D115" t="b">
        <v>1</v>
      </c>
      <c r="E115" s="6">
        <v>0</v>
      </c>
      <c r="F115" s="6">
        <v>2</v>
      </c>
      <c r="G115" s="6">
        <v>1</v>
      </c>
      <c r="H115" t="s">
        <v>59</v>
      </c>
    </row>
    <row r="116" spans="1:8" x14ac:dyDescent="0.2">
      <c r="A116">
        <v>113</v>
      </c>
      <c r="B116" s="10" t="str">
        <f>HYPERLINK("http://www.uniprot.org/uniprot/ERD22_HUMAN", "ERD22_HUMAN")</f>
        <v>ERD22_HUMAN</v>
      </c>
      <c r="C116" t="s">
        <v>2603</v>
      </c>
      <c r="D116" t="b">
        <v>1</v>
      </c>
      <c r="E116" s="6">
        <v>0</v>
      </c>
      <c r="F116" s="6">
        <v>2</v>
      </c>
      <c r="G116" s="6">
        <v>1</v>
      </c>
      <c r="H116" t="s">
        <v>59</v>
      </c>
    </row>
    <row r="117" spans="1:8" x14ac:dyDescent="0.2">
      <c r="A117">
        <v>28</v>
      </c>
      <c r="B117" s="10" t="str">
        <f>HYPERLINK("http://www.uniprot.org/uniprot/F168B_HUMAN", "F168B_HUMAN")</f>
        <v>F168B_HUMAN</v>
      </c>
      <c r="C117" t="s">
        <v>2604</v>
      </c>
      <c r="D117" t="b">
        <v>1</v>
      </c>
      <c r="E117" s="6">
        <v>0</v>
      </c>
      <c r="F117" s="6">
        <v>2</v>
      </c>
      <c r="G117" s="6">
        <v>1</v>
      </c>
      <c r="H117" t="s">
        <v>59</v>
      </c>
    </row>
    <row r="118" spans="1:8" x14ac:dyDescent="0.2">
      <c r="A118">
        <v>38</v>
      </c>
      <c r="B118" s="10" t="str">
        <f>HYPERLINK("http://www.uniprot.org/uniprot/FAAH1_HUMAN", "FAAH1_HUMAN")</f>
        <v>FAAH1_HUMAN</v>
      </c>
      <c r="C118" t="s">
        <v>2605</v>
      </c>
      <c r="D118" t="b">
        <v>1</v>
      </c>
      <c r="E118" s="6">
        <v>0</v>
      </c>
      <c r="F118" s="6">
        <v>2</v>
      </c>
      <c r="G118" s="6">
        <v>1</v>
      </c>
      <c r="H118" t="s">
        <v>59</v>
      </c>
    </row>
    <row r="119" spans="1:8" x14ac:dyDescent="0.2">
      <c r="A119">
        <v>63</v>
      </c>
      <c r="B119" s="10" t="str">
        <f>HYPERLINK("http://www.uniprot.org/uniprot/FKBP9_HUMAN", "FKBP9_HUMAN")</f>
        <v>FKBP9_HUMAN</v>
      </c>
      <c r="C119" t="s">
        <v>2426</v>
      </c>
      <c r="D119" t="b">
        <v>1</v>
      </c>
      <c r="E119" s="6">
        <v>0</v>
      </c>
      <c r="F119" s="6">
        <v>2</v>
      </c>
      <c r="G119" s="6">
        <v>1</v>
      </c>
      <c r="H119" t="s">
        <v>59</v>
      </c>
    </row>
    <row r="120" spans="1:8" x14ac:dyDescent="0.2">
      <c r="A120">
        <v>138</v>
      </c>
      <c r="B120" s="10" t="str">
        <f>HYPERLINK("http://www.uniprot.org/uniprot/FNTB_HUMAN", "FNTB_HUMAN")</f>
        <v>FNTB_HUMAN</v>
      </c>
      <c r="C120" t="s">
        <v>2606</v>
      </c>
      <c r="D120" t="b">
        <v>1</v>
      </c>
      <c r="E120" s="6">
        <v>0</v>
      </c>
      <c r="F120" s="6">
        <v>2</v>
      </c>
      <c r="G120" s="6">
        <v>1</v>
      </c>
      <c r="H120" t="s">
        <v>59</v>
      </c>
    </row>
    <row r="121" spans="1:8" x14ac:dyDescent="0.2">
      <c r="A121">
        <v>211</v>
      </c>
      <c r="B121" s="10" t="str">
        <f>HYPERLINK("http://www.uniprot.org/uniprot/G2E3_HUMAN", "G2E3_HUMAN")</f>
        <v>G2E3_HUMAN</v>
      </c>
      <c r="C121" t="s">
        <v>2607</v>
      </c>
      <c r="D121" t="b">
        <v>1</v>
      </c>
      <c r="E121" s="6">
        <v>0</v>
      </c>
      <c r="F121" s="6">
        <v>2</v>
      </c>
      <c r="G121" s="6">
        <v>1</v>
      </c>
      <c r="H121" t="s">
        <v>59</v>
      </c>
    </row>
    <row r="122" spans="1:8" x14ac:dyDescent="0.2">
      <c r="A122">
        <v>47</v>
      </c>
      <c r="B122" s="10" t="str">
        <f>HYPERLINK("http://www.uniprot.org/uniprot/GAK_HUMAN", "GAK_HUMAN")</f>
        <v>GAK_HUMAN</v>
      </c>
      <c r="C122" t="s">
        <v>2608</v>
      </c>
      <c r="D122" t="b">
        <v>1</v>
      </c>
      <c r="E122" s="6">
        <v>0</v>
      </c>
      <c r="F122" s="6">
        <v>2</v>
      </c>
      <c r="G122" s="6">
        <v>1</v>
      </c>
      <c r="H122" t="s">
        <v>59</v>
      </c>
    </row>
    <row r="123" spans="1:8" x14ac:dyDescent="0.2">
      <c r="A123">
        <v>111</v>
      </c>
      <c r="B123" s="10" t="str">
        <f>HYPERLINK("http://www.uniprot.org/uniprot/GBP2_HUMAN", "GBP2_HUMAN")</f>
        <v>GBP2_HUMAN</v>
      </c>
      <c r="C123" t="s">
        <v>2609</v>
      </c>
      <c r="D123" t="b">
        <v>1</v>
      </c>
      <c r="E123" s="6">
        <v>0</v>
      </c>
      <c r="F123" s="6">
        <v>2</v>
      </c>
      <c r="G123" s="6">
        <v>1</v>
      </c>
      <c r="H123" t="s">
        <v>59</v>
      </c>
    </row>
    <row r="124" spans="1:8" x14ac:dyDescent="0.2">
      <c r="A124">
        <v>115</v>
      </c>
      <c r="B124" s="10" t="str">
        <f>HYPERLINK("http://www.uniprot.org/uniprot/GDE_HUMAN", "GDE_HUMAN")</f>
        <v>GDE_HUMAN</v>
      </c>
      <c r="C124" t="s">
        <v>2610</v>
      </c>
      <c r="D124" t="b">
        <v>1</v>
      </c>
      <c r="E124" s="6">
        <v>2</v>
      </c>
      <c r="F124" s="6">
        <v>3</v>
      </c>
      <c r="G124" s="6">
        <v>1</v>
      </c>
      <c r="H124" t="s">
        <v>59</v>
      </c>
    </row>
    <row r="125" spans="1:8" x14ac:dyDescent="0.2">
      <c r="A125">
        <v>265</v>
      </c>
      <c r="B125" s="10" t="str">
        <f>HYPERLINK("http://www.uniprot.org/uniprot/GHITM_HUMAN", "GHITM_HUMAN")</f>
        <v>GHITM_HUMAN</v>
      </c>
      <c r="C125" t="s">
        <v>2611</v>
      </c>
      <c r="D125" t="b">
        <v>1</v>
      </c>
      <c r="E125" s="6">
        <v>0</v>
      </c>
      <c r="F125" s="6">
        <v>2</v>
      </c>
      <c r="G125" s="6">
        <v>1</v>
      </c>
      <c r="H125" t="s">
        <v>59</v>
      </c>
    </row>
    <row r="126" spans="1:8" x14ac:dyDescent="0.2">
      <c r="A126">
        <v>275</v>
      </c>
      <c r="B126" s="10" t="str">
        <f>HYPERLINK("http://www.uniprot.org/uniprot/GLTP_HUMAN", "GLTP_HUMAN")</f>
        <v>GLTP_HUMAN</v>
      </c>
      <c r="C126" t="s">
        <v>2612</v>
      </c>
      <c r="D126" t="b">
        <v>1</v>
      </c>
      <c r="E126" s="6">
        <v>0</v>
      </c>
      <c r="F126" s="6">
        <v>2</v>
      </c>
      <c r="G126" s="6">
        <v>1</v>
      </c>
      <c r="H126" t="s">
        <v>59</v>
      </c>
    </row>
    <row r="127" spans="1:8" x14ac:dyDescent="0.2">
      <c r="A127">
        <v>229</v>
      </c>
      <c r="B127" s="10" t="str">
        <f>HYPERLINK("http://www.uniprot.org/uniprot/GLYL2_HUMAN", "GLYL2_HUMAN")</f>
        <v>GLYL2_HUMAN</v>
      </c>
      <c r="C127" t="s">
        <v>2613</v>
      </c>
      <c r="D127" t="b">
        <v>1</v>
      </c>
      <c r="E127" s="6">
        <v>0</v>
      </c>
      <c r="F127" s="6">
        <v>2</v>
      </c>
      <c r="G127" s="6">
        <v>1</v>
      </c>
      <c r="H127" t="s">
        <v>59</v>
      </c>
    </row>
    <row r="128" spans="1:8" x14ac:dyDescent="0.2">
      <c r="A128">
        <v>32</v>
      </c>
      <c r="B128" s="10" t="str">
        <f>HYPERLINK("http://www.uniprot.org/uniprot/HACD1_HUMAN", "HACD1_HUMAN")</f>
        <v>HACD1_HUMAN</v>
      </c>
      <c r="C128" t="s">
        <v>1092</v>
      </c>
      <c r="D128" t="b">
        <v>1</v>
      </c>
      <c r="E128" s="6">
        <v>0</v>
      </c>
      <c r="F128" s="6">
        <v>2</v>
      </c>
      <c r="G128" s="6">
        <v>1</v>
      </c>
      <c r="H128" t="s">
        <v>59</v>
      </c>
    </row>
    <row r="129" spans="1:8" x14ac:dyDescent="0.2">
      <c r="A129">
        <v>46</v>
      </c>
      <c r="B129" s="10" t="str">
        <f>HYPERLINK("http://www.uniprot.org/uniprot/HAT1_HUMAN", "HAT1_HUMAN")</f>
        <v>HAT1_HUMAN</v>
      </c>
      <c r="C129" t="s">
        <v>2434</v>
      </c>
      <c r="D129" t="b">
        <v>1</v>
      </c>
      <c r="E129" s="6">
        <v>0</v>
      </c>
      <c r="F129" s="6">
        <v>2</v>
      </c>
      <c r="G129" s="6">
        <v>1</v>
      </c>
      <c r="H129" t="s">
        <v>59</v>
      </c>
    </row>
    <row r="130" spans="1:8" x14ac:dyDescent="0.2">
      <c r="A130">
        <v>110</v>
      </c>
      <c r="B130" s="10" t="str">
        <f>HYPERLINK("http://www.uniprot.org/uniprot/HNRH1_HUMAN", "HNRH1_HUMAN")</f>
        <v>HNRH1_HUMAN</v>
      </c>
      <c r="C130" t="s">
        <v>2614</v>
      </c>
      <c r="D130" t="b">
        <v>1</v>
      </c>
      <c r="E130" s="6">
        <v>2</v>
      </c>
      <c r="F130" s="6">
        <v>3</v>
      </c>
      <c r="G130" s="6">
        <v>1</v>
      </c>
      <c r="H130" t="s">
        <v>59</v>
      </c>
    </row>
    <row r="131" spans="1:8" x14ac:dyDescent="0.2">
      <c r="A131">
        <v>257</v>
      </c>
      <c r="B131" s="10" t="str">
        <f>HYPERLINK("http://www.uniprot.org/uniprot/HNRL1_HUMAN", "HNRL1_HUMAN")</f>
        <v>HNRL1_HUMAN</v>
      </c>
      <c r="C131" t="s">
        <v>2615</v>
      </c>
      <c r="D131" t="b">
        <v>1</v>
      </c>
      <c r="E131" s="6">
        <v>0</v>
      </c>
      <c r="F131" s="6">
        <v>2</v>
      </c>
      <c r="G131" s="6">
        <v>1</v>
      </c>
      <c r="H131" t="s">
        <v>59</v>
      </c>
    </row>
    <row r="132" spans="1:8" x14ac:dyDescent="0.2">
      <c r="A132">
        <v>159</v>
      </c>
      <c r="B132" s="10" t="str">
        <f>HYPERLINK("http://www.uniprot.org/uniprot/HNRPK_HUMAN", "HNRPK_HUMAN")</f>
        <v>HNRPK_HUMAN</v>
      </c>
      <c r="C132" t="s">
        <v>1273</v>
      </c>
      <c r="D132" t="b">
        <v>1</v>
      </c>
      <c r="E132" s="6">
        <v>0</v>
      </c>
      <c r="F132" s="6">
        <v>2</v>
      </c>
      <c r="G132" s="6">
        <v>1</v>
      </c>
      <c r="H132" t="s">
        <v>59</v>
      </c>
    </row>
    <row r="133" spans="1:8" x14ac:dyDescent="0.2">
      <c r="A133">
        <v>77</v>
      </c>
      <c r="B133" s="10" t="str">
        <f>HYPERLINK("http://www.uniprot.org/uniprot/HSP71_HUMAN", "HSP71_HUMAN")</f>
        <v>HSP71_HUMAN</v>
      </c>
      <c r="C133" t="s">
        <v>2616</v>
      </c>
      <c r="D133" t="b">
        <v>1</v>
      </c>
      <c r="E133" s="6">
        <v>0</v>
      </c>
      <c r="F133" s="6">
        <v>2</v>
      </c>
      <c r="G133" s="6">
        <v>1</v>
      </c>
      <c r="H133" t="s">
        <v>59</v>
      </c>
    </row>
    <row r="134" spans="1:8" x14ac:dyDescent="0.2">
      <c r="A134">
        <v>260</v>
      </c>
      <c r="B134" s="10" t="str">
        <f>HYPERLINK("http://www.uniprot.org/uniprot/HYCCI_HUMAN", "HYCCI_HUMAN")</f>
        <v>HYCCI_HUMAN</v>
      </c>
      <c r="C134" t="s">
        <v>2617</v>
      </c>
      <c r="D134" t="b">
        <v>1</v>
      </c>
      <c r="E134" s="6">
        <v>0</v>
      </c>
      <c r="F134" s="6">
        <v>2</v>
      </c>
      <c r="G134" s="6">
        <v>1</v>
      </c>
      <c r="H134" t="s">
        <v>59</v>
      </c>
    </row>
    <row r="135" spans="1:8" x14ac:dyDescent="0.2">
      <c r="A135">
        <v>267</v>
      </c>
      <c r="B135" s="10" t="str">
        <f>HYPERLINK("http://www.uniprot.org/uniprot/IF122_HUMAN", "IF122_HUMAN")</f>
        <v>IF122_HUMAN</v>
      </c>
      <c r="C135" t="s">
        <v>2618</v>
      </c>
      <c r="D135" t="b">
        <v>1</v>
      </c>
      <c r="E135" s="6">
        <v>0</v>
      </c>
      <c r="F135" s="6">
        <v>2</v>
      </c>
      <c r="G135" s="6">
        <v>1</v>
      </c>
      <c r="H135" t="s">
        <v>59</v>
      </c>
    </row>
    <row r="136" spans="1:8" x14ac:dyDescent="0.2">
      <c r="A136">
        <v>81</v>
      </c>
      <c r="B136" s="10" t="str">
        <f>HYPERLINK("http://www.uniprot.org/uniprot/IFI6_HUMAN", "IFI6_HUMAN")</f>
        <v>IFI6_HUMAN</v>
      </c>
      <c r="C136" t="s">
        <v>2619</v>
      </c>
      <c r="D136" t="b">
        <v>1</v>
      </c>
      <c r="E136" s="6">
        <v>1</v>
      </c>
      <c r="F136" s="6">
        <v>2</v>
      </c>
      <c r="G136" s="6">
        <v>1</v>
      </c>
      <c r="H136" t="s">
        <v>59</v>
      </c>
    </row>
    <row r="137" spans="1:8" x14ac:dyDescent="0.2">
      <c r="A137">
        <v>45</v>
      </c>
      <c r="B137" s="10" t="str">
        <f>HYPERLINK("http://www.uniprot.org/uniprot/IFIT3_HUMAN", "IFIT3_HUMAN")</f>
        <v>IFIT3_HUMAN</v>
      </c>
      <c r="C137" t="s">
        <v>1496</v>
      </c>
      <c r="D137" t="b">
        <v>1</v>
      </c>
      <c r="E137" s="6">
        <v>0</v>
      </c>
      <c r="F137" s="6">
        <v>2</v>
      </c>
      <c r="G137" s="6">
        <v>1</v>
      </c>
      <c r="H137" t="s">
        <v>59</v>
      </c>
    </row>
    <row r="138" spans="1:8" x14ac:dyDescent="0.2">
      <c r="A138">
        <v>243</v>
      </c>
      <c r="B138" s="10" t="str">
        <f>HYPERLINK("http://www.uniprot.org/uniprot/INT4_HUMAN", "INT4_HUMAN")</f>
        <v>INT4_HUMAN</v>
      </c>
      <c r="C138" t="s">
        <v>2620</v>
      </c>
      <c r="D138" t="b">
        <v>1</v>
      </c>
      <c r="E138" s="6">
        <v>1</v>
      </c>
      <c r="F138" s="6">
        <v>2</v>
      </c>
      <c r="G138" s="6">
        <v>1</v>
      </c>
      <c r="H138" t="s">
        <v>59</v>
      </c>
    </row>
    <row r="139" spans="1:8" x14ac:dyDescent="0.2">
      <c r="A139">
        <v>37</v>
      </c>
      <c r="B139" s="10" t="str">
        <f>HYPERLINK("http://www.uniprot.org/uniprot/IPO5_HUMAN", "IPO5_HUMAN")</f>
        <v>IPO5_HUMAN</v>
      </c>
      <c r="C139" t="s">
        <v>2621</v>
      </c>
      <c r="D139" t="b">
        <v>1</v>
      </c>
      <c r="E139" s="6">
        <v>0</v>
      </c>
      <c r="F139" s="6">
        <v>2</v>
      </c>
      <c r="G139" s="6">
        <v>1</v>
      </c>
      <c r="H139" t="s">
        <v>59</v>
      </c>
    </row>
    <row r="140" spans="1:8" x14ac:dyDescent="0.2">
      <c r="A140">
        <v>133</v>
      </c>
      <c r="B140" s="10" t="str">
        <f>HYPERLINK("http://www.uniprot.org/uniprot/IQGA1_HUMAN", "IQGA1_HUMAN")</f>
        <v>IQGA1_HUMAN</v>
      </c>
      <c r="C140" t="s">
        <v>2622</v>
      </c>
      <c r="D140" t="b">
        <v>1</v>
      </c>
      <c r="E140" s="6">
        <v>0</v>
      </c>
      <c r="F140" s="6">
        <v>2</v>
      </c>
      <c r="G140" s="6">
        <v>1</v>
      </c>
      <c r="H140" t="s">
        <v>59</v>
      </c>
    </row>
    <row r="141" spans="1:8" x14ac:dyDescent="0.2">
      <c r="A141">
        <v>278</v>
      </c>
      <c r="B141" s="10" t="str">
        <f>HYPERLINK("http://www.uniprot.org/uniprot/JCAD_HUMAN", "JCAD_HUMAN")</f>
        <v>JCAD_HUMAN</v>
      </c>
      <c r="C141" t="s">
        <v>2623</v>
      </c>
      <c r="D141" t="b">
        <v>1</v>
      </c>
      <c r="E141" s="6">
        <v>2</v>
      </c>
      <c r="F141" s="6">
        <v>3</v>
      </c>
      <c r="G141" s="6">
        <v>1</v>
      </c>
      <c r="H141" t="s">
        <v>59</v>
      </c>
    </row>
    <row r="142" spans="1:8" x14ac:dyDescent="0.2">
      <c r="A142">
        <v>210</v>
      </c>
      <c r="B142" s="10" t="str">
        <f>HYPERLINK("http://www.uniprot.org/uniprot/K0408_HUMAN", "K0408_HUMAN")</f>
        <v>K0408_HUMAN</v>
      </c>
      <c r="C142" t="s">
        <v>2624</v>
      </c>
      <c r="D142" t="b">
        <v>1</v>
      </c>
      <c r="E142" s="6">
        <v>0</v>
      </c>
      <c r="F142" s="6">
        <v>2</v>
      </c>
      <c r="G142" s="6">
        <v>1</v>
      </c>
      <c r="H142" t="s">
        <v>59</v>
      </c>
    </row>
    <row r="143" spans="1:8" x14ac:dyDescent="0.2">
      <c r="A143">
        <v>87</v>
      </c>
      <c r="B143" s="10" t="str">
        <f>HYPERLINK("http://www.uniprot.org/uniprot/KCRB_HUMAN", "KCRB_HUMAN")</f>
        <v>KCRB_HUMAN</v>
      </c>
      <c r="C143" t="s">
        <v>2625</v>
      </c>
      <c r="D143" t="b">
        <v>1</v>
      </c>
      <c r="E143" s="6">
        <v>0</v>
      </c>
      <c r="F143" s="6">
        <v>2</v>
      </c>
      <c r="G143" s="6">
        <v>1</v>
      </c>
      <c r="H143" t="s">
        <v>59</v>
      </c>
    </row>
    <row r="144" spans="1:8" x14ac:dyDescent="0.2">
      <c r="A144">
        <v>224</v>
      </c>
      <c r="B144" s="10" t="str">
        <f>HYPERLINK("http://www.uniprot.org/uniprot/KRI1_HUMAN", "KRI1_HUMAN")</f>
        <v>KRI1_HUMAN</v>
      </c>
      <c r="C144" t="s">
        <v>2626</v>
      </c>
      <c r="D144" t="b">
        <v>1</v>
      </c>
      <c r="E144" s="6">
        <v>0</v>
      </c>
      <c r="F144" s="6">
        <v>2</v>
      </c>
      <c r="G144" s="6">
        <v>1</v>
      </c>
      <c r="H144" t="s">
        <v>59</v>
      </c>
    </row>
    <row r="145" spans="1:8" x14ac:dyDescent="0.2">
      <c r="A145">
        <v>223</v>
      </c>
      <c r="B145" s="10" t="str">
        <f>HYPERLINK("http://www.uniprot.org/uniprot/KTAP2_HUMAN", "KTAP2_HUMAN")</f>
        <v>KTAP2_HUMAN</v>
      </c>
      <c r="C145" t="s">
        <v>2627</v>
      </c>
      <c r="D145" t="b">
        <v>1</v>
      </c>
      <c r="E145" s="6">
        <v>0</v>
      </c>
      <c r="F145" s="6">
        <v>2</v>
      </c>
      <c r="G145" s="6">
        <v>1</v>
      </c>
      <c r="H145" t="s">
        <v>59</v>
      </c>
    </row>
    <row r="146" spans="1:8" x14ac:dyDescent="0.2">
      <c r="A146">
        <v>186</v>
      </c>
      <c r="B146" s="10" t="str">
        <f>HYPERLINK("http://www.uniprot.org/uniprot/LASP1_HUMAN", "LASP1_HUMAN")</f>
        <v>LASP1_HUMAN</v>
      </c>
      <c r="C146" t="s">
        <v>1520</v>
      </c>
      <c r="D146" t="b">
        <v>1</v>
      </c>
      <c r="E146" s="6">
        <v>1</v>
      </c>
      <c r="F146" s="6">
        <v>2</v>
      </c>
      <c r="G146" s="6">
        <v>1</v>
      </c>
      <c r="H146" t="s">
        <v>59</v>
      </c>
    </row>
    <row r="147" spans="1:8" x14ac:dyDescent="0.2">
      <c r="A147">
        <v>215</v>
      </c>
      <c r="B147" s="10" t="str">
        <f>HYPERLINK("http://www.uniprot.org/uniprot/LONP2_HUMAN", "LONP2_HUMAN")</f>
        <v>LONP2_HUMAN</v>
      </c>
      <c r="C147" t="s">
        <v>2628</v>
      </c>
      <c r="D147" t="b">
        <v>1</v>
      </c>
      <c r="E147" s="6">
        <v>1</v>
      </c>
      <c r="F147" s="6">
        <v>2</v>
      </c>
      <c r="G147" s="6">
        <v>1</v>
      </c>
      <c r="H147" t="s">
        <v>59</v>
      </c>
    </row>
    <row r="148" spans="1:8" x14ac:dyDescent="0.2">
      <c r="A148">
        <v>215</v>
      </c>
      <c r="B148" s="10" t="str">
        <f>HYPERLINK("http://www.uniprot.org/uniprot/LONP2_HUMAN", "LONP2_HUMAN")</f>
        <v>LONP2_HUMAN</v>
      </c>
      <c r="C148" t="s">
        <v>2629</v>
      </c>
      <c r="D148" t="b">
        <v>1</v>
      </c>
      <c r="E148" s="6">
        <v>0</v>
      </c>
      <c r="F148" s="6">
        <v>2</v>
      </c>
      <c r="G148" s="6">
        <v>1</v>
      </c>
      <c r="H148" t="s">
        <v>59</v>
      </c>
    </row>
    <row r="149" spans="1:8" x14ac:dyDescent="0.2">
      <c r="A149">
        <v>203</v>
      </c>
      <c r="B149" s="10" t="str">
        <f>HYPERLINK("http://www.uniprot.org/uniprot/LRIF1_HUMAN", "LRIF1_HUMAN")</f>
        <v>LRIF1_HUMAN</v>
      </c>
      <c r="C149" t="s">
        <v>470</v>
      </c>
      <c r="D149" t="b">
        <v>1</v>
      </c>
      <c r="E149" s="6">
        <v>0</v>
      </c>
      <c r="F149" s="6">
        <v>2</v>
      </c>
      <c r="G149" s="6">
        <v>1</v>
      </c>
      <c r="H149" t="s">
        <v>59</v>
      </c>
    </row>
    <row r="150" spans="1:8" x14ac:dyDescent="0.2">
      <c r="A150">
        <v>104</v>
      </c>
      <c r="B150" s="10" t="str">
        <f>HYPERLINK("http://www.uniprot.org/uniprot/MCM3_HUMAN", "MCM3_HUMAN")</f>
        <v>MCM3_HUMAN</v>
      </c>
      <c r="C150" t="s">
        <v>1537</v>
      </c>
      <c r="D150" t="b">
        <v>1</v>
      </c>
      <c r="E150" s="6">
        <v>0</v>
      </c>
      <c r="F150" s="6">
        <v>2</v>
      </c>
      <c r="G150" s="6">
        <v>1</v>
      </c>
      <c r="H150" t="s">
        <v>59</v>
      </c>
    </row>
    <row r="151" spans="1:8" x14ac:dyDescent="0.2">
      <c r="A151">
        <v>180</v>
      </c>
      <c r="B151" s="10" t="str">
        <f>HYPERLINK("http://www.uniprot.org/uniprot/MCM6_HUMAN", "MCM6_HUMAN")</f>
        <v>MCM6_HUMAN</v>
      </c>
      <c r="C151" t="s">
        <v>1539</v>
      </c>
      <c r="D151" t="b">
        <v>1</v>
      </c>
      <c r="E151" s="6">
        <v>0</v>
      </c>
      <c r="F151" s="6">
        <v>2</v>
      </c>
      <c r="G151" s="6">
        <v>1</v>
      </c>
      <c r="H151" t="s">
        <v>59</v>
      </c>
    </row>
    <row r="152" spans="1:8" x14ac:dyDescent="0.2">
      <c r="A152">
        <v>114</v>
      </c>
      <c r="B152" s="10" t="str">
        <f>HYPERLINK("http://www.uniprot.org/uniprot/MERL_HUMAN", "MERL_HUMAN")</f>
        <v>MERL_HUMAN</v>
      </c>
      <c r="C152" t="s">
        <v>1543</v>
      </c>
      <c r="D152" t="b">
        <v>1</v>
      </c>
      <c r="E152" s="6">
        <v>0</v>
      </c>
      <c r="F152" s="6">
        <v>2</v>
      </c>
      <c r="G152" s="6">
        <v>1</v>
      </c>
      <c r="H152" t="s">
        <v>59</v>
      </c>
    </row>
    <row r="153" spans="1:8" x14ac:dyDescent="0.2">
      <c r="A153">
        <v>78</v>
      </c>
      <c r="B153" s="10" t="str">
        <f>HYPERLINK("http://www.uniprot.org/uniprot/MET_HUMAN", "MET_HUMAN")</f>
        <v>MET_HUMAN</v>
      </c>
      <c r="C153" t="s">
        <v>1545</v>
      </c>
      <c r="D153" t="b">
        <v>1</v>
      </c>
      <c r="E153" s="6">
        <v>0</v>
      </c>
      <c r="F153" s="6">
        <v>2</v>
      </c>
      <c r="G153" s="6">
        <v>1</v>
      </c>
      <c r="H153" t="s">
        <v>59</v>
      </c>
    </row>
    <row r="154" spans="1:8" x14ac:dyDescent="0.2">
      <c r="A154">
        <v>154</v>
      </c>
      <c r="B154" s="10" t="str">
        <f>HYPERLINK("http://www.uniprot.org/uniprot/MFAP3_HUMAN", "MFAP3_HUMAN")</f>
        <v>MFAP3_HUMAN</v>
      </c>
      <c r="C154" t="s">
        <v>1547</v>
      </c>
      <c r="D154" t="b">
        <v>1</v>
      </c>
      <c r="E154" s="6">
        <v>0</v>
      </c>
      <c r="F154" s="6">
        <v>2</v>
      </c>
      <c r="G154" s="6">
        <v>1</v>
      </c>
      <c r="H154" t="s">
        <v>59</v>
      </c>
    </row>
    <row r="155" spans="1:8" x14ac:dyDescent="0.2">
      <c r="A155">
        <v>281</v>
      </c>
      <c r="B155" s="10" t="str">
        <f>HYPERLINK("http://www.uniprot.org/uniprot/MKLN1_HUMAN", "MKLN1_HUMAN")</f>
        <v>MKLN1_HUMAN</v>
      </c>
      <c r="C155" t="s">
        <v>2630</v>
      </c>
      <c r="D155" t="b">
        <v>1</v>
      </c>
      <c r="E155" s="6">
        <v>0</v>
      </c>
      <c r="F155" s="6">
        <v>2</v>
      </c>
      <c r="G155" s="6">
        <v>1</v>
      </c>
      <c r="H155" t="s">
        <v>59</v>
      </c>
    </row>
    <row r="156" spans="1:8" x14ac:dyDescent="0.2">
      <c r="A156">
        <v>240</v>
      </c>
      <c r="B156" s="10" t="str">
        <f>HYPERLINK("http://www.uniprot.org/uniprot/MOCOS_HUMAN", "MOCOS_HUMAN")</f>
        <v>MOCOS_HUMAN</v>
      </c>
      <c r="C156" t="s">
        <v>2631</v>
      </c>
      <c r="D156" t="b">
        <v>1</v>
      </c>
      <c r="E156" s="6">
        <v>0</v>
      </c>
      <c r="F156" s="6">
        <v>2</v>
      </c>
      <c r="G156" s="6">
        <v>1</v>
      </c>
      <c r="H156" t="s">
        <v>59</v>
      </c>
    </row>
    <row r="157" spans="1:8" x14ac:dyDescent="0.2">
      <c r="A157">
        <v>220</v>
      </c>
      <c r="B157" s="10" t="str">
        <f>HYPERLINK("http://www.uniprot.org/uniprot/MPP5_HUMAN", "MPP5_HUMAN")</f>
        <v>MPP5_HUMAN</v>
      </c>
      <c r="C157" t="s">
        <v>2632</v>
      </c>
      <c r="D157" t="b">
        <v>1</v>
      </c>
      <c r="E157" s="6">
        <v>0</v>
      </c>
      <c r="F157" s="6">
        <v>2</v>
      </c>
      <c r="G157" s="6">
        <v>1</v>
      </c>
      <c r="H157" t="s">
        <v>59</v>
      </c>
    </row>
    <row r="158" spans="1:8" x14ac:dyDescent="0.2">
      <c r="A158">
        <v>173</v>
      </c>
      <c r="B158" s="10" t="str">
        <f>HYPERLINK("http://www.uniprot.org/uniprot/MPPA_HUMAN", "MPPA_HUMAN")</f>
        <v>MPPA_HUMAN</v>
      </c>
      <c r="C158" t="s">
        <v>2633</v>
      </c>
      <c r="D158" t="b">
        <v>1</v>
      </c>
      <c r="E158" s="6">
        <v>0</v>
      </c>
      <c r="F158" s="6">
        <v>2</v>
      </c>
      <c r="G158" s="6">
        <v>1</v>
      </c>
      <c r="H158" t="s">
        <v>59</v>
      </c>
    </row>
    <row r="159" spans="1:8" x14ac:dyDescent="0.2">
      <c r="A159">
        <v>276</v>
      </c>
      <c r="B159" s="10" t="str">
        <f>HYPERLINK("http://www.uniprot.org/uniprot/MTCH1_HUMAN", "MTCH1_HUMAN")</f>
        <v>MTCH1_HUMAN</v>
      </c>
      <c r="C159" t="s">
        <v>2634</v>
      </c>
      <c r="D159" t="b">
        <v>1</v>
      </c>
      <c r="E159" s="6">
        <v>0</v>
      </c>
      <c r="F159" s="6">
        <v>2</v>
      </c>
      <c r="G159" s="6">
        <v>1</v>
      </c>
      <c r="H159" t="s">
        <v>59</v>
      </c>
    </row>
    <row r="160" spans="1:8" x14ac:dyDescent="0.2">
      <c r="A160">
        <v>99</v>
      </c>
      <c r="B160" s="10" t="str">
        <f>HYPERLINK("http://www.uniprot.org/uniprot/MX2_HUMAN", "MX2_HUMAN")</f>
        <v>MX2_HUMAN</v>
      </c>
      <c r="C160" t="s">
        <v>1559</v>
      </c>
      <c r="D160" t="b">
        <v>1</v>
      </c>
      <c r="E160" s="6">
        <v>0</v>
      </c>
      <c r="F160" s="6">
        <v>2</v>
      </c>
      <c r="G160" s="6">
        <v>1</v>
      </c>
      <c r="H160" t="s">
        <v>59</v>
      </c>
    </row>
    <row r="161" spans="1:8" x14ac:dyDescent="0.2">
      <c r="A161">
        <v>245</v>
      </c>
      <c r="B161" s="10" t="str">
        <f>HYPERLINK("http://www.uniprot.org/uniprot/MY15B_HUMAN", "MY15B_HUMAN")</f>
        <v>MY15B_HUMAN</v>
      </c>
      <c r="C161" t="s">
        <v>2635</v>
      </c>
      <c r="D161" t="b">
        <v>1</v>
      </c>
      <c r="E161" s="6">
        <v>0</v>
      </c>
      <c r="F161" s="6">
        <v>2</v>
      </c>
      <c r="G161" s="6">
        <v>1</v>
      </c>
      <c r="H161" t="s">
        <v>59</v>
      </c>
    </row>
    <row r="162" spans="1:8" x14ac:dyDescent="0.2">
      <c r="A162">
        <v>116</v>
      </c>
      <c r="B162" s="10" t="str">
        <f>HYPERLINK("http://www.uniprot.org/uniprot/MYH9_HUMAN", "MYH9_HUMAN")</f>
        <v>MYH9_HUMAN</v>
      </c>
      <c r="C162" t="s">
        <v>2636</v>
      </c>
      <c r="D162" t="b">
        <v>1</v>
      </c>
      <c r="E162" s="6">
        <v>0</v>
      </c>
      <c r="F162" s="6">
        <v>2</v>
      </c>
      <c r="G162" s="6">
        <v>1</v>
      </c>
      <c r="H162" t="s">
        <v>59</v>
      </c>
    </row>
    <row r="163" spans="1:8" x14ac:dyDescent="0.2">
      <c r="A163">
        <v>296</v>
      </c>
      <c r="B163" s="10" t="str">
        <f>HYPERLINK("http://www.uniprot.org/uniprot/MYO16_HUMAN", "MYO16_HUMAN")</f>
        <v>MYO16_HUMAN</v>
      </c>
      <c r="C163" t="s">
        <v>2637</v>
      </c>
      <c r="D163" t="b">
        <v>1</v>
      </c>
      <c r="E163" s="6">
        <v>0</v>
      </c>
      <c r="F163" s="6">
        <v>2</v>
      </c>
      <c r="G163" s="6">
        <v>1</v>
      </c>
      <c r="H163" t="s">
        <v>59</v>
      </c>
    </row>
    <row r="164" spans="1:8" x14ac:dyDescent="0.2">
      <c r="A164">
        <v>31</v>
      </c>
      <c r="B164" s="10" t="str">
        <f>HYPERLINK("http://www.uniprot.org/uniprot/MYO1G_HUMAN", "MYO1G_HUMAN")</f>
        <v>MYO1G_HUMAN</v>
      </c>
      <c r="C164" t="s">
        <v>2638</v>
      </c>
      <c r="D164" t="b">
        <v>1</v>
      </c>
      <c r="E164" s="6">
        <v>0</v>
      </c>
      <c r="F164" s="6">
        <v>2</v>
      </c>
      <c r="G164" s="6">
        <v>1</v>
      </c>
      <c r="H164" t="s">
        <v>59</v>
      </c>
    </row>
    <row r="165" spans="1:8" x14ac:dyDescent="0.2">
      <c r="A165">
        <v>39</v>
      </c>
      <c r="B165" s="10" t="str">
        <f>HYPERLINK("http://www.uniprot.org/uniprot/NOP56_HUMAN", "NOP56_HUMAN")</f>
        <v>NOP56_HUMAN</v>
      </c>
      <c r="C165" t="s">
        <v>1582</v>
      </c>
      <c r="D165" t="b">
        <v>1</v>
      </c>
      <c r="E165" s="6">
        <v>1</v>
      </c>
      <c r="F165" s="6">
        <v>2</v>
      </c>
      <c r="G165" s="6">
        <v>1</v>
      </c>
      <c r="H165" t="s">
        <v>59</v>
      </c>
    </row>
    <row r="166" spans="1:8" x14ac:dyDescent="0.2">
      <c r="A166">
        <v>282</v>
      </c>
      <c r="B166" s="10" t="str">
        <f>HYPERLINK("http://www.uniprot.org/uniprot/NOVA2_HUMAN", "NOVA2_HUMAN")</f>
        <v>NOVA2_HUMAN</v>
      </c>
      <c r="C166" t="s">
        <v>2639</v>
      </c>
      <c r="D166" t="b">
        <v>1</v>
      </c>
      <c r="E166" s="6">
        <v>0</v>
      </c>
      <c r="F166" s="6">
        <v>2</v>
      </c>
      <c r="G166" s="6">
        <v>1</v>
      </c>
      <c r="H166" t="s">
        <v>59</v>
      </c>
    </row>
    <row r="167" spans="1:8" x14ac:dyDescent="0.2">
      <c r="A167">
        <v>92</v>
      </c>
      <c r="B167" s="10" t="str">
        <f>HYPERLINK("http://www.uniprot.org/uniprot/NQO1_HUMAN", "NQO1_HUMAN")</f>
        <v>NQO1_HUMAN</v>
      </c>
      <c r="C167" t="s">
        <v>2459</v>
      </c>
      <c r="D167" t="b">
        <v>1</v>
      </c>
      <c r="E167" s="6">
        <v>0</v>
      </c>
      <c r="F167" s="6">
        <v>2</v>
      </c>
      <c r="G167" s="6">
        <v>1</v>
      </c>
      <c r="H167" t="s">
        <v>59</v>
      </c>
    </row>
    <row r="168" spans="1:8" x14ac:dyDescent="0.2">
      <c r="A168">
        <v>206</v>
      </c>
      <c r="B168" s="10" t="str">
        <f>HYPERLINK("http://www.uniprot.org/uniprot/NT5D1_HUMAN", "NT5D1_HUMAN")</f>
        <v>NT5D1_HUMAN</v>
      </c>
      <c r="C168" t="s">
        <v>2640</v>
      </c>
      <c r="D168" t="b">
        <v>1</v>
      </c>
      <c r="E168" s="6">
        <v>0</v>
      </c>
      <c r="F168" s="6">
        <v>2</v>
      </c>
      <c r="G168" s="6">
        <v>1</v>
      </c>
      <c r="H168" t="s">
        <v>59</v>
      </c>
    </row>
    <row r="169" spans="1:8" x14ac:dyDescent="0.2">
      <c r="A169">
        <v>141</v>
      </c>
      <c r="B169" s="10" t="str">
        <f>HYPERLINK("http://www.uniprot.org/uniprot/NUMB_HUMAN", "NUMB_HUMAN")</f>
        <v>NUMB_HUMAN</v>
      </c>
      <c r="C169" t="s">
        <v>2641</v>
      </c>
      <c r="D169" t="b">
        <v>1</v>
      </c>
      <c r="E169" s="6">
        <v>0</v>
      </c>
      <c r="F169" s="6">
        <v>2</v>
      </c>
      <c r="G169" s="6">
        <v>1</v>
      </c>
      <c r="H169" t="s">
        <v>59</v>
      </c>
    </row>
    <row r="170" spans="1:8" x14ac:dyDescent="0.2">
      <c r="A170">
        <v>254</v>
      </c>
      <c r="B170" s="10" t="str">
        <f>HYPERLINK("http://www.uniprot.org/uniprot/NUP88_HUMAN", "NUP88_HUMAN")</f>
        <v>NUP88_HUMAN</v>
      </c>
      <c r="C170" t="s">
        <v>2642</v>
      </c>
      <c r="D170" t="b">
        <v>1</v>
      </c>
      <c r="E170" s="6">
        <v>0</v>
      </c>
      <c r="F170" s="6">
        <v>2</v>
      </c>
      <c r="G170" s="6">
        <v>1</v>
      </c>
      <c r="H170" t="s">
        <v>59</v>
      </c>
    </row>
    <row r="171" spans="1:8" x14ac:dyDescent="0.2">
      <c r="A171">
        <v>293</v>
      </c>
      <c r="B171" s="10" t="str">
        <f>HYPERLINK("http://www.uniprot.org/uniprot/OAS3_HUMAN", "OAS3_HUMAN")</f>
        <v>OAS3_HUMAN</v>
      </c>
      <c r="C171" t="s">
        <v>2643</v>
      </c>
      <c r="D171" t="b">
        <v>1</v>
      </c>
      <c r="E171" s="6">
        <v>0</v>
      </c>
      <c r="F171" s="6">
        <v>2</v>
      </c>
      <c r="G171" s="6">
        <v>1</v>
      </c>
      <c r="H171" t="s">
        <v>59</v>
      </c>
    </row>
    <row r="172" spans="1:8" x14ac:dyDescent="0.2">
      <c r="A172">
        <v>256</v>
      </c>
      <c r="B172" s="10" t="str">
        <f>HYPERLINK("http://www.uniprot.org/uniprot/OSMR_HUMAN", "OSMR_HUMAN")</f>
        <v>OSMR_HUMAN</v>
      </c>
      <c r="C172" t="s">
        <v>2644</v>
      </c>
      <c r="D172" t="b">
        <v>1</v>
      </c>
      <c r="E172" s="6">
        <v>0</v>
      </c>
      <c r="F172" s="6">
        <v>2</v>
      </c>
      <c r="G172" s="6">
        <v>1</v>
      </c>
      <c r="H172" t="s">
        <v>59</v>
      </c>
    </row>
    <row r="173" spans="1:8" x14ac:dyDescent="0.2">
      <c r="A173">
        <v>199</v>
      </c>
      <c r="B173" s="10" t="str">
        <f>HYPERLINK("http://www.uniprot.org/uniprot/PAR14_HUMAN", "PAR14_HUMAN")</f>
        <v>PAR14_HUMAN</v>
      </c>
      <c r="C173" t="s">
        <v>709</v>
      </c>
      <c r="D173" t="b">
        <v>1</v>
      </c>
      <c r="E173" s="6">
        <v>0</v>
      </c>
      <c r="F173" s="6">
        <v>2</v>
      </c>
      <c r="G173" s="6">
        <v>1</v>
      </c>
      <c r="H173" t="s">
        <v>59</v>
      </c>
    </row>
    <row r="174" spans="1:8" x14ac:dyDescent="0.2">
      <c r="A174">
        <v>86</v>
      </c>
      <c r="B174" s="10" t="str">
        <f>HYPERLINK("http://www.uniprot.org/uniprot/PCNA_HUMAN", "PCNA_HUMAN")</f>
        <v>PCNA_HUMAN</v>
      </c>
      <c r="C174" t="s">
        <v>1604</v>
      </c>
      <c r="D174" t="b">
        <v>1</v>
      </c>
      <c r="E174" s="6">
        <v>0</v>
      </c>
      <c r="F174" s="6">
        <v>2</v>
      </c>
      <c r="G174" s="6">
        <v>1</v>
      </c>
      <c r="H174" t="s">
        <v>59</v>
      </c>
    </row>
    <row r="175" spans="1:8" x14ac:dyDescent="0.2">
      <c r="A175">
        <v>41</v>
      </c>
      <c r="B175" s="10" t="str">
        <f>HYPERLINK("http://www.uniprot.org/uniprot/PDXK_HUMAN", "PDXK_HUMAN")</f>
        <v>PDXK_HUMAN</v>
      </c>
      <c r="C175" t="s">
        <v>2645</v>
      </c>
      <c r="D175" t="b">
        <v>1</v>
      </c>
      <c r="E175" s="6">
        <v>0</v>
      </c>
      <c r="F175" s="6">
        <v>2</v>
      </c>
      <c r="G175" s="6">
        <v>1</v>
      </c>
      <c r="H175" t="s">
        <v>59</v>
      </c>
    </row>
    <row r="176" spans="1:8" x14ac:dyDescent="0.2">
      <c r="A176">
        <v>189</v>
      </c>
      <c r="B176" s="10" t="str">
        <f>HYPERLINK("http://www.uniprot.org/uniprot/PEA15_HUMAN", "PEA15_HUMAN")</f>
        <v>PEA15_HUMAN</v>
      </c>
      <c r="C176" t="s">
        <v>1140</v>
      </c>
      <c r="D176" t="b">
        <v>1</v>
      </c>
      <c r="E176" s="6">
        <v>0</v>
      </c>
      <c r="F176" s="6">
        <v>2</v>
      </c>
      <c r="G176" s="6">
        <v>1</v>
      </c>
      <c r="H176" t="s">
        <v>59</v>
      </c>
    </row>
    <row r="177" spans="1:8" x14ac:dyDescent="0.2">
      <c r="A177">
        <v>213</v>
      </c>
      <c r="B177" s="10" t="str">
        <f>HYPERLINK("http://www.uniprot.org/uniprot/PEG10_HUMAN", "PEG10_HUMAN")</f>
        <v>PEG10_HUMAN</v>
      </c>
      <c r="C177" t="s">
        <v>2646</v>
      </c>
      <c r="D177" t="b">
        <v>1</v>
      </c>
      <c r="E177" s="6">
        <v>0</v>
      </c>
      <c r="F177" s="6">
        <v>2</v>
      </c>
      <c r="G177" s="6">
        <v>1</v>
      </c>
      <c r="H177" t="s">
        <v>59</v>
      </c>
    </row>
    <row r="178" spans="1:8" x14ac:dyDescent="0.2">
      <c r="A178">
        <v>100</v>
      </c>
      <c r="B178" s="10" t="str">
        <f>HYPERLINK("http://www.uniprot.org/uniprot/PIMT_HUMAN", "PIMT_HUMAN")</f>
        <v>PIMT_HUMAN</v>
      </c>
      <c r="C178" t="s">
        <v>2647</v>
      </c>
      <c r="D178" t="b">
        <v>1</v>
      </c>
      <c r="E178" s="6">
        <v>0</v>
      </c>
      <c r="F178" s="6">
        <v>2</v>
      </c>
      <c r="G178" s="6">
        <v>1</v>
      </c>
      <c r="H178" t="s">
        <v>59</v>
      </c>
    </row>
    <row r="179" spans="1:8" x14ac:dyDescent="0.2">
      <c r="A179">
        <v>226</v>
      </c>
      <c r="B179" s="10" t="str">
        <f>HYPERLINK("http://www.uniprot.org/uniprot/PJA1_HUMAN", "PJA1_HUMAN")</f>
        <v>PJA1_HUMAN</v>
      </c>
      <c r="C179" t="s">
        <v>1255</v>
      </c>
      <c r="D179" t="b">
        <v>1</v>
      </c>
      <c r="E179" s="6">
        <v>0</v>
      </c>
      <c r="F179" s="6">
        <v>2</v>
      </c>
      <c r="G179" s="6">
        <v>1</v>
      </c>
      <c r="H179" t="s">
        <v>59</v>
      </c>
    </row>
    <row r="180" spans="1:8" x14ac:dyDescent="0.2">
      <c r="A180">
        <v>91</v>
      </c>
      <c r="B180" s="10" t="str">
        <f>HYPERLINK("http://www.uniprot.org/uniprot/PLAK_HUMAN", "PLAK_HUMAN")</f>
        <v>PLAK_HUMAN</v>
      </c>
      <c r="C180" t="s">
        <v>1290</v>
      </c>
      <c r="D180" t="b">
        <v>1</v>
      </c>
      <c r="E180" s="6">
        <v>0</v>
      </c>
      <c r="F180" s="6">
        <v>2</v>
      </c>
      <c r="G180" s="6">
        <v>1</v>
      </c>
      <c r="H180" t="s">
        <v>59</v>
      </c>
    </row>
    <row r="181" spans="1:8" x14ac:dyDescent="0.2">
      <c r="A181">
        <v>253</v>
      </c>
      <c r="B181" s="10" t="str">
        <f>HYPERLINK("http://www.uniprot.org/uniprot/PLIN2_HUMAN", "PLIN2_HUMAN")</f>
        <v>PLIN2_HUMAN</v>
      </c>
      <c r="C181" t="s">
        <v>1611</v>
      </c>
      <c r="D181" t="b">
        <v>1</v>
      </c>
      <c r="E181" s="6">
        <v>0</v>
      </c>
      <c r="F181" s="6">
        <v>2</v>
      </c>
      <c r="G181" s="6">
        <v>1</v>
      </c>
      <c r="H181" t="s">
        <v>59</v>
      </c>
    </row>
    <row r="182" spans="1:8" x14ac:dyDescent="0.2">
      <c r="A182">
        <v>288</v>
      </c>
      <c r="B182" s="10" t="str">
        <f>HYPERLINK("http://www.uniprot.org/uniprot/PM14_HUMAN", "PM14_HUMAN")</f>
        <v>PM14_HUMAN</v>
      </c>
      <c r="C182" t="s">
        <v>2648</v>
      </c>
      <c r="D182" t="b">
        <v>1</v>
      </c>
      <c r="E182" s="6">
        <v>0</v>
      </c>
      <c r="F182" s="6">
        <v>2</v>
      </c>
      <c r="G182" s="6">
        <v>1</v>
      </c>
      <c r="H182" t="s">
        <v>59</v>
      </c>
    </row>
    <row r="183" spans="1:8" x14ac:dyDescent="0.2">
      <c r="A183">
        <v>283</v>
      </c>
      <c r="B183" s="10" t="str">
        <f>HYPERLINK("http://www.uniprot.org/uniprot/POMP_HUMAN", "POMP_HUMAN")</f>
        <v>POMP_HUMAN</v>
      </c>
      <c r="C183" t="s">
        <v>2649</v>
      </c>
      <c r="D183" t="b">
        <v>1</v>
      </c>
      <c r="E183" s="6">
        <v>0</v>
      </c>
      <c r="F183" s="6">
        <v>2</v>
      </c>
      <c r="G183" s="6">
        <v>1</v>
      </c>
      <c r="H183" t="s">
        <v>59</v>
      </c>
    </row>
    <row r="184" spans="1:8" x14ac:dyDescent="0.2">
      <c r="A184">
        <v>225</v>
      </c>
      <c r="B184" s="10" t="str">
        <f>HYPERLINK("http://www.uniprot.org/uniprot/PR38A_HUMAN", "PR38A_HUMAN")</f>
        <v>PR38A_HUMAN</v>
      </c>
      <c r="C184" t="s">
        <v>2650</v>
      </c>
      <c r="D184" t="b">
        <v>1</v>
      </c>
      <c r="E184" s="6">
        <v>0</v>
      </c>
      <c r="F184" s="6">
        <v>2</v>
      </c>
      <c r="G184" s="6">
        <v>1</v>
      </c>
      <c r="H184" t="s">
        <v>59</v>
      </c>
    </row>
    <row r="185" spans="1:8" x14ac:dyDescent="0.2">
      <c r="A185">
        <v>290</v>
      </c>
      <c r="B185" s="10" t="str">
        <f>HYPERLINK("http://www.uniprot.org/uniprot/PRC2C_HUMAN", "PRC2C_HUMAN")</f>
        <v>PRC2C_HUMAN</v>
      </c>
      <c r="C185" t="s">
        <v>2651</v>
      </c>
      <c r="D185" t="b">
        <v>1</v>
      </c>
      <c r="E185" s="6">
        <v>0</v>
      </c>
      <c r="F185" s="6">
        <v>2</v>
      </c>
      <c r="G185" s="6">
        <v>1</v>
      </c>
      <c r="H185" t="s">
        <v>59</v>
      </c>
    </row>
    <row r="186" spans="1:8" x14ac:dyDescent="0.2">
      <c r="A186">
        <v>164</v>
      </c>
      <c r="B186" s="10" t="str">
        <f>HYPERLINK("http://www.uniprot.org/uniprot/PRS10_HUMAN", "PRS10_HUMAN")</f>
        <v>PRS10_HUMAN</v>
      </c>
      <c r="C186" t="s">
        <v>2652</v>
      </c>
      <c r="D186" t="b">
        <v>1</v>
      </c>
      <c r="E186" s="6">
        <v>0</v>
      </c>
      <c r="F186" s="6">
        <v>2</v>
      </c>
      <c r="G186" s="6">
        <v>1</v>
      </c>
      <c r="H186" t="s">
        <v>59</v>
      </c>
    </row>
    <row r="187" spans="1:8" x14ac:dyDescent="0.2">
      <c r="A187">
        <v>118</v>
      </c>
      <c r="B187" s="10" t="str">
        <f>HYPERLINK("http://www.uniprot.org/uniprot/PRS7_HUMAN", "PRS7_HUMAN")</f>
        <v>PRS7_HUMAN</v>
      </c>
      <c r="C187" t="s">
        <v>2472</v>
      </c>
      <c r="D187" t="b">
        <v>1</v>
      </c>
      <c r="E187" s="6">
        <v>0</v>
      </c>
      <c r="F187" s="6">
        <v>2</v>
      </c>
      <c r="G187" s="6">
        <v>1</v>
      </c>
      <c r="H187" t="s">
        <v>59</v>
      </c>
    </row>
    <row r="188" spans="1:8" x14ac:dyDescent="0.2">
      <c r="A188">
        <v>44</v>
      </c>
      <c r="B188" s="10" t="str">
        <f>HYPERLINK("http://www.uniprot.org/uniprot/PSA7_HUMAN", "PSA7_HUMAN")</f>
        <v>PSA7_HUMAN</v>
      </c>
      <c r="C188" t="s">
        <v>2341</v>
      </c>
      <c r="D188" t="b">
        <v>1</v>
      </c>
      <c r="E188" s="6">
        <v>0</v>
      </c>
      <c r="F188" s="6">
        <v>2</v>
      </c>
      <c r="G188" s="6">
        <v>1</v>
      </c>
      <c r="H188" t="s">
        <v>59</v>
      </c>
    </row>
    <row r="189" spans="1:8" x14ac:dyDescent="0.2">
      <c r="A189">
        <v>36</v>
      </c>
      <c r="B189" s="10" t="str">
        <f>HYPERLINK("http://www.uniprot.org/uniprot/PSD11_HUMAN", "PSD11_HUMAN")</f>
        <v>PSD11_HUMAN</v>
      </c>
      <c r="C189" t="s">
        <v>2653</v>
      </c>
      <c r="D189" t="b">
        <v>1</v>
      </c>
      <c r="E189" s="6">
        <v>0</v>
      </c>
      <c r="F189" s="6">
        <v>2</v>
      </c>
      <c r="G189" s="6">
        <v>1</v>
      </c>
      <c r="H189" t="s">
        <v>59</v>
      </c>
    </row>
    <row r="190" spans="1:8" x14ac:dyDescent="0.2">
      <c r="A190">
        <v>148</v>
      </c>
      <c r="B190" s="10" t="str">
        <f>HYPERLINK("http://www.uniprot.org/uniprot/PSD7_HUMAN", "PSD7_HUMAN")</f>
        <v>PSD7_HUMAN</v>
      </c>
      <c r="C190" t="s">
        <v>2654</v>
      </c>
      <c r="D190" t="b">
        <v>1</v>
      </c>
      <c r="E190" s="6">
        <v>0</v>
      </c>
      <c r="F190" s="6">
        <v>2</v>
      </c>
      <c r="G190" s="6">
        <v>1</v>
      </c>
      <c r="H190" t="s">
        <v>59</v>
      </c>
    </row>
    <row r="191" spans="1:8" x14ac:dyDescent="0.2">
      <c r="A191">
        <v>252</v>
      </c>
      <c r="B191" s="10" t="str">
        <f>HYPERLINK("http://www.uniprot.org/uniprot/PSMD1_HUMAN", "PSMD1_HUMAN")</f>
        <v>PSMD1_HUMAN</v>
      </c>
      <c r="C191" t="s">
        <v>2655</v>
      </c>
      <c r="D191" t="b">
        <v>1</v>
      </c>
      <c r="E191" s="6">
        <v>0</v>
      </c>
      <c r="F191" s="6">
        <v>2</v>
      </c>
      <c r="G191" s="6">
        <v>1</v>
      </c>
      <c r="H191" t="s">
        <v>59</v>
      </c>
    </row>
    <row r="192" spans="1:8" x14ac:dyDescent="0.2">
      <c r="A192">
        <v>136</v>
      </c>
      <c r="B192" s="10" t="str">
        <f>HYPERLINK("http://www.uniprot.org/uniprot/PSMD8_HUMAN", "PSMD8_HUMAN")</f>
        <v>PSMD8_HUMAN</v>
      </c>
      <c r="C192" t="s">
        <v>2656</v>
      </c>
      <c r="D192" t="b">
        <v>1</v>
      </c>
      <c r="E192" s="6">
        <v>0</v>
      </c>
      <c r="F192" s="6">
        <v>2</v>
      </c>
      <c r="G192" s="6">
        <v>1</v>
      </c>
      <c r="H192" t="s">
        <v>59</v>
      </c>
    </row>
    <row r="193" spans="1:8" x14ac:dyDescent="0.2">
      <c r="A193">
        <v>238</v>
      </c>
      <c r="B193" s="10" t="str">
        <f>HYPERLINK("http://www.uniprot.org/uniprot/PSMG2_HUMAN", "PSMG2_HUMAN")</f>
        <v>PSMG2_HUMAN</v>
      </c>
      <c r="C193" t="s">
        <v>2657</v>
      </c>
      <c r="D193" t="b">
        <v>1</v>
      </c>
      <c r="E193" s="6">
        <v>0</v>
      </c>
      <c r="F193" s="6">
        <v>2</v>
      </c>
      <c r="G193" s="6">
        <v>1</v>
      </c>
      <c r="H193" t="s">
        <v>59</v>
      </c>
    </row>
    <row r="194" spans="1:8" x14ac:dyDescent="0.2">
      <c r="A194">
        <v>249</v>
      </c>
      <c r="B194" s="10" t="str">
        <f>HYPERLINK("http://www.uniprot.org/uniprot/PTHD1_HUMAN", "PTHD1_HUMAN")</f>
        <v>PTHD1_HUMAN</v>
      </c>
      <c r="C194" t="s">
        <v>2658</v>
      </c>
      <c r="D194" t="b">
        <v>1</v>
      </c>
      <c r="E194" s="6">
        <v>0</v>
      </c>
      <c r="F194" s="6">
        <v>2</v>
      </c>
      <c r="G194" s="6">
        <v>1</v>
      </c>
      <c r="H194" t="s">
        <v>59</v>
      </c>
    </row>
    <row r="195" spans="1:8" x14ac:dyDescent="0.2">
      <c r="A195">
        <v>94</v>
      </c>
      <c r="B195" s="10" t="str">
        <f>HYPERLINK("http://www.uniprot.org/uniprot/PTN2_HUMAN", "PTN2_HUMAN")</f>
        <v>PTN2_HUMAN</v>
      </c>
      <c r="C195" t="s">
        <v>2659</v>
      </c>
      <c r="D195" t="b">
        <v>1</v>
      </c>
      <c r="E195" s="6">
        <v>0</v>
      </c>
      <c r="F195" s="6">
        <v>2</v>
      </c>
      <c r="G195" s="6">
        <v>1</v>
      </c>
      <c r="H195" t="s">
        <v>59</v>
      </c>
    </row>
    <row r="196" spans="1:8" x14ac:dyDescent="0.2">
      <c r="A196">
        <v>182</v>
      </c>
      <c r="B196" s="10" t="str">
        <f>HYPERLINK("http://www.uniprot.org/uniprot/PUM1_HUMAN", "PUM1_HUMAN")</f>
        <v>PUM1_HUMAN</v>
      </c>
      <c r="C196" t="s">
        <v>1626</v>
      </c>
      <c r="D196" t="b">
        <v>1</v>
      </c>
      <c r="E196" s="6">
        <v>0</v>
      </c>
      <c r="F196" s="6">
        <v>2</v>
      </c>
      <c r="G196" s="6">
        <v>1</v>
      </c>
      <c r="H196" t="s">
        <v>59</v>
      </c>
    </row>
    <row r="197" spans="1:8" x14ac:dyDescent="0.2">
      <c r="A197">
        <v>197</v>
      </c>
      <c r="B197" s="10" t="str">
        <f>HYPERLINK("http://www.uniprot.org/uniprot/QSER1_HUMAN", "QSER1_HUMAN")</f>
        <v>QSER1_HUMAN</v>
      </c>
      <c r="C197" t="s">
        <v>2660</v>
      </c>
      <c r="D197" t="b">
        <v>1</v>
      </c>
      <c r="E197" s="6">
        <v>0</v>
      </c>
      <c r="F197" s="6">
        <v>2</v>
      </c>
      <c r="G197" s="6">
        <v>1</v>
      </c>
      <c r="H197" t="s">
        <v>59</v>
      </c>
    </row>
    <row r="198" spans="1:8" x14ac:dyDescent="0.2">
      <c r="A198">
        <v>33</v>
      </c>
      <c r="B198" s="10" t="str">
        <f>HYPERLINK("http://www.uniprot.org/uniprot/RBG10_HUMAN", "RBG10_HUMAN")</f>
        <v>RBG10_HUMAN</v>
      </c>
      <c r="C198" t="s">
        <v>2661</v>
      </c>
      <c r="D198" t="b">
        <v>1</v>
      </c>
      <c r="E198" s="6">
        <v>1</v>
      </c>
      <c r="F198" s="6">
        <v>2</v>
      </c>
      <c r="G198" s="6">
        <v>1</v>
      </c>
      <c r="H198" t="s">
        <v>59</v>
      </c>
    </row>
    <row r="199" spans="1:8" x14ac:dyDescent="0.2">
      <c r="A199">
        <v>190</v>
      </c>
      <c r="B199" s="10" t="str">
        <f>HYPERLINK("http://www.uniprot.org/uniprot/RBP1_HUMAN", "RBP1_HUMAN")</f>
        <v>RBP1_HUMAN</v>
      </c>
      <c r="C199" t="s">
        <v>2662</v>
      </c>
      <c r="D199" t="b">
        <v>1</v>
      </c>
      <c r="E199" s="6">
        <v>0</v>
      </c>
      <c r="F199" s="6">
        <v>2</v>
      </c>
      <c r="G199" s="6">
        <v>1</v>
      </c>
      <c r="H199" t="s">
        <v>59</v>
      </c>
    </row>
    <row r="200" spans="1:8" x14ac:dyDescent="0.2">
      <c r="A200">
        <v>235</v>
      </c>
      <c r="B200" s="10" t="str">
        <f>HYPERLINK("http://www.uniprot.org/uniprot/RENT1_HUMAN", "RENT1_HUMAN")</f>
        <v>RENT1_HUMAN</v>
      </c>
      <c r="C200" t="s">
        <v>2663</v>
      </c>
      <c r="D200" t="b">
        <v>1</v>
      </c>
      <c r="E200" s="6">
        <v>0</v>
      </c>
      <c r="F200" s="6">
        <v>2</v>
      </c>
      <c r="G200" s="6">
        <v>1</v>
      </c>
      <c r="H200" t="s">
        <v>59</v>
      </c>
    </row>
    <row r="201" spans="1:8" x14ac:dyDescent="0.2">
      <c r="A201">
        <v>172</v>
      </c>
      <c r="B201" s="10" t="str">
        <f>HYPERLINK("http://www.uniprot.org/uniprot/RGF1B_HUMAN", "RGF1B_HUMAN")</f>
        <v>RGF1B_HUMAN</v>
      </c>
      <c r="C201" t="s">
        <v>2664</v>
      </c>
      <c r="D201" t="b">
        <v>1</v>
      </c>
      <c r="E201" s="6">
        <v>0</v>
      </c>
      <c r="F201" s="6">
        <v>2</v>
      </c>
      <c r="G201" s="6">
        <v>1</v>
      </c>
      <c r="H201" t="s">
        <v>59</v>
      </c>
    </row>
    <row r="202" spans="1:8" x14ac:dyDescent="0.2">
      <c r="A202">
        <v>124</v>
      </c>
      <c r="B202" s="10" t="str">
        <f>HYPERLINK("http://www.uniprot.org/uniprot/RL13A_HUMAN", "RL13A_HUMAN")</f>
        <v>RL13A_HUMAN</v>
      </c>
      <c r="C202" t="s">
        <v>2665</v>
      </c>
      <c r="D202" t="b">
        <v>1</v>
      </c>
      <c r="E202" s="6">
        <v>0</v>
      </c>
      <c r="F202" s="6">
        <v>2</v>
      </c>
      <c r="G202" s="6">
        <v>1</v>
      </c>
      <c r="H202" t="s">
        <v>59</v>
      </c>
    </row>
    <row r="203" spans="1:8" x14ac:dyDescent="0.2">
      <c r="A203">
        <v>158</v>
      </c>
      <c r="B203" s="10" t="str">
        <f>HYPERLINK("http://www.uniprot.org/uniprot/RL37A_HUMAN", "RL37A_HUMAN")</f>
        <v>RL37A_HUMAN</v>
      </c>
      <c r="C203" t="s">
        <v>2375</v>
      </c>
      <c r="D203" t="b">
        <v>1</v>
      </c>
      <c r="E203" s="6">
        <v>0</v>
      </c>
      <c r="F203" s="6">
        <v>2</v>
      </c>
      <c r="G203" s="6">
        <v>1</v>
      </c>
      <c r="H203" t="s">
        <v>59</v>
      </c>
    </row>
    <row r="204" spans="1:8" x14ac:dyDescent="0.2">
      <c r="A204">
        <v>131</v>
      </c>
      <c r="B204" s="10" t="str">
        <f>HYPERLINK("http://www.uniprot.org/uniprot/RL5_HUMAN", "RL5_HUMAN")</f>
        <v>RL5_HUMAN</v>
      </c>
      <c r="C204" t="s">
        <v>2666</v>
      </c>
      <c r="D204" t="b">
        <v>1</v>
      </c>
      <c r="E204" s="6">
        <v>0</v>
      </c>
      <c r="F204" s="6">
        <v>2</v>
      </c>
      <c r="G204" s="6">
        <v>1</v>
      </c>
      <c r="H204" t="s">
        <v>59</v>
      </c>
    </row>
    <row r="205" spans="1:8" x14ac:dyDescent="0.2">
      <c r="A205">
        <v>131</v>
      </c>
      <c r="B205" s="10" t="str">
        <f>HYPERLINK("http://www.uniprot.org/uniprot/RL5_HUMAN", "RL5_HUMAN")</f>
        <v>RL5_HUMAN</v>
      </c>
      <c r="C205" t="s">
        <v>1644</v>
      </c>
      <c r="D205" t="b">
        <v>1</v>
      </c>
      <c r="E205" s="6">
        <v>0</v>
      </c>
      <c r="F205" s="6">
        <v>2</v>
      </c>
      <c r="G205" s="6">
        <v>1</v>
      </c>
      <c r="H205" t="s">
        <v>59</v>
      </c>
    </row>
    <row r="206" spans="1:8" x14ac:dyDescent="0.2">
      <c r="A206">
        <v>268</v>
      </c>
      <c r="B206" s="10" t="str">
        <f>HYPERLINK("http://www.uniprot.org/uniprot/RM47_HUMAN", "RM47_HUMAN")</f>
        <v>RM47_HUMAN</v>
      </c>
      <c r="C206" t="s">
        <v>2667</v>
      </c>
      <c r="D206" t="b">
        <v>1</v>
      </c>
      <c r="E206" s="6">
        <v>0</v>
      </c>
      <c r="F206" s="6">
        <v>2</v>
      </c>
      <c r="G206" s="6">
        <v>1</v>
      </c>
      <c r="H206" t="s">
        <v>59</v>
      </c>
    </row>
    <row r="207" spans="1:8" x14ac:dyDescent="0.2">
      <c r="A207">
        <v>230</v>
      </c>
      <c r="B207" s="10" t="str">
        <f>HYPERLINK("http://www.uniprot.org/uniprot/RN139_HUMAN", "RN139_HUMAN")</f>
        <v>RN139_HUMAN</v>
      </c>
      <c r="C207" t="s">
        <v>2668</v>
      </c>
      <c r="D207" t="b">
        <v>1</v>
      </c>
      <c r="E207" s="6">
        <v>0</v>
      </c>
      <c r="F207" s="6">
        <v>2</v>
      </c>
      <c r="G207" s="6">
        <v>1</v>
      </c>
      <c r="H207" t="s">
        <v>59</v>
      </c>
    </row>
    <row r="208" spans="1:8" x14ac:dyDescent="0.2">
      <c r="A208">
        <v>51</v>
      </c>
      <c r="B208" s="10" t="str">
        <f>HYPERLINK("http://www.uniprot.org/uniprot/RPAC1_HUMAN", "RPAC1_HUMAN")</f>
        <v>RPAC1_HUMAN</v>
      </c>
      <c r="C208" t="s">
        <v>2669</v>
      </c>
      <c r="D208" t="b">
        <v>1</v>
      </c>
      <c r="E208" s="6">
        <v>0</v>
      </c>
      <c r="F208" s="6">
        <v>2</v>
      </c>
      <c r="G208" s="6">
        <v>1</v>
      </c>
      <c r="H208" t="s">
        <v>59</v>
      </c>
    </row>
    <row r="209" spans="1:8" x14ac:dyDescent="0.2">
      <c r="A209">
        <v>101</v>
      </c>
      <c r="B209" s="10" t="str">
        <f>HYPERLINK("http://www.uniprot.org/uniprot/RS3_HUMAN", "RS3_HUMAN")</f>
        <v>RS3_HUMAN</v>
      </c>
      <c r="C209" t="s">
        <v>1662</v>
      </c>
      <c r="D209" t="b">
        <v>1</v>
      </c>
      <c r="E209" s="6">
        <v>0</v>
      </c>
      <c r="F209" s="6">
        <v>2</v>
      </c>
      <c r="G209" s="6">
        <v>1</v>
      </c>
      <c r="H209" t="s">
        <v>59</v>
      </c>
    </row>
    <row r="210" spans="1:8" x14ac:dyDescent="0.2">
      <c r="A210">
        <v>232</v>
      </c>
      <c r="B210" s="10" t="str">
        <f>HYPERLINK("http://www.uniprot.org/uniprot/RSAD2_HUMAN", "RSAD2_HUMAN")</f>
        <v>RSAD2_HUMAN</v>
      </c>
      <c r="C210" t="s">
        <v>2670</v>
      </c>
      <c r="D210" t="b">
        <v>1</v>
      </c>
      <c r="E210" s="6">
        <v>0</v>
      </c>
      <c r="F210" s="6">
        <v>2</v>
      </c>
      <c r="G210" s="6">
        <v>1</v>
      </c>
      <c r="H210" t="s">
        <v>59</v>
      </c>
    </row>
    <row r="211" spans="1:8" x14ac:dyDescent="0.2">
      <c r="A211">
        <v>246</v>
      </c>
      <c r="B211" s="10" t="str">
        <f>HYPERLINK("http://www.uniprot.org/uniprot/S35E1_HUMAN", "S35E1_HUMAN")</f>
        <v>S35E1_HUMAN</v>
      </c>
      <c r="C211" t="s">
        <v>2671</v>
      </c>
      <c r="D211" t="b">
        <v>1</v>
      </c>
      <c r="E211" s="6">
        <v>0</v>
      </c>
      <c r="F211" s="6">
        <v>2</v>
      </c>
      <c r="G211" s="6">
        <v>1</v>
      </c>
      <c r="H211" t="s">
        <v>59</v>
      </c>
    </row>
    <row r="212" spans="1:8" x14ac:dyDescent="0.2">
      <c r="A212">
        <v>264</v>
      </c>
      <c r="B212" s="10" t="str">
        <f>HYPERLINK("http://www.uniprot.org/uniprot/S38A1_HUMAN", "S38A1_HUMAN")</f>
        <v>S38A1_HUMAN</v>
      </c>
      <c r="C212" t="s">
        <v>2672</v>
      </c>
      <c r="D212" t="b">
        <v>1</v>
      </c>
      <c r="E212" s="6">
        <v>0</v>
      </c>
      <c r="F212" s="6">
        <v>2</v>
      </c>
      <c r="G212" s="6">
        <v>1</v>
      </c>
      <c r="H212" t="s">
        <v>59</v>
      </c>
    </row>
    <row r="213" spans="1:8" x14ac:dyDescent="0.2">
      <c r="A213">
        <v>289</v>
      </c>
      <c r="B213" s="10" t="str">
        <f>HYPERLINK("http://www.uniprot.org/uniprot/SAM50_HUMAN", "SAM50_HUMAN")</f>
        <v>SAM50_HUMAN</v>
      </c>
      <c r="C213" t="s">
        <v>2673</v>
      </c>
      <c r="D213" t="b">
        <v>1</v>
      </c>
      <c r="E213" s="6">
        <v>0</v>
      </c>
      <c r="F213" s="6">
        <v>2</v>
      </c>
      <c r="G213" s="6">
        <v>1</v>
      </c>
      <c r="H213" t="s">
        <v>59</v>
      </c>
    </row>
    <row r="214" spans="1:8" x14ac:dyDescent="0.2">
      <c r="A214">
        <v>61</v>
      </c>
      <c r="B214" s="10" t="str">
        <f>HYPERLINK("http://www.uniprot.org/uniprot/SC31A_HUMAN", "SC31A_HUMAN")</f>
        <v>SC31A_HUMAN</v>
      </c>
      <c r="C214" t="s">
        <v>2674</v>
      </c>
      <c r="D214" t="b">
        <v>1</v>
      </c>
      <c r="E214" s="6">
        <v>0</v>
      </c>
      <c r="F214" s="6">
        <v>2</v>
      </c>
      <c r="G214" s="6">
        <v>1</v>
      </c>
      <c r="H214" t="s">
        <v>59</v>
      </c>
    </row>
    <row r="215" spans="1:8" x14ac:dyDescent="0.2">
      <c r="A215">
        <v>277</v>
      </c>
      <c r="B215" s="10" t="str">
        <f>HYPERLINK("http://www.uniprot.org/uniprot/SELN_HUMAN", "SELN_HUMAN")</f>
        <v>SELN_HUMAN</v>
      </c>
      <c r="C215" t="s">
        <v>1192</v>
      </c>
      <c r="D215" t="b">
        <v>1</v>
      </c>
      <c r="E215" s="6">
        <v>0</v>
      </c>
      <c r="F215" s="6">
        <v>2</v>
      </c>
      <c r="G215" s="6">
        <v>1</v>
      </c>
      <c r="H215" t="s">
        <v>59</v>
      </c>
    </row>
    <row r="216" spans="1:8" x14ac:dyDescent="0.2">
      <c r="A216">
        <v>175</v>
      </c>
      <c r="B216" s="10" t="str">
        <f>HYPERLINK("http://www.uniprot.org/uniprot/SF3A3_HUMAN", "SF3A3_HUMAN")</f>
        <v>SF3A3_HUMAN</v>
      </c>
      <c r="C216" t="s">
        <v>2675</v>
      </c>
      <c r="D216" t="b">
        <v>1</v>
      </c>
      <c r="E216" s="6">
        <v>0</v>
      </c>
      <c r="F216" s="6">
        <v>2</v>
      </c>
      <c r="G216" s="6">
        <v>1</v>
      </c>
      <c r="H216" t="s">
        <v>59</v>
      </c>
    </row>
    <row r="217" spans="1:8" x14ac:dyDescent="0.2">
      <c r="A217">
        <v>259</v>
      </c>
      <c r="B217" s="10" t="str">
        <f>HYPERLINK("http://www.uniprot.org/uniprot/SF3B5_HUMAN", "SF3B5_HUMAN")</f>
        <v>SF3B5_HUMAN</v>
      </c>
      <c r="C217" t="s">
        <v>2676</v>
      </c>
      <c r="D217" t="b">
        <v>1</v>
      </c>
      <c r="E217" s="6">
        <v>0</v>
      </c>
      <c r="F217" s="6">
        <v>2</v>
      </c>
      <c r="G217" s="6">
        <v>1</v>
      </c>
      <c r="H217" t="s">
        <v>59</v>
      </c>
    </row>
    <row r="218" spans="1:8" x14ac:dyDescent="0.2">
      <c r="A218">
        <v>202</v>
      </c>
      <c r="B218" s="10" t="str">
        <f>HYPERLINK("http://www.uniprot.org/uniprot/SH319_HUMAN", "SH319_HUMAN")</f>
        <v>SH319_HUMAN</v>
      </c>
      <c r="C218" t="s">
        <v>2677</v>
      </c>
      <c r="D218" t="b">
        <v>1</v>
      </c>
      <c r="E218" s="6">
        <v>2</v>
      </c>
      <c r="F218" s="6">
        <v>3</v>
      </c>
      <c r="G218" s="6">
        <v>1</v>
      </c>
      <c r="H218" t="s">
        <v>59</v>
      </c>
    </row>
    <row r="219" spans="1:8" x14ac:dyDescent="0.2">
      <c r="A219">
        <v>54</v>
      </c>
      <c r="B219" s="10" t="str">
        <f>HYPERLINK("http://www.uniprot.org/uniprot/SIAH2_HUMAN", "SIAH2_HUMAN")</f>
        <v>SIAH2_HUMAN</v>
      </c>
      <c r="C219" t="s">
        <v>2678</v>
      </c>
      <c r="D219" t="b">
        <v>1</v>
      </c>
      <c r="E219" s="6">
        <v>0</v>
      </c>
      <c r="F219" s="6">
        <v>2</v>
      </c>
      <c r="G219" s="6">
        <v>1</v>
      </c>
      <c r="H219" t="s">
        <v>59</v>
      </c>
    </row>
    <row r="220" spans="1:8" x14ac:dyDescent="0.2">
      <c r="A220">
        <v>163</v>
      </c>
      <c r="B220" s="10" t="str">
        <f>HYPERLINK("http://www.uniprot.org/uniprot/SMD3_HUMAN", "SMD3_HUMAN")</f>
        <v>SMD3_HUMAN</v>
      </c>
      <c r="C220" t="s">
        <v>2679</v>
      </c>
      <c r="D220" t="b">
        <v>1</v>
      </c>
      <c r="E220" s="6">
        <v>0</v>
      </c>
      <c r="F220" s="6">
        <v>2</v>
      </c>
      <c r="G220" s="6">
        <v>1</v>
      </c>
      <c r="H220" t="s">
        <v>59</v>
      </c>
    </row>
    <row r="221" spans="1:8" x14ac:dyDescent="0.2">
      <c r="A221">
        <v>117</v>
      </c>
      <c r="B221" s="10" t="str">
        <f>HYPERLINK("http://www.uniprot.org/uniprot/SOAT1_HUMAN", "SOAT1_HUMAN")</f>
        <v>SOAT1_HUMAN</v>
      </c>
      <c r="C221" t="s">
        <v>1687</v>
      </c>
      <c r="D221" t="b">
        <v>1</v>
      </c>
      <c r="E221" s="6">
        <v>0</v>
      </c>
      <c r="F221" s="6">
        <v>2</v>
      </c>
      <c r="G221" s="6">
        <v>1</v>
      </c>
      <c r="H221" t="s">
        <v>59</v>
      </c>
    </row>
    <row r="222" spans="1:8" x14ac:dyDescent="0.2">
      <c r="A222">
        <v>135</v>
      </c>
      <c r="B222" s="10" t="str">
        <f>HYPERLINK("http://www.uniprot.org/uniprot/SOX9_HUMAN", "SOX9_HUMAN")</f>
        <v>SOX9_HUMAN</v>
      </c>
      <c r="C222" t="s">
        <v>2680</v>
      </c>
      <c r="D222" t="b">
        <v>1</v>
      </c>
      <c r="E222" s="6">
        <v>0</v>
      </c>
      <c r="F222" s="6">
        <v>2</v>
      </c>
      <c r="G222" s="6">
        <v>1</v>
      </c>
      <c r="H222" t="s">
        <v>59</v>
      </c>
    </row>
    <row r="223" spans="1:8" x14ac:dyDescent="0.2">
      <c r="A223">
        <v>169</v>
      </c>
      <c r="B223" s="10" t="str">
        <f>HYPERLINK("http://www.uniprot.org/uniprot/SPAG1_HUMAN", "SPAG1_HUMAN")</f>
        <v>SPAG1_HUMAN</v>
      </c>
      <c r="C223" t="s">
        <v>2681</v>
      </c>
      <c r="D223" t="b">
        <v>1</v>
      </c>
      <c r="E223" s="6">
        <v>0</v>
      </c>
      <c r="F223" s="6">
        <v>2</v>
      </c>
      <c r="G223" s="6">
        <v>1</v>
      </c>
      <c r="H223" t="s">
        <v>59</v>
      </c>
    </row>
    <row r="224" spans="1:8" x14ac:dyDescent="0.2">
      <c r="A224">
        <v>147</v>
      </c>
      <c r="B224" s="10" t="str">
        <f>HYPERLINK("http://www.uniprot.org/uniprot/SSRD_HUMAN", "SSRD_HUMAN")</f>
        <v>SSRD_HUMAN</v>
      </c>
      <c r="C224" t="s">
        <v>64</v>
      </c>
      <c r="D224" t="b">
        <v>1</v>
      </c>
      <c r="E224" s="6">
        <v>0</v>
      </c>
      <c r="F224" s="6">
        <v>2</v>
      </c>
      <c r="G224" s="6">
        <v>1</v>
      </c>
      <c r="H224" t="s">
        <v>59</v>
      </c>
    </row>
    <row r="225" spans="1:8" x14ac:dyDescent="0.2">
      <c r="A225">
        <v>291</v>
      </c>
      <c r="B225" s="10" t="str">
        <f>HYPERLINK("http://www.uniprot.org/uniprot/ST14_HUMAN", "ST14_HUMAN")</f>
        <v>ST14_HUMAN</v>
      </c>
      <c r="C225" t="s">
        <v>2682</v>
      </c>
      <c r="D225" t="b">
        <v>1</v>
      </c>
      <c r="E225" s="6">
        <v>0</v>
      </c>
      <c r="F225" s="6">
        <v>2</v>
      </c>
      <c r="G225" s="6">
        <v>1</v>
      </c>
      <c r="H225" t="s">
        <v>59</v>
      </c>
    </row>
    <row r="226" spans="1:8" x14ac:dyDescent="0.2">
      <c r="A226">
        <v>140</v>
      </c>
      <c r="B226" s="10" t="str">
        <f>HYPERLINK("http://www.uniprot.org/uniprot/SYSC_HUMAN", "SYSC_HUMAN")</f>
        <v>SYSC_HUMAN</v>
      </c>
      <c r="C226" t="s">
        <v>2683</v>
      </c>
      <c r="D226" t="b">
        <v>1</v>
      </c>
      <c r="E226" s="6">
        <v>1</v>
      </c>
      <c r="F226" s="6">
        <v>2</v>
      </c>
      <c r="G226" s="6">
        <v>1</v>
      </c>
      <c r="H226" t="s">
        <v>59</v>
      </c>
    </row>
    <row r="227" spans="1:8" x14ac:dyDescent="0.2">
      <c r="A227">
        <v>168</v>
      </c>
      <c r="B227" s="10" t="str">
        <f>HYPERLINK("http://www.uniprot.org/uniprot/TAP2_HUMAN", "TAP2_HUMAN")</f>
        <v>TAP2_HUMAN</v>
      </c>
      <c r="C227" t="s">
        <v>1312</v>
      </c>
      <c r="D227" t="b">
        <v>1</v>
      </c>
      <c r="E227" s="6">
        <v>0</v>
      </c>
      <c r="F227" s="6">
        <v>2</v>
      </c>
      <c r="G227" s="6">
        <v>1</v>
      </c>
      <c r="H227" t="s">
        <v>59</v>
      </c>
    </row>
    <row r="228" spans="1:8" x14ac:dyDescent="0.2">
      <c r="A228">
        <v>76</v>
      </c>
      <c r="B228" s="10" t="str">
        <f>HYPERLINK("http://www.uniprot.org/uniprot/TBB5_HUMAN", "TBB5_HUMAN")</f>
        <v>TBB5_HUMAN</v>
      </c>
      <c r="C228" t="s">
        <v>2545</v>
      </c>
      <c r="D228" t="b">
        <v>1</v>
      </c>
      <c r="E228" s="6">
        <v>0</v>
      </c>
      <c r="F228" s="6">
        <v>2</v>
      </c>
      <c r="G228" s="6">
        <v>1</v>
      </c>
      <c r="H228" t="s">
        <v>59</v>
      </c>
    </row>
    <row r="229" spans="1:8" x14ac:dyDescent="0.2">
      <c r="A229">
        <v>95</v>
      </c>
      <c r="B229" s="10" t="str">
        <f>HYPERLINK("http://www.uniprot.org/uniprot/TCPA_HUMAN", "TCPA_HUMAN")</f>
        <v>TCPA_HUMAN</v>
      </c>
      <c r="C229" t="s">
        <v>2684</v>
      </c>
      <c r="D229" t="b">
        <v>1</v>
      </c>
      <c r="E229" s="6">
        <v>0</v>
      </c>
      <c r="F229" s="6">
        <v>2</v>
      </c>
      <c r="G229" s="6">
        <v>1</v>
      </c>
      <c r="H229" t="s">
        <v>59</v>
      </c>
    </row>
    <row r="230" spans="1:8" x14ac:dyDescent="0.2">
      <c r="A230">
        <v>146</v>
      </c>
      <c r="B230" s="10" t="str">
        <f>HYPERLINK("http://www.uniprot.org/uniprot/TCPD_HUMAN", "TCPD_HUMAN")</f>
        <v>TCPD_HUMAN</v>
      </c>
      <c r="C230" t="s">
        <v>2685</v>
      </c>
      <c r="D230" t="b">
        <v>1</v>
      </c>
      <c r="E230" s="6">
        <v>0</v>
      </c>
      <c r="F230" s="6">
        <v>2</v>
      </c>
      <c r="G230" s="6">
        <v>1</v>
      </c>
      <c r="H230" t="s">
        <v>59</v>
      </c>
    </row>
    <row r="231" spans="1:8" x14ac:dyDescent="0.2">
      <c r="A231">
        <v>139</v>
      </c>
      <c r="B231" s="10" t="str">
        <f>HYPERLINK("http://www.uniprot.org/uniprot/TCPG_HUMAN", "TCPG_HUMAN")</f>
        <v>TCPG_HUMAN</v>
      </c>
      <c r="C231" t="s">
        <v>2686</v>
      </c>
      <c r="D231" t="b">
        <v>1</v>
      </c>
      <c r="E231" s="6">
        <v>0</v>
      </c>
      <c r="F231" s="6">
        <v>2</v>
      </c>
      <c r="G231" s="6">
        <v>1</v>
      </c>
      <c r="H231" t="s">
        <v>59</v>
      </c>
    </row>
    <row r="232" spans="1:8" x14ac:dyDescent="0.2">
      <c r="A232">
        <v>123</v>
      </c>
      <c r="B232" s="10" t="str">
        <f>HYPERLINK("http://www.uniprot.org/uniprot/TCPZ_HUMAN", "TCPZ_HUMAN")</f>
        <v>TCPZ_HUMAN</v>
      </c>
      <c r="C232" t="s">
        <v>2687</v>
      </c>
      <c r="D232" t="b">
        <v>1</v>
      </c>
      <c r="E232" s="6">
        <v>0</v>
      </c>
      <c r="F232" s="6">
        <v>2</v>
      </c>
      <c r="G232" s="6">
        <v>1</v>
      </c>
      <c r="H232" t="s">
        <v>59</v>
      </c>
    </row>
    <row r="233" spans="1:8" x14ac:dyDescent="0.2">
      <c r="A233">
        <v>214</v>
      </c>
      <c r="B233" s="10" t="str">
        <f>HYPERLINK("http://www.uniprot.org/uniprot/THOC4_HUMAN", "THOC4_HUMAN")</f>
        <v>THOC4_HUMAN</v>
      </c>
      <c r="C233" t="s">
        <v>2688</v>
      </c>
      <c r="D233" t="b">
        <v>1</v>
      </c>
      <c r="E233" s="6">
        <v>2</v>
      </c>
      <c r="F233" s="6">
        <v>3</v>
      </c>
      <c r="G233" s="6">
        <v>1</v>
      </c>
      <c r="H233" t="s">
        <v>59</v>
      </c>
    </row>
    <row r="234" spans="1:8" x14ac:dyDescent="0.2">
      <c r="A234">
        <v>287</v>
      </c>
      <c r="B234" s="10" t="str">
        <f>HYPERLINK("http://www.uniprot.org/uniprot/TMX2_HUMAN", "TMX2_HUMAN")</f>
        <v>TMX2_HUMAN</v>
      </c>
      <c r="C234" t="s">
        <v>1710</v>
      </c>
      <c r="D234" t="b">
        <v>1</v>
      </c>
      <c r="E234" s="6">
        <v>0</v>
      </c>
      <c r="F234" s="6">
        <v>2</v>
      </c>
      <c r="G234" s="6">
        <v>1</v>
      </c>
      <c r="H234" t="s">
        <v>59</v>
      </c>
    </row>
    <row r="235" spans="1:8" x14ac:dyDescent="0.2">
      <c r="A235">
        <v>247</v>
      </c>
      <c r="B235" s="10" t="str">
        <f>HYPERLINK("http://www.uniprot.org/uniprot/TOPK_HUMAN", "TOPK_HUMAN")</f>
        <v>TOPK_HUMAN</v>
      </c>
      <c r="C235" t="s">
        <v>2689</v>
      </c>
      <c r="D235" t="b">
        <v>1</v>
      </c>
      <c r="E235" s="6">
        <v>0</v>
      </c>
      <c r="F235" s="6">
        <v>2</v>
      </c>
      <c r="G235" s="6">
        <v>1</v>
      </c>
      <c r="H235" t="s">
        <v>59</v>
      </c>
    </row>
    <row r="236" spans="1:8" x14ac:dyDescent="0.2">
      <c r="A236">
        <v>228</v>
      </c>
      <c r="B236" s="10" t="str">
        <f>HYPERLINK("http://www.uniprot.org/uniprot/TP4AP_HUMAN", "TP4AP_HUMAN")</f>
        <v>TP4AP_HUMAN</v>
      </c>
      <c r="C236" t="s">
        <v>2690</v>
      </c>
      <c r="D236" t="b">
        <v>1</v>
      </c>
      <c r="E236" s="6">
        <v>0</v>
      </c>
      <c r="F236" s="6">
        <v>2</v>
      </c>
      <c r="G236" s="6">
        <v>1</v>
      </c>
      <c r="H236" t="s">
        <v>59</v>
      </c>
    </row>
    <row r="237" spans="1:8" x14ac:dyDescent="0.2">
      <c r="A237">
        <v>181</v>
      </c>
      <c r="B237" s="10" t="str">
        <f>HYPERLINK("http://www.uniprot.org/uniprot/TRIPC_HUMAN", "TRIPC_HUMAN")</f>
        <v>TRIPC_HUMAN</v>
      </c>
      <c r="C237" t="s">
        <v>2516</v>
      </c>
      <c r="D237" t="b">
        <v>1</v>
      </c>
      <c r="E237" s="6">
        <v>0</v>
      </c>
      <c r="F237" s="6">
        <v>2</v>
      </c>
      <c r="G237" s="6">
        <v>1</v>
      </c>
      <c r="H237" t="s">
        <v>59</v>
      </c>
    </row>
    <row r="238" spans="1:8" x14ac:dyDescent="0.2">
      <c r="A238">
        <v>194</v>
      </c>
      <c r="B238" s="10" t="str">
        <f>HYPERLINK("http://www.uniprot.org/uniprot/TSN_HUMAN", "TSN_HUMAN")</f>
        <v>TSN_HUMAN</v>
      </c>
      <c r="C238" t="s">
        <v>2691</v>
      </c>
      <c r="D238" t="b">
        <v>1</v>
      </c>
      <c r="E238" s="6">
        <v>0</v>
      </c>
      <c r="F238" s="6">
        <v>2</v>
      </c>
      <c r="G238" s="6">
        <v>1</v>
      </c>
      <c r="H238" t="s">
        <v>59</v>
      </c>
    </row>
    <row r="239" spans="1:8" x14ac:dyDescent="0.2">
      <c r="A239">
        <v>208</v>
      </c>
      <c r="B239" s="10" t="str">
        <f>HYPERLINK("http://www.uniprot.org/uniprot/TTC37_HUMAN", "TTC37_HUMAN")</f>
        <v>TTC37_HUMAN</v>
      </c>
      <c r="C239" t="s">
        <v>2692</v>
      </c>
      <c r="D239" t="b">
        <v>1</v>
      </c>
      <c r="E239" s="6">
        <v>0</v>
      </c>
      <c r="F239" s="6">
        <v>2</v>
      </c>
      <c r="G239" s="6">
        <v>1</v>
      </c>
      <c r="H239" t="s">
        <v>59</v>
      </c>
    </row>
    <row r="240" spans="1:8" x14ac:dyDescent="0.2">
      <c r="A240">
        <v>184</v>
      </c>
      <c r="B240" s="10" t="str">
        <f>HYPERLINK("http://www.uniprot.org/uniprot/TTLL4_HUMAN", "TTLL4_HUMAN")</f>
        <v>TTLL4_HUMAN</v>
      </c>
      <c r="C240" t="s">
        <v>2693</v>
      </c>
      <c r="D240" t="b">
        <v>1</v>
      </c>
      <c r="E240" s="6">
        <v>0</v>
      </c>
      <c r="F240" s="6">
        <v>2</v>
      </c>
      <c r="G240" s="6">
        <v>1</v>
      </c>
      <c r="H240" t="s">
        <v>59</v>
      </c>
    </row>
    <row r="241" spans="1:8" x14ac:dyDescent="0.2">
      <c r="A241">
        <v>106</v>
      </c>
      <c r="B241" s="10" t="str">
        <f>HYPERLINK("http://www.uniprot.org/uniprot/U2AF2_HUMAN", "U2AF2_HUMAN")</f>
        <v>U2AF2_HUMAN</v>
      </c>
      <c r="C241" t="s">
        <v>2694</v>
      </c>
      <c r="D241" t="b">
        <v>1</v>
      </c>
      <c r="E241" s="6">
        <v>2</v>
      </c>
      <c r="F241" s="6">
        <v>2</v>
      </c>
      <c r="G241" s="6">
        <v>1</v>
      </c>
      <c r="H241" t="s">
        <v>59</v>
      </c>
    </row>
    <row r="242" spans="1:8" x14ac:dyDescent="0.2">
      <c r="A242">
        <v>219</v>
      </c>
      <c r="B242" s="10" t="str">
        <f>HYPERLINK("http://www.uniprot.org/uniprot/UB2J2_HUMAN", "UB2J2_HUMAN")</f>
        <v>UB2J2_HUMAN</v>
      </c>
      <c r="C242" t="s">
        <v>1016</v>
      </c>
      <c r="D242" t="b">
        <v>1</v>
      </c>
      <c r="E242" s="6">
        <v>0</v>
      </c>
      <c r="F242" s="6">
        <v>2</v>
      </c>
      <c r="G242" s="6">
        <v>1</v>
      </c>
      <c r="H242" t="s">
        <v>59</v>
      </c>
    </row>
    <row r="243" spans="1:8" x14ac:dyDescent="0.2">
      <c r="A243">
        <v>262</v>
      </c>
      <c r="B243" s="10" t="str">
        <f>HYPERLINK("http://www.uniprot.org/uniprot/UBL5_HUMAN", "UBL5_HUMAN")</f>
        <v>UBL5_HUMAN</v>
      </c>
      <c r="C243" t="s">
        <v>2695</v>
      </c>
      <c r="D243" t="b">
        <v>1</v>
      </c>
      <c r="E243" s="6">
        <v>0</v>
      </c>
      <c r="F243" s="6">
        <v>2</v>
      </c>
      <c r="G243" s="6">
        <v>1</v>
      </c>
      <c r="H243" t="s">
        <v>59</v>
      </c>
    </row>
    <row r="244" spans="1:8" x14ac:dyDescent="0.2">
      <c r="A244">
        <v>125</v>
      </c>
      <c r="B244" s="10" t="str">
        <f>HYPERLINK("http://www.uniprot.org/uniprot/UBP8_HUMAN", "UBP8_HUMAN")</f>
        <v>UBP8_HUMAN</v>
      </c>
      <c r="C244" t="s">
        <v>2696</v>
      </c>
      <c r="D244" t="b">
        <v>1</v>
      </c>
      <c r="E244" s="6">
        <v>0</v>
      </c>
      <c r="F244" s="6">
        <v>2</v>
      </c>
      <c r="G244" s="6">
        <v>1</v>
      </c>
      <c r="H244" t="s">
        <v>59</v>
      </c>
    </row>
    <row r="245" spans="1:8" x14ac:dyDescent="0.2">
      <c r="A245">
        <v>204</v>
      </c>
      <c r="B245" s="10" t="str">
        <f>HYPERLINK("http://www.uniprot.org/uniprot/UBR4_HUMAN", "UBR4_HUMAN")</f>
        <v>UBR4_HUMAN</v>
      </c>
      <c r="C245" t="s">
        <v>2697</v>
      </c>
      <c r="D245" t="b">
        <v>1</v>
      </c>
      <c r="E245" s="6">
        <v>0</v>
      </c>
      <c r="F245" s="6">
        <v>2</v>
      </c>
      <c r="G245" s="6">
        <v>1</v>
      </c>
      <c r="H245" t="s">
        <v>59</v>
      </c>
    </row>
    <row r="246" spans="1:8" x14ac:dyDescent="0.2">
      <c r="A246">
        <v>60</v>
      </c>
      <c r="B246" s="10" t="str">
        <f>HYPERLINK("http://www.uniprot.org/uniprot/UFL1_HUMAN", "UFL1_HUMAN")</f>
        <v>UFL1_HUMAN</v>
      </c>
      <c r="C246" t="s">
        <v>2698</v>
      </c>
      <c r="D246" t="b">
        <v>1</v>
      </c>
      <c r="E246" s="6">
        <v>0</v>
      </c>
      <c r="F246" s="6">
        <v>2</v>
      </c>
      <c r="G246" s="6">
        <v>1</v>
      </c>
      <c r="H246" t="s">
        <v>59</v>
      </c>
    </row>
    <row r="247" spans="1:8" x14ac:dyDescent="0.2">
      <c r="A247">
        <v>244</v>
      </c>
      <c r="B247" s="10" t="str">
        <f>HYPERLINK("http://www.uniprot.org/uniprot/USMG5_HUMAN", "USMG5_HUMAN")</f>
        <v>USMG5_HUMAN</v>
      </c>
      <c r="C247" t="s">
        <v>2699</v>
      </c>
      <c r="D247" t="b">
        <v>1</v>
      </c>
      <c r="E247" s="6">
        <v>0</v>
      </c>
      <c r="F247" s="6">
        <v>2</v>
      </c>
      <c r="G247" s="6">
        <v>1</v>
      </c>
      <c r="H247" t="s">
        <v>59</v>
      </c>
    </row>
    <row r="248" spans="1:8" x14ac:dyDescent="0.2">
      <c r="A248">
        <v>279</v>
      </c>
      <c r="B248" s="10" t="str">
        <f>HYPERLINK("http://www.uniprot.org/uniprot/UXT_HUMAN", "UXT_HUMAN")</f>
        <v>UXT_HUMAN</v>
      </c>
      <c r="C248" t="s">
        <v>2700</v>
      </c>
      <c r="D248" t="b">
        <v>1</v>
      </c>
      <c r="E248" s="6">
        <v>0</v>
      </c>
      <c r="F248" s="6">
        <v>2</v>
      </c>
      <c r="G248" s="6">
        <v>1</v>
      </c>
      <c r="H248" t="s">
        <v>59</v>
      </c>
    </row>
    <row r="249" spans="1:8" x14ac:dyDescent="0.2">
      <c r="A249">
        <v>157</v>
      </c>
      <c r="B249" s="10" t="str">
        <f>HYPERLINK("http://www.uniprot.org/uniprot/VA0D1_HUMAN", "VA0D1_HUMAN")</f>
        <v>VA0D1_HUMAN</v>
      </c>
      <c r="C249" t="s">
        <v>2701</v>
      </c>
      <c r="D249" t="b">
        <v>1</v>
      </c>
      <c r="E249" s="6">
        <v>1</v>
      </c>
      <c r="F249" s="6">
        <v>2</v>
      </c>
      <c r="G249" s="6">
        <v>1</v>
      </c>
      <c r="H249" t="s">
        <v>59</v>
      </c>
    </row>
    <row r="250" spans="1:8" x14ac:dyDescent="0.2">
      <c r="A250">
        <v>119</v>
      </c>
      <c r="B250" s="10" t="str">
        <f>HYPERLINK("http://www.uniprot.org/uniprot/VATE1_HUMAN", "VATE1_HUMAN")</f>
        <v>VATE1_HUMAN</v>
      </c>
      <c r="C250" t="s">
        <v>1721</v>
      </c>
      <c r="D250" t="b">
        <v>1</v>
      </c>
      <c r="E250" s="6">
        <v>0</v>
      </c>
      <c r="F250" s="6">
        <v>2</v>
      </c>
      <c r="G250" s="6">
        <v>1</v>
      </c>
      <c r="H250" t="s">
        <v>59</v>
      </c>
    </row>
    <row r="251" spans="1:8" x14ac:dyDescent="0.2">
      <c r="A251">
        <v>237</v>
      </c>
      <c r="B251" s="10" t="str">
        <f>HYPERLINK("http://www.uniprot.org/uniprot/WBP2_HUMAN", "WBP2_HUMAN")</f>
        <v>WBP2_HUMAN</v>
      </c>
      <c r="C251" t="s">
        <v>741</v>
      </c>
      <c r="D251" t="b">
        <v>1</v>
      </c>
      <c r="E251" s="6">
        <v>0</v>
      </c>
      <c r="F251" s="6">
        <v>2</v>
      </c>
      <c r="G251" s="6">
        <v>1</v>
      </c>
      <c r="H251" t="s">
        <v>59</v>
      </c>
    </row>
    <row r="252" spans="1:8" x14ac:dyDescent="0.2">
      <c r="A252">
        <v>58</v>
      </c>
      <c r="B252" s="10" t="str">
        <f>HYPERLINK("http://www.uniprot.org/uniprot/WDR1_HUMAN", "WDR1_HUMAN")</f>
        <v>WDR1_HUMAN</v>
      </c>
      <c r="C252" t="s">
        <v>2524</v>
      </c>
      <c r="D252" t="b">
        <v>1</v>
      </c>
      <c r="E252" s="6">
        <v>0</v>
      </c>
      <c r="F252" s="6">
        <v>2</v>
      </c>
      <c r="G252" s="6">
        <v>1</v>
      </c>
      <c r="H252" t="s">
        <v>59</v>
      </c>
    </row>
    <row r="253" spans="1:8" x14ac:dyDescent="0.2">
      <c r="A253">
        <v>261</v>
      </c>
      <c r="B253" s="10" t="str">
        <f>HYPERLINK("http://www.uniprot.org/uniprot/WNK3_HUMAN", "WNK3_HUMAN")</f>
        <v>WNK3_HUMAN</v>
      </c>
      <c r="C253" t="s">
        <v>2702</v>
      </c>
      <c r="D253" t="b">
        <v>1</v>
      </c>
      <c r="E253" s="6">
        <v>0</v>
      </c>
      <c r="F253" s="6">
        <v>2</v>
      </c>
      <c r="G253" s="6">
        <v>1</v>
      </c>
      <c r="H253" t="s">
        <v>59</v>
      </c>
    </row>
    <row r="254" spans="1:8" x14ac:dyDescent="0.2">
      <c r="A254">
        <v>250</v>
      </c>
      <c r="B254" s="10" t="str">
        <f>HYPERLINK("http://www.uniprot.org/uniprot/XPO6_HUMAN", "XPO6_HUMAN")</f>
        <v>XPO6_HUMAN</v>
      </c>
      <c r="C254" t="s">
        <v>2703</v>
      </c>
      <c r="D254" t="b">
        <v>1</v>
      </c>
      <c r="E254" s="6">
        <v>0</v>
      </c>
      <c r="F254" s="6">
        <v>2</v>
      </c>
      <c r="G254" s="6">
        <v>1</v>
      </c>
      <c r="H254" t="s">
        <v>59</v>
      </c>
    </row>
    <row r="255" spans="1:8" x14ac:dyDescent="0.2">
      <c r="A255">
        <v>96</v>
      </c>
      <c r="B255" s="10" t="str">
        <f>HYPERLINK("http://www.uniprot.org/uniprot/XRCC1_HUMAN", "XRCC1_HUMAN")</f>
        <v>XRCC1_HUMAN</v>
      </c>
      <c r="C255" t="s">
        <v>2704</v>
      </c>
      <c r="D255" t="b">
        <v>1</v>
      </c>
      <c r="E255" s="6">
        <v>0</v>
      </c>
      <c r="F255" s="6">
        <v>2</v>
      </c>
      <c r="G255" s="6">
        <v>1</v>
      </c>
      <c r="H255" t="s">
        <v>59</v>
      </c>
    </row>
    <row r="256" spans="1:8" x14ac:dyDescent="0.2">
      <c r="A256">
        <v>201</v>
      </c>
      <c r="B256" s="10" t="str">
        <f>HYPERLINK("http://www.uniprot.org/uniprot/YE032_HUMAN", "YE032_HUMAN")</f>
        <v>YE032_HUMAN</v>
      </c>
      <c r="C256" t="s">
        <v>2705</v>
      </c>
      <c r="D256" t="b">
        <v>1</v>
      </c>
      <c r="E256" s="6">
        <v>0</v>
      </c>
      <c r="F256" s="6">
        <v>2</v>
      </c>
      <c r="G256" s="6">
        <v>1</v>
      </c>
      <c r="H256" t="s">
        <v>59</v>
      </c>
    </row>
    <row r="257" spans="2:2" x14ac:dyDescent="0.2">
      <c r="B257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7"/>
  <sheetViews>
    <sheetView workbookViewId="0">
      <selection activeCell="A4" sqref="A4:XFD4"/>
    </sheetView>
  </sheetViews>
  <sheetFormatPr baseColWidth="10" defaultColWidth="8.83203125" defaultRowHeight="15" x14ac:dyDescent="0.2"/>
  <cols>
    <col min="1" max="1" width="11.33203125" customWidth="1"/>
    <col min="2" max="2" width="14.5" customWidth="1"/>
    <col min="3" max="3" width="31.5" customWidth="1"/>
    <col min="8" max="8" width="35" customWidth="1"/>
    <col min="9" max="9" width="12.1640625" customWidth="1"/>
    <col min="11" max="11" width="46.33203125" customWidth="1"/>
  </cols>
  <sheetData>
    <row r="1" spans="1:9" x14ac:dyDescent="0.2">
      <c r="A1" s="3" t="s">
        <v>627</v>
      </c>
    </row>
    <row r="2" spans="1:9" s="7" customFormat="1" ht="13" x14ac:dyDescent="0.15"/>
    <row r="3" spans="1:9" x14ac:dyDescent="0.2">
      <c r="A3" s="7" t="s">
        <v>39</v>
      </c>
      <c r="B3" s="7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278</v>
      </c>
      <c r="H3" s="7" t="s">
        <v>3176</v>
      </c>
      <c r="I3" s="7" t="s">
        <v>54</v>
      </c>
    </row>
    <row r="4" spans="1:9" x14ac:dyDescent="0.2">
      <c r="A4">
        <v>18</v>
      </c>
      <c r="B4" t="s">
        <v>3169</v>
      </c>
      <c r="C4" t="s">
        <v>3170</v>
      </c>
      <c r="D4" t="b">
        <v>1</v>
      </c>
      <c r="E4" s="6">
        <v>2</v>
      </c>
      <c r="F4" s="6">
        <v>2</v>
      </c>
      <c r="G4" s="6">
        <v>2</v>
      </c>
      <c r="H4" s="6">
        <v>2</v>
      </c>
      <c r="I4" t="s">
        <v>59</v>
      </c>
    </row>
    <row r="5" spans="1:9" x14ac:dyDescent="0.2">
      <c r="A5">
        <v>12</v>
      </c>
      <c r="B5" t="s">
        <v>3171</v>
      </c>
      <c r="C5" t="s">
        <v>754</v>
      </c>
      <c r="D5" t="b">
        <v>1</v>
      </c>
      <c r="E5" s="6">
        <v>2</v>
      </c>
      <c r="F5" s="6">
        <v>3</v>
      </c>
      <c r="G5" s="6">
        <v>1</v>
      </c>
      <c r="H5" s="6">
        <v>1</v>
      </c>
      <c r="I5" t="s">
        <v>59</v>
      </c>
    </row>
    <row r="6" spans="1:9" x14ac:dyDescent="0.2">
      <c r="A6">
        <v>13</v>
      </c>
      <c r="B6" t="s">
        <v>3172</v>
      </c>
      <c r="C6" t="s">
        <v>3173</v>
      </c>
      <c r="D6" t="b">
        <v>1</v>
      </c>
      <c r="E6" s="6">
        <v>2</v>
      </c>
      <c r="F6" s="6">
        <v>2</v>
      </c>
      <c r="G6" s="6">
        <v>1</v>
      </c>
      <c r="H6" s="6">
        <v>1</v>
      </c>
      <c r="I6" t="s">
        <v>59</v>
      </c>
    </row>
    <row r="7" spans="1:9" x14ac:dyDescent="0.2">
      <c r="A7">
        <v>17</v>
      </c>
      <c r="B7" t="s">
        <v>3174</v>
      </c>
      <c r="C7" t="s">
        <v>3175</v>
      </c>
      <c r="D7" t="b">
        <v>1</v>
      </c>
      <c r="E7" s="6">
        <v>2</v>
      </c>
      <c r="F7" s="6">
        <v>2</v>
      </c>
      <c r="G7" s="6">
        <v>1</v>
      </c>
      <c r="H7" s="6">
        <v>1</v>
      </c>
      <c r="I7" t="s">
        <v>59</v>
      </c>
    </row>
    <row r="17" spans="7:8" x14ac:dyDescent="0.2">
      <c r="G17" s="7"/>
      <c r="H17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"/>
  <sheetViews>
    <sheetView workbookViewId="0">
      <selection activeCell="P33" sqref="P33"/>
    </sheetView>
  </sheetViews>
  <sheetFormatPr baseColWidth="10" defaultColWidth="8.6640625" defaultRowHeight="15" x14ac:dyDescent="0.2"/>
  <cols>
    <col min="1" max="1" width="17.83203125" style="21" customWidth="1"/>
    <col min="2" max="2" width="15.1640625" style="21" bestFit="1" customWidth="1"/>
    <col min="3" max="3" width="20.33203125" style="21" bestFit="1" customWidth="1"/>
    <col min="4" max="4" width="8.6640625" style="22"/>
    <col min="5" max="5" width="7.83203125" style="21" customWidth="1"/>
    <col min="6" max="6" width="8.6640625" style="22"/>
    <col min="7" max="7" width="8.6640625" style="21"/>
    <col min="8" max="8" width="9.1640625" style="21" customWidth="1"/>
    <col min="9" max="250" width="8.6640625" style="21"/>
    <col min="251" max="251" width="12.1640625" style="21" customWidth="1"/>
    <col min="252" max="252" width="17.1640625" style="21" customWidth="1"/>
    <col min="253" max="253" width="45.6640625" style="21" customWidth="1"/>
    <col min="254" max="259" width="8.6640625" style="21"/>
    <col min="260" max="260" width="9.1640625" style="21" customWidth="1"/>
    <col min="261" max="262" width="8.6640625" style="21"/>
    <col min="263" max="263" width="9.1640625" style="21" customWidth="1"/>
    <col min="264" max="506" width="8.6640625" style="21"/>
    <col min="507" max="507" width="12.1640625" style="21" customWidth="1"/>
    <col min="508" max="508" width="17.1640625" style="21" customWidth="1"/>
    <col min="509" max="509" width="45.6640625" style="21" customWidth="1"/>
    <col min="510" max="515" width="8.6640625" style="21"/>
    <col min="516" max="516" width="9.1640625" style="21" customWidth="1"/>
    <col min="517" max="518" width="8.6640625" style="21"/>
    <col min="519" max="519" width="9.1640625" style="21" customWidth="1"/>
    <col min="520" max="762" width="8.6640625" style="21"/>
    <col min="763" max="763" width="12.1640625" style="21" customWidth="1"/>
    <col min="764" max="764" width="17.1640625" style="21" customWidth="1"/>
    <col min="765" max="765" width="45.6640625" style="21" customWidth="1"/>
    <col min="766" max="771" width="8.6640625" style="21"/>
    <col min="772" max="772" width="9.1640625" style="21" customWidth="1"/>
    <col min="773" max="774" width="8.6640625" style="21"/>
    <col min="775" max="775" width="9.1640625" style="21" customWidth="1"/>
    <col min="776" max="1018" width="8.6640625" style="21"/>
    <col min="1019" max="1019" width="12.1640625" style="21" customWidth="1"/>
    <col min="1020" max="1020" width="17.1640625" style="21" customWidth="1"/>
    <col min="1021" max="1021" width="45.6640625" style="21" customWidth="1"/>
    <col min="1022" max="1027" width="8.6640625" style="21"/>
    <col min="1028" max="1028" width="9.1640625" style="21" customWidth="1"/>
    <col min="1029" max="1030" width="8.6640625" style="21"/>
    <col min="1031" max="1031" width="9.1640625" style="21" customWidth="1"/>
    <col min="1032" max="1274" width="8.6640625" style="21"/>
    <col min="1275" max="1275" width="12.1640625" style="21" customWidth="1"/>
    <col min="1276" max="1276" width="17.1640625" style="21" customWidth="1"/>
    <col min="1277" max="1277" width="45.6640625" style="21" customWidth="1"/>
    <col min="1278" max="1283" width="8.6640625" style="21"/>
    <col min="1284" max="1284" width="9.1640625" style="21" customWidth="1"/>
    <col min="1285" max="1286" width="8.6640625" style="21"/>
    <col min="1287" max="1287" width="9.1640625" style="21" customWidth="1"/>
    <col min="1288" max="1530" width="8.6640625" style="21"/>
    <col min="1531" max="1531" width="12.1640625" style="21" customWidth="1"/>
    <col min="1532" max="1532" width="17.1640625" style="21" customWidth="1"/>
    <col min="1533" max="1533" width="45.6640625" style="21" customWidth="1"/>
    <col min="1534" max="1539" width="8.6640625" style="21"/>
    <col min="1540" max="1540" width="9.1640625" style="21" customWidth="1"/>
    <col min="1541" max="1542" width="8.6640625" style="21"/>
    <col min="1543" max="1543" width="9.1640625" style="21" customWidth="1"/>
    <col min="1544" max="1786" width="8.6640625" style="21"/>
    <col min="1787" max="1787" width="12.1640625" style="21" customWidth="1"/>
    <col min="1788" max="1788" width="17.1640625" style="21" customWidth="1"/>
    <col min="1789" max="1789" width="45.6640625" style="21" customWidth="1"/>
    <col min="1790" max="1795" width="8.6640625" style="21"/>
    <col min="1796" max="1796" width="9.1640625" style="21" customWidth="1"/>
    <col min="1797" max="1798" width="8.6640625" style="21"/>
    <col min="1799" max="1799" width="9.1640625" style="21" customWidth="1"/>
    <col min="1800" max="2042" width="8.6640625" style="21"/>
    <col min="2043" max="2043" width="12.1640625" style="21" customWidth="1"/>
    <col min="2044" max="2044" width="17.1640625" style="21" customWidth="1"/>
    <col min="2045" max="2045" width="45.6640625" style="21" customWidth="1"/>
    <col min="2046" max="2051" width="8.6640625" style="21"/>
    <col min="2052" max="2052" width="9.1640625" style="21" customWidth="1"/>
    <col min="2053" max="2054" width="8.6640625" style="21"/>
    <col min="2055" max="2055" width="9.1640625" style="21" customWidth="1"/>
    <col min="2056" max="2298" width="8.6640625" style="21"/>
    <col min="2299" max="2299" width="12.1640625" style="21" customWidth="1"/>
    <col min="2300" max="2300" width="17.1640625" style="21" customWidth="1"/>
    <col min="2301" max="2301" width="45.6640625" style="21" customWidth="1"/>
    <col min="2302" max="2307" width="8.6640625" style="21"/>
    <col min="2308" max="2308" width="9.1640625" style="21" customWidth="1"/>
    <col min="2309" max="2310" width="8.6640625" style="21"/>
    <col min="2311" max="2311" width="9.1640625" style="21" customWidth="1"/>
    <col min="2312" max="2554" width="8.6640625" style="21"/>
    <col min="2555" max="2555" width="12.1640625" style="21" customWidth="1"/>
    <col min="2556" max="2556" width="17.1640625" style="21" customWidth="1"/>
    <col min="2557" max="2557" width="45.6640625" style="21" customWidth="1"/>
    <col min="2558" max="2563" width="8.6640625" style="21"/>
    <col min="2564" max="2564" width="9.1640625" style="21" customWidth="1"/>
    <col min="2565" max="2566" width="8.6640625" style="21"/>
    <col min="2567" max="2567" width="9.1640625" style="21" customWidth="1"/>
    <col min="2568" max="2810" width="8.6640625" style="21"/>
    <col min="2811" max="2811" width="12.1640625" style="21" customWidth="1"/>
    <col min="2812" max="2812" width="17.1640625" style="21" customWidth="1"/>
    <col min="2813" max="2813" width="45.6640625" style="21" customWidth="1"/>
    <col min="2814" max="2819" width="8.6640625" style="21"/>
    <col min="2820" max="2820" width="9.1640625" style="21" customWidth="1"/>
    <col min="2821" max="2822" width="8.6640625" style="21"/>
    <col min="2823" max="2823" width="9.1640625" style="21" customWidth="1"/>
    <col min="2824" max="3066" width="8.6640625" style="21"/>
    <col min="3067" max="3067" width="12.1640625" style="21" customWidth="1"/>
    <col min="3068" max="3068" width="17.1640625" style="21" customWidth="1"/>
    <col min="3069" max="3069" width="45.6640625" style="21" customWidth="1"/>
    <col min="3070" max="3075" width="8.6640625" style="21"/>
    <col min="3076" max="3076" width="9.1640625" style="21" customWidth="1"/>
    <col min="3077" max="3078" width="8.6640625" style="21"/>
    <col min="3079" max="3079" width="9.1640625" style="21" customWidth="1"/>
    <col min="3080" max="3322" width="8.6640625" style="21"/>
    <col min="3323" max="3323" width="12.1640625" style="21" customWidth="1"/>
    <col min="3324" max="3324" width="17.1640625" style="21" customWidth="1"/>
    <col min="3325" max="3325" width="45.6640625" style="21" customWidth="1"/>
    <col min="3326" max="3331" width="8.6640625" style="21"/>
    <col min="3332" max="3332" width="9.1640625" style="21" customWidth="1"/>
    <col min="3333" max="3334" width="8.6640625" style="21"/>
    <col min="3335" max="3335" width="9.1640625" style="21" customWidth="1"/>
    <col min="3336" max="3578" width="8.6640625" style="21"/>
    <col min="3579" max="3579" width="12.1640625" style="21" customWidth="1"/>
    <col min="3580" max="3580" width="17.1640625" style="21" customWidth="1"/>
    <col min="3581" max="3581" width="45.6640625" style="21" customWidth="1"/>
    <col min="3582" max="3587" width="8.6640625" style="21"/>
    <col min="3588" max="3588" width="9.1640625" style="21" customWidth="1"/>
    <col min="3589" max="3590" width="8.6640625" style="21"/>
    <col min="3591" max="3591" width="9.1640625" style="21" customWidth="1"/>
    <col min="3592" max="3834" width="8.6640625" style="21"/>
    <col min="3835" max="3835" width="12.1640625" style="21" customWidth="1"/>
    <col min="3836" max="3836" width="17.1640625" style="21" customWidth="1"/>
    <col min="3837" max="3837" width="45.6640625" style="21" customWidth="1"/>
    <col min="3838" max="3843" width="8.6640625" style="21"/>
    <col min="3844" max="3844" width="9.1640625" style="21" customWidth="1"/>
    <col min="3845" max="3846" width="8.6640625" style="21"/>
    <col min="3847" max="3847" width="9.1640625" style="21" customWidth="1"/>
    <col min="3848" max="4090" width="8.6640625" style="21"/>
    <col min="4091" max="4091" width="12.1640625" style="21" customWidth="1"/>
    <col min="4092" max="4092" width="17.1640625" style="21" customWidth="1"/>
    <col min="4093" max="4093" width="45.6640625" style="21" customWidth="1"/>
    <col min="4094" max="4099" width="8.6640625" style="21"/>
    <col min="4100" max="4100" width="9.1640625" style="21" customWidth="1"/>
    <col min="4101" max="4102" width="8.6640625" style="21"/>
    <col min="4103" max="4103" width="9.1640625" style="21" customWidth="1"/>
    <col min="4104" max="4346" width="8.6640625" style="21"/>
    <col min="4347" max="4347" width="12.1640625" style="21" customWidth="1"/>
    <col min="4348" max="4348" width="17.1640625" style="21" customWidth="1"/>
    <col min="4349" max="4349" width="45.6640625" style="21" customWidth="1"/>
    <col min="4350" max="4355" width="8.6640625" style="21"/>
    <col min="4356" max="4356" width="9.1640625" style="21" customWidth="1"/>
    <col min="4357" max="4358" width="8.6640625" style="21"/>
    <col min="4359" max="4359" width="9.1640625" style="21" customWidth="1"/>
    <col min="4360" max="4602" width="8.6640625" style="21"/>
    <col min="4603" max="4603" width="12.1640625" style="21" customWidth="1"/>
    <col min="4604" max="4604" width="17.1640625" style="21" customWidth="1"/>
    <col min="4605" max="4605" width="45.6640625" style="21" customWidth="1"/>
    <col min="4606" max="4611" width="8.6640625" style="21"/>
    <col min="4612" max="4612" width="9.1640625" style="21" customWidth="1"/>
    <col min="4613" max="4614" width="8.6640625" style="21"/>
    <col min="4615" max="4615" width="9.1640625" style="21" customWidth="1"/>
    <col min="4616" max="4858" width="8.6640625" style="21"/>
    <col min="4859" max="4859" width="12.1640625" style="21" customWidth="1"/>
    <col min="4860" max="4860" width="17.1640625" style="21" customWidth="1"/>
    <col min="4861" max="4861" width="45.6640625" style="21" customWidth="1"/>
    <col min="4862" max="4867" width="8.6640625" style="21"/>
    <col min="4868" max="4868" width="9.1640625" style="21" customWidth="1"/>
    <col min="4869" max="4870" width="8.6640625" style="21"/>
    <col min="4871" max="4871" width="9.1640625" style="21" customWidth="1"/>
    <col min="4872" max="5114" width="8.6640625" style="21"/>
    <col min="5115" max="5115" width="12.1640625" style="21" customWidth="1"/>
    <col min="5116" max="5116" width="17.1640625" style="21" customWidth="1"/>
    <col min="5117" max="5117" width="45.6640625" style="21" customWidth="1"/>
    <col min="5118" max="5123" width="8.6640625" style="21"/>
    <col min="5124" max="5124" width="9.1640625" style="21" customWidth="1"/>
    <col min="5125" max="5126" width="8.6640625" style="21"/>
    <col min="5127" max="5127" width="9.1640625" style="21" customWidth="1"/>
    <col min="5128" max="5370" width="8.6640625" style="21"/>
    <col min="5371" max="5371" width="12.1640625" style="21" customWidth="1"/>
    <col min="5372" max="5372" width="17.1640625" style="21" customWidth="1"/>
    <col min="5373" max="5373" width="45.6640625" style="21" customWidth="1"/>
    <col min="5374" max="5379" width="8.6640625" style="21"/>
    <col min="5380" max="5380" width="9.1640625" style="21" customWidth="1"/>
    <col min="5381" max="5382" width="8.6640625" style="21"/>
    <col min="5383" max="5383" width="9.1640625" style="21" customWidth="1"/>
    <col min="5384" max="5626" width="8.6640625" style="21"/>
    <col min="5627" max="5627" width="12.1640625" style="21" customWidth="1"/>
    <col min="5628" max="5628" width="17.1640625" style="21" customWidth="1"/>
    <col min="5629" max="5629" width="45.6640625" style="21" customWidth="1"/>
    <col min="5630" max="5635" width="8.6640625" style="21"/>
    <col min="5636" max="5636" width="9.1640625" style="21" customWidth="1"/>
    <col min="5637" max="5638" width="8.6640625" style="21"/>
    <col min="5639" max="5639" width="9.1640625" style="21" customWidth="1"/>
    <col min="5640" max="5882" width="8.6640625" style="21"/>
    <col min="5883" max="5883" width="12.1640625" style="21" customWidth="1"/>
    <col min="5884" max="5884" width="17.1640625" style="21" customWidth="1"/>
    <col min="5885" max="5885" width="45.6640625" style="21" customWidth="1"/>
    <col min="5886" max="5891" width="8.6640625" style="21"/>
    <col min="5892" max="5892" width="9.1640625" style="21" customWidth="1"/>
    <col min="5893" max="5894" width="8.6640625" style="21"/>
    <col min="5895" max="5895" width="9.1640625" style="21" customWidth="1"/>
    <col min="5896" max="6138" width="8.6640625" style="21"/>
    <col min="6139" max="6139" width="12.1640625" style="21" customWidth="1"/>
    <col min="6140" max="6140" width="17.1640625" style="21" customWidth="1"/>
    <col min="6141" max="6141" width="45.6640625" style="21" customWidth="1"/>
    <col min="6142" max="6147" width="8.6640625" style="21"/>
    <col min="6148" max="6148" width="9.1640625" style="21" customWidth="1"/>
    <col min="6149" max="6150" width="8.6640625" style="21"/>
    <col min="6151" max="6151" width="9.1640625" style="21" customWidth="1"/>
    <col min="6152" max="6394" width="8.6640625" style="21"/>
    <col min="6395" max="6395" width="12.1640625" style="21" customWidth="1"/>
    <col min="6396" max="6396" width="17.1640625" style="21" customWidth="1"/>
    <col min="6397" max="6397" width="45.6640625" style="21" customWidth="1"/>
    <col min="6398" max="6403" width="8.6640625" style="21"/>
    <col min="6404" max="6404" width="9.1640625" style="21" customWidth="1"/>
    <col min="6405" max="6406" width="8.6640625" style="21"/>
    <col min="6407" max="6407" width="9.1640625" style="21" customWidth="1"/>
    <col min="6408" max="6650" width="8.6640625" style="21"/>
    <col min="6651" max="6651" width="12.1640625" style="21" customWidth="1"/>
    <col min="6652" max="6652" width="17.1640625" style="21" customWidth="1"/>
    <col min="6653" max="6653" width="45.6640625" style="21" customWidth="1"/>
    <col min="6654" max="6659" width="8.6640625" style="21"/>
    <col min="6660" max="6660" width="9.1640625" style="21" customWidth="1"/>
    <col min="6661" max="6662" width="8.6640625" style="21"/>
    <col min="6663" max="6663" width="9.1640625" style="21" customWidth="1"/>
    <col min="6664" max="6906" width="8.6640625" style="21"/>
    <col min="6907" max="6907" width="12.1640625" style="21" customWidth="1"/>
    <col min="6908" max="6908" width="17.1640625" style="21" customWidth="1"/>
    <col min="6909" max="6909" width="45.6640625" style="21" customWidth="1"/>
    <col min="6910" max="6915" width="8.6640625" style="21"/>
    <col min="6916" max="6916" width="9.1640625" style="21" customWidth="1"/>
    <col min="6917" max="6918" width="8.6640625" style="21"/>
    <col min="6919" max="6919" width="9.1640625" style="21" customWidth="1"/>
    <col min="6920" max="7162" width="8.6640625" style="21"/>
    <col min="7163" max="7163" width="12.1640625" style="21" customWidth="1"/>
    <col min="7164" max="7164" width="17.1640625" style="21" customWidth="1"/>
    <col min="7165" max="7165" width="45.6640625" style="21" customWidth="1"/>
    <col min="7166" max="7171" width="8.6640625" style="21"/>
    <col min="7172" max="7172" width="9.1640625" style="21" customWidth="1"/>
    <col min="7173" max="7174" width="8.6640625" style="21"/>
    <col min="7175" max="7175" width="9.1640625" style="21" customWidth="1"/>
    <col min="7176" max="7418" width="8.6640625" style="21"/>
    <col min="7419" max="7419" width="12.1640625" style="21" customWidth="1"/>
    <col min="7420" max="7420" width="17.1640625" style="21" customWidth="1"/>
    <col min="7421" max="7421" width="45.6640625" style="21" customWidth="1"/>
    <col min="7422" max="7427" width="8.6640625" style="21"/>
    <col min="7428" max="7428" width="9.1640625" style="21" customWidth="1"/>
    <col min="7429" max="7430" width="8.6640625" style="21"/>
    <col min="7431" max="7431" width="9.1640625" style="21" customWidth="1"/>
    <col min="7432" max="7674" width="8.6640625" style="21"/>
    <col min="7675" max="7675" width="12.1640625" style="21" customWidth="1"/>
    <col min="7676" max="7676" width="17.1640625" style="21" customWidth="1"/>
    <col min="7677" max="7677" width="45.6640625" style="21" customWidth="1"/>
    <col min="7678" max="7683" width="8.6640625" style="21"/>
    <col min="7684" max="7684" width="9.1640625" style="21" customWidth="1"/>
    <col min="7685" max="7686" width="8.6640625" style="21"/>
    <col min="7687" max="7687" width="9.1640625" style="21" customWidth="1"/>
    <col min="7688" max="7930" width="8.6640625" style="21"/>
    <col min="7931" max="7931" width="12.1640625" style="21" customWidth="1"/>
    <col min="7932" max="7932" width="17.1640625" style="21" customWidth="1"/>
    <col min="7933" max="7933" width="45.6640625" style="21" customWidth="1"/>
    <col min="7934" max="7939" width="8.6640625" style="21"/>
    <col min="7940" max="7940" width="9.1640625" style="21" customWidth="1"/>
    <col min="7941" max="7942" width="8.6640625" style="21"/>
    <col min="7943" max="7943" width="9.1640625" style="21" customWidth="1"/>
    <col min="7944" max="8186" width="8.6640625" style="21"/>
    <col min="8187" max="8187" width="12.1640625" style="21" customWidth="1"/>
    <col min="8188" max="8188" width="17.1640625" style="21" customWidth="1"/>
    <col min="8189" max="8189" width="45.6640625" style="21" customWidth="1"/>
    <col min="8190" max="8195" width="8.6640625" style="21"/>
    <col min="8196" max="8196" width="9.1640625" style="21" customWidth="1"/>
    <col min="8197" max="8198" width="8.6640625" style="21"/>
    <col min="8199" max="8199" width="9.1640625" style="21" customWidth="1"/>
    <col min="8200" max="8442" width="8.6640625" style="21"/>
    <col min="8443" max="8443" width="12.1640625" style="21" customWidth="1"/>
    <col min="8444" max="8444" width="17.1640625" style="21" customWidth="1"/>
    <col min="8445" max="8445" width="45.6640625" style="21" customWidth="1"/>
    <col min="8446" max="8451" width="8.6640625" style="21"/>
    <col min="8452" max="8452" width="9.1640625" style="21" customWidth="1"/>
    <col min="8453" max="8454" width="8.6640625" style="21"/>
    <col min="8455" max="8455" width="9.1640625" style="21" customWidth="1"/>
    <col min="8456" max="8698" width="8.6640625" style="21"/>
    <col min="8699" max="8699" width="12.1640625" style="21" customWidth="1"/>
    <col min="8700" max="8700" width="17.1640625" style="21" customWidth="1"/>
    <col min="8701" max="8701" width="45.6640625" style="21" customWidth="1"/>
    <col min="8702" max="8707" width="8.6640625" style="21"/>
    <col min="8708" max="8708" width="9.1640625" style="21" customWidth="1"/>
    <col min="8709" max="8710" width="8.6640625" style="21"/>
    <col min="8711" max="8711" width="9.1640625" style="21" customWidth="1"/>
    <col min="8712" max="8954" width="8.6640625" style="21"/>
    <col min="8955" max="8955" width="12.1640625" style="21" customWidth="1"/>
    <col min="8956" max="8956" width="17.1640625" style="21" customWidth="1"/>
    <col min="8957" max="8957" width="45.6640625" style="21" customWidth="1"/>
    <col min="8958" max="8963" width="8.6640625" style="21"/>
    <col min="8964" max="8964" width="9.1640625" style="21" customWidth="1"/>
    <col min="8965" max="8966" width="8.6640625" style="21"/>
    <col min="8967" max="8967" width="9.1640625" style="21" customWidth="1"/>
    <col min="8968" max="9210" width="8.6640625" style="21"/>
    <col min="9211" max="9211" width="12.1640625" style="21" customWidth="1"/>
    <col min="9212" max="9212" width="17.1640625" style="21" customWidth="1"/>
    <col min="9213" max="9213" width="45.6640625" style="21" customWidth="1"/>
    <col min="9214" max="9219" width="8.6640625" style="21"/>
    <col min="9220" max="9220" width="9.1640625" style="21" customWidth="1"/>
    <col min="9221" max="9222" width="8.6640625" style="21"/>
    <col min="9223" max="9223" width="9.1640625" style="21" customWidth="1"/>
    <col min="9224" max="9466" width="8.6640625" style="21"/>
    <col min="9467" max="9467" width="12.1640625" style="21" customWidth="1"/>
    <col min="9468" max="9468" width="17.1640625" style="21" customWidth="1"/>
    <col min="9469" max="9469" width="45.6640625" style="21" customWidth="1"/>
    <col min="9470" max="9475" width="8.6640625" style="21"/>
    <col min="9476" max="9476" width="9.1640625" style="21" customWidth="1"/>
    <col min="9477" max="9478" width="8.6640625" style="21"/>
    <col min="9479" max="9479" width="9.1640625" style="21" customWidth="1"/>
    <col min="9480" max="9722" width="8.6640625" style="21"/>
    <col min="9723" max="9723" width="12.1640625" style="21" customWidth="1"/>
    <col min="9724" max="9724" width="17.1640625" style="21" customWidth="1"/>
    <col min="9725" max="9725" width="45.6640625" style="21" customWidth="1"/>
    <col min="9726" max="9731" width="8.6640625" style="21"/>
    <col min="9732" max="9732" width="9.1640625" style="21" customWidth="1"/>
    <col min="9733" max="9734" width="8.6640625" style="21"/>
    <col min="9735" max="9735" width="9.1640625" style="21" customWidth="1"/>
    <col min="9736" max="9978" width="8.6640625" style="21"/>
    <col min="9979" max="9979" width="12.1640625" style="21" customWidth="1"/>
    <col min="9980" max="9980" width="17.1640625" style="21" customWidth="1"/>
    <col min="9981" max="9981" width="45.6640625" style="21" customWidth="1"/>
    <col min="9982" max="9987" width="8.6640625" style="21"/>
    <col min="9988" max="9988" width="9.1640625" style="21" customWidth="1"/>
    <col min="9989" max="9990" width="8.6640625" style="21"/>
    <col min="9991" max="9991" width="9.1640625" style="21" customWidth="1"/>
    <col min="9992" max="10234" width="8.6640625" style="21"/>
    <col min="10235" max="10235" width="12.1640625" style="21" customWidth="1"/>
    <col min="10236" max="10236" width="17.1640625" style="21" customWidth="1"/>
    <col min="10237" max="10237" width="45.6640625" style="21" customWidth="1"/>
    <col min="10238" max="10243" width="8.6640625" style="21"/>
    <col min="10244" max="10244" width="9.1640625" style="21" customWidth="1"/>
    <col min="10245" max="10246" width="8.6640625" style="21"/>
    <col min="10247" max="10247" width="9.1640625" style="21" customWidth="1"/>
    <col min="10248" max="10490" width="8.6640625" style="21"/>
    <col min="10491" max="10491" width="12.1640625" style="21" customWidth="1"/>
    <col min="10492" max="10492" width="17.1640625" style="21" customWidth="1"/>
    <col min="10493" max="10493" width="45.6640625" style="21" customWidth="1"/>
    <col min="10494" max="10499" width="8.6640625" style="21"/>
    <col min="10500" max="10500" width="9.1640625" style="21" customWidth="1"/>
    <col min="10501" max="10502" width="8.6640625" style="21"/>
    <col min="10503" max="10503" width="9.1640625" style="21" customWidth="1"/>
    <col min="10504" max="10746" width="8.6640625" style="21"/>
    <col min="10747" max="10747" width="12.1640625" style="21" customWidth="1"/>
    <col min="10748" max="10748" width="17.1640625" style="21" customWidth="1"/>
    <col min="10749" max="10749" width="45.6640625" style="21" customWidth="1"/>
    <col min="10750" max="10755" width="8.6640625" style="21"/>
    <col min="10756" max="10756" width="9.1640625" style="21" customWidth="1"/>
    <col min="10757" max="10758" width="8.6640625" style="21"/>
    <col min="10759" max="10759" width="9.1640625" style="21" customWidth="1"/>
    <col min="10760" max="11002" width="8.6640625" style="21"/>
    <col min="11003" max="11003" width="12.1640625" style="21" customWidth="1"/>
    <col min="11004" max="11004" width="17.1640625" style="21" customWidth="1"/>
    <col min="11005" max="11005" width="45.6640625" style="21" customWidth="1"/>
    <col min="11006" max="11011" width="8.6640625" style="21"/>
    <col min="11012" max="11012" width="9.1640625" style="21" customWidth="1"/>
    <col min="11013" max="11014" width="8.6640625" style="21"/>
    <col min="11015" max="11015" width="9.1640625" style="21" customWidth="1"/>
    <col min="11016" max="11258" width="8.6640625" style="21"/>
    <col min="11259" max="11259" width="12.1640625" style="21" customWidth="1"/>
    <col min="11260" max="11260" width="17.1640625" style="21" customWidth="1"/>
    <col min="11261" max="11261" width="45.6640625" style="21" customWidth="1"/>
    <col min="11262" max="11267" width="8.6640625" style="21"/>
    <col min="11268" max="11268" width="9.1640625" style="21" customWidth="1"/>
    <col min="11269" max="11270" width="8.6640625" style="21"/>
    <col min="11271" max="11271" width="9.1640625" style="21" customWidth="1"/>
    <col min="11272" max="11514" width="8.6640625" style="21"/>
    <col min="11515" max="11515" width="12.1640625" style="21" customWidth="1"/>
    <col min="11516" max="11516" width="17.1640625" style="21" customWidth="1"/>
    <col min="11517" max="11517" width="45.6640625" style="21" customWidth="1"/>
    <col min="11518" max="11523" width="8.6640625" style="21"/>
    <col min="11524" max="11524" width="9.1640625" style="21" customWidth="1"/>
    <col min="11525" max="11526" width="8.6640625" style="21"/>
    <col min="11527" max="11527" width="9.1640625" style="21" customWidth="1"/>
    <col min="11528" max="11770" width="8.6640625" style="21"/>
    <col min="11771" max="11771" width="12.1640625" style="21" customWidth="1"/>
    <col min="11772" max="11772" width="17.1640625" style="21" customWidth="1"/>
    <col min="11773" max="11773" width="45.6640625" style="21" customWidth="1"/>
    <col min="11774" max="11779" width="8.6640625" style="21"/>
    <col min="11780" max="11780" width="9.1640625" style="21" customWidth="1"/>
    <col min="11781" max="11782" width="8.6640625" style="21"/>
    <col min="11783" max="11783" width="9.1640625" style="21" customWidth="1"/>
    <col min="11784" max="12026" width="8.6640625" style="21"/>
    <col min="12027" max="12027" width="12.1640625" style="21" customWidth="1"/>
    <col min="12028" max="12028" width="17.1640625" style="21" customWidth="1"/>
    <col min="12029" max="12029" width="45.6640625" style="21" customWidth="1"/>
    <col min="12030" max="12035" width="8.6640625" style="21"/>
    <col min="12036" max="12036" width="9.1640625" style="21" customWidth="1"/>
    <col min="12037" max="12038" width="8.6640625" style="21"/>
    <col min="12039" max="12039" width="9.1640625" style="21" customWidth="1"/>
    <col min="12040" max="12282" width="8.6640625" style="21"/>
    <col min="12283" max="12283" width="12.1640625" style="21" customWidth="1"/>
    <col min="12284" max="12284" width="17.1640625" style="21" customWidth="1"/>
    <col min="12285" max="12285" width="45.6640625" style="21" customWidth="1"/>
    <col min="12286" max="12291" width="8.6640625" style="21"/>
    <col min="12292" max="12292" width="9.1640625" style="21" customWidth="1"/>
    <col min="12293" max="12294" width="8.6640625" style="21"/>
    <col min="12295" max="12295" width="9.1640625" style="21" customWidth="1"/>
    <col min="12296" max="12538" width="8.6640625" style="21"/>
    <col min="12539" max="12539" width="12.1640625" style="21" customWidth="1"/>
    <col min="12540" max="12540" width="17.1640625" style="21" customWidth="1"/>
    <col min="12541" max="12541" width="45.6640625" style="21" customWidth="1"/>
    <col min="12542" max="12547" width="8.6640625" style="21"/>
    <col min="12548" max="12548" width="9.1640625" style="21" customWidth="1"/>
    <col min="12549" max="12550" width="8.6640625" style="21"/>
    <col min="12551" max="12551" width="9.1640625" style="21" customWidth="1"/>
    <col min="12552" max="12794" width="8.6640625" style="21"/>
    <col min="12795" max="12795" width="12.1640625" style="21" customWidth="1"/>
    <col min="12796" max="12796" width="17.1640625" style="21" customWidth="1"/>
    <col min="12797" max="12797" width="45.6640625" style="21" customWidth="1"/>
    <col min="12798" max="12803" width="8.6640625" style="21"/>
    <col min="12804" max="12804" width="9.1640625" style="21" customWidth="1"/>
    <col min="12805" max="12806" width="8.6640625" style="21"/>
    <col min="12807" max="12807" width="9.1640625" style="21" customWidth="1"/>
    <col min="12808" max="13050" width="8.6640625" style="21"/>
    <col min="13051" max="13051" width="12.1640625" style="21" customWidth="1"/>
    <col min="13052" max="13052" width="17.1640625" style="21" customWidth="1"/>
    <col min="13053" max="13053" width="45.6640625" style="21" customWidth="1"/>
    <col min="13054" max="13059" width="8.6640625" style="21"/>
    <col min="13060" max="13060" width="9.1640625" style="21" customWidth="1"/>
    <col min="13061" max="13062" width="8.6640625" style="21"/>
    <col min="13063" max="13063" width="9.1640625" style="21" customWidth="1"/>
    <col min="13064" max="13306" width="8.6640625" style="21"/>
    <col min="13307" max="13307" width="12.1640625" style="21" customWidth="1"/>
    <col min="13308" max="13308" width="17.1640625" style="21" customWidth="1"/>
    <col min="13309" max="13309" width="45.6640625" style="21" customWidth="1"/>
    <col min="13310" max="13315" width="8.6640625" style="21"/>
    <col min="13316" max="13316" width="9.1640625" style="21" customWidth="1"/>
    <col min="13317" max="13318" width="8.6640625" style="21"/>
    <col min="13319" max="13319" width="9.1640625" style="21" customWidth="1"/>
    <col min="13320" max="13562" width="8.6640625" style="21"/>
    <col min="13563" max="13563" width="12.1640625" style="21" customWidth="1"/>
    <col min="13564" max="13564" width="17.1640625" style="21" customWidth="1"/>
    <col min="13565" max="13565" width="45.6640625" style="21" customWidth="1"/>
    <col min="13566" max="13571" width="8.6640625" style="21"/>
    <col min="13572" max="13572" width="9.1640625" style="21" customWidth="1"/>
    <col min="13573" max="13574" width="8.6640625" style="21"/>
    <col min="13575" max="13575" width="9.1640625" style="21" customWidth="1"/>
    <col min="13576" max="13818" width="8.6640625" style="21"/>
    <col min="13819" max="13819" width="12.1640625" style="21" customWidth="1"/>
    <col min="13820" max="13820" width="17.1640625" style="21" customWidth="1"/>
    <col min="13821" max="13821" width="45.6640625" style="21" customWidth="1"/>
    <col min="13822" max="13827" width="8.6640625" style="21"/>
    <col min="13828" max="13828" width="9.1640625" style="21" customWidth="1"/>
    <col min="13829" max="13830" width="8.6640625" style="21"/>
    <col min="13831" max="13831" width="9.1640625" style="21" customWidth="1"/>
    <col min="13832" max="14074" width="8.6640625" style="21"/>
    <col min="14075" max="14075" width="12.1640625" style="21" customWidth="1"/>
    <col min="14076" max="14076" width="17.1640625" style="21" customWidth="1"/>
    <col min="14077" max="14077" width="45.6640625" style="21" customWidth="1"/>
    <col min="14078" max="14083" width="8.6640625" style="21"/>
    <col min="14084" max="14084" width="9.1640625" style="21" customWidth="1"/>
    <col min="14085" max="14086" width="8.6640625" style="21"/>
    <col min="14087" max="14087" width="9.1640625" style="21" customWidth="1"/>
    <col min="14088" max="14330" width="8.6640625" style="21"/>
    <col min="14331" max="14331" width="12.1640625" style="21" customWidth="1"/>
    <col min="14332" max="14332" width="17.1640625" style="21" customWidth="1"/>
    <col min="14333" max="14333" width="45.6640625" style="21" customWidth="1"/>
    <col min="14334" max="14339" width="8.6640625" style="21"/>
    <col min="14340" max="14340" width="9.1640625" style="21" customWidth="1"/>
    <col min="14341" max="14342" width="8.6640625" style="21"/>
    <col min="14343" max="14343" width="9.1640625" style="21" customWidth="1"/>
    <col min="14344" max="14586" width="8.6640625" style="21"/>
    <col min="14587" max="14587" width="12.1640625" style="21" customWidth="1"/>
    <col min="14588" max="14588" width="17.1640625" style="21" customWidth="1"/>
    <col min="14589" max="14589" width="45.6640625" style="21" customWidth="1"/>
    <col min="14590" max="14595" width="8.6640625" style="21"/>
    <col min="14596" max="14596" width="9.1640625" style="21" customWidth="1"/>
    <col min="14597" max="14598" width="8.6640625" style="21"/>
    <col min="14599" max="14599" width="9.1640625" style="21" customWidth="1"/>
    <col min="14600" max="14842" width="8.6640625" style="21"/>
    <col min="14843" max="14843" width="12.1640625" style="21" customWidth="1"/>
    <col min="14844" max="14844" width="17.1640625" style="21" customWidth="1"/>
    <col min="14845" max="14845" width="45.6640625" style="21" customWidth="1"/>
    <col min="14846" max="14851" width="8.6640625" style="21"/>
    <col min="14852" max="14852" width="9.1640625" style="21" customWidth="1"/>
    <col min="14853" max="14854" width="8.6640625" style="21"/>
    <col min="14855" max="14855" width="9.1640625" style="21" customWidth="1"/>
    <col min="14856" max="15098" width="8.6640625" style="21"/>
    <col min="15099" max="15099" width="12.1640625" style="21" customWidth="1"/>
    <col min="15100" max="15100" width="17.1640625" style="21" customWidth="1"/>
    <col min="15101" max="15101" width="45.6640625" style="21" customWidth="1"/>
    <col min="15102" max="15107" width="8.6640625" style="21"/>
    <col min="15108" max="15108" width="9.1640625" style="21" customWidth="1"/>
    <col min="15109" max="15110" width="8.6640625" style="21"/>
    <col min="15111" max="15111" width="9.1640625" style="21" customWidth="1"/>
    <col min="15112" max="15354" width="8.6640625" style="21"/>
    <col min="15355" max="15355" width="12.1640625" style="21" customWidth="1"/>
    <col min="15356" max="15356" width="17.1640625" style="21" customWidth="1"/>
    <col min="15357" max="15357" width="45.6640625" style="21" customWidth="1"/>
    <col min="15358" max="15363" width="8.6640625" style="21"/>
    <col min="15364" max="15364" width="9.1640625" style="21" customWidth="1"/>
    <col min="15365" max="15366" width="8.6640625" style="21"/>
    <col min="15367" max="15367" width="9.1640625" style="21" customWidth="1"/>
    <col min="15368" max="15610" width="8.6640625" style="21"/>
    <col min="15611" max="15611" width="12.1640625" style="21" customWidth="1"/>
    <col min="15612" max="15612" width="17.1640625" style="21" customWidth="1"/>
    <col min="15613" max="15613" width="45.6640625" style="21" customWidth="1"/>
    <col min="15614" max="15619" width="8.6640625" style="21"/>
    <col min="15620" max="15620" width="9.1640625" style="21" customWidth="1"/>
    <col min="15621" max="15622" width="8.6640625" style="21"/>
    <col min="15623" max="15623" width="9.1640625" style="21" customWidth="1"/>
    <col min="15624" max="15866" width="8.6640625" style="21"/>
    <col min="15867" max="15867" width="12.1640625" style="21" customWidth="1"/>
    <col min="15868" max="15868" width="17.1640625" style="21" customWidth="1"/>
    <col min="15869" max="15869" width="45.6640625" style="21" customWidth="1"/>
    <col min="15870" max="15875" width="8.6640625" style="21"/>
    <col min="15876" max="15876" width="9.1640625" style="21" customWidth="1"/>
    <col min="15877" max="15878" width="8.6640625" style="21"/>
    <col min="15879" max="15879" width="9.1640625" style="21" customWidth="1"/>
    <col min="15880" max="16122" width="8.6640625" style="21"/>
    <col min="16123" max="16123" width="12.1640625" style="21" customWidth="1"/>
    <col min="16124" max="16124" width="17.1640625" style="21" customWidth="1"/>
    <col min="16125" max="16125" width="45.6640625" style="21" customWidth="1"/>
    <col min="16126" max="16131" width="8.6640625" style="21"/>
    <col min="16132" max="16132" width="9.1640625" style="21" customWidth="1"/>
    <col min="16133" max="16134" width="8.6640625" style="21"/>
    <col min="16135" max="16135" width="9.1640625" style="21" customWidth="1"/>
    <col min="16136" max="16384" width="8.6640625" style="21"/>
  </cols>
  <sheetData>
    <row r="1" spans="1:8" ht="19" x14ac:dyDescent="0.25">
      <c r="A1" s="20" t="s">
        <v>2706</v>
      </c>
      <c r="B1" s="21" t="s">
        <v>2707</v>
      </c>
    </row>
    <row r="2" spans="1:8" x14ac:dyDescent="0.2">
      <c r="A2" s="23"/>
    </row>
    <row r="3" spans="1:8" s="23" customFormat="1" x14ac:dyDescent="0.2">
      <c r="A3" s="23" t="s">
        <v>39</v>
      </c>
      <c r="B3" s="23" t="s">
        <v>41</v>
      </c>
      <c r="C3" s="23" t="s">
        <v>44</v>
      </c>
      <c r="D3" s="24" t="s">
        <v>46</v>
      </c>
      <c r="E3" s="24" t="s">
        <v>48</v>
      </c>
      <c r="F3" s="24" t="s">
        <v>50</v>
      </c>
      <c r="G3" s="23" t="s">
        <v>2708</v>
      </c>
      <c r="H3" s="23" t="s">
        <v>54</v>
      </c>
    </row>
    <row r="4" spans="1:8" x14ac:dyDescent="0.2">
      <c r="A4" s="21">
        <v>7</v>
      </c>
      <c r="B4" s="10" t="str">
        <f>HYPERLINK("http://www.uniprot.org/uniprot/NCKX1_HUMAN", "NCKX1_HUMAN")</f>
        <v>NCKX1_HUMAN</v>
      </c>
      <c r="C4" s="21" t="s">
        <v>2709</v>
      </c>
      <c r="D4" s="22" t="b">
        <v>1</v>
      </c>
      <c r="E4" s="22">
        <v>2</v>
      </c>
      <c r="F4" s="22">
        <v>3</v>
      </c>
      <c r="G4" s="22">
        <v>1</v>
      </c>
      <c r="H4" s="21" t="s">
        <v>59</v>
      </c>
    </row>
    <row r="5" spans="1:8" x14ac:dyDescent="0.2">
      <c r="A5" s="21">
        <v>8</v>
      </c>
      <c r="B5" s="10" t="str">
        <f>HYPERLINK("http://www.uniprot.org/uniprot/BAG3_HUMAN", "BAG3_HUMAN")</f>
        <v>BAG3_HUMAN</v>
      </c>
      <c r="C5" s="21" t="s">
        <v>2710</v>
      </c>
      <c r="D5" s="22" t="b">
        <v>1</v>
      </c>
      <c r="E5" s="22">
        <v>2</v>
      </c>
      <c r="F5" s="22">
        <v>3</v>
      </c>
      <c r="G5" s="22">
        <v>1</v>
      </c>
      <c r="H5" s="21" t="s">
        <v>59</v>
      </c>
    </row>
    <row r="6" spans="1:8" x14ac:dyDescent="0.2">
      <c r="A6" s="21">
        <v>10</v>
      </c>
      <c r="B6" s="10" t="str">
        <f>HYPERLINK("http://www.uniprot.org/uniprot/CRBA1_HUMAN", "CRBA1_HUMAN")</f>
        <v>CRBA1_HUMAN</v>
      </c>
      <c r="C6" s="21" t="s">
        <v>2711</v>
      </c>
      <c r="D6" s="22" t="b">
        <v>1</v>
      </c>
      <c r="E6" s="22">
        <v>2</v>
      </c>
      <c r="F6" s="22">
        <v>2</v>
      </c>
      <c r="G6" s="22">
        <v>1</v>
      </c>
      <c r="H6" s="21" t="s">
        <v>59</v>
      </c>
    </row>
    <row r="7" spans="1:8" x14ac:dyDescent="0.2">
      <c r="A7" s="21">
        <v>14</v>
      </c>
      <c r="B7" s="10" t="str">
        <f>HYPERLINK("http://www.uniprot.org/uniprot/DNMT1_HUMAN", "DNMT1_HUMAN")</f>
        <v>DNMT1_HUMAN</v>
      </c>
      <c r="C7" s="21" t="s">
        <v>2712</v>
      </c>
      <c r="D7" s="22" t="b">
        <v>1</v>
      </c>
      <c r="E7" s="22">
        <v>2</v>
      </c>
      <c r="F7" s="22">
        <v>2</v>
      </c>
      <c r="G7" s="22">
        <v>1</v>
      </c>
      <c r="H7" s="21" t="s">
        <v>59</v>
      </c>
    </row>
    <row r="8" spans="1:8" x14ac:dyDescent="0.2">
      <c r="A8" s="21">
        <v>15</v>
      </c>
      <c r="B8" s="10" t="str">
        <f>HYPERLINK("http://www.uniprot.org/uniprot/RL3_HUMAN", "RL3_HUMAN")</f>
        <v>RL3_HUMAN</v>
      </c>
      <c r="C8" s="21" t="s">
        <v>2713</v>
      </c>
      <c r="D8" s="22" t="b">
        <v>1</v>
      </c>
      <c r="E8" s="22">
        <v>2</v>
      </c>
      <c r="F8" s="22">
        <v>3</v>
      </c>
      <c r="G8" s="22">
        <v>1</v>
      </c>
      <c r="H8" s="21" t="s">
        <v>59</v>
      </c>
    </row>
    <row r="9" spans="1:8" x14ac:dyDescent="0.2">
      <c r="A9" s="21">
        <v>21</v>
      </c>
      <c r="B9" s="10" t="str">
        <f>HYPERLINK("http://www.uniprot.org/uniprot/NIM1_HUMAN", "NIM1_HUMAN")</f>
        <v>NIM1_HUMAN</v>
      </c>
      <c r="C9" s="21" t="s">
        <v>2714</v>
      </c>
      <c r="D9" s="22" t="b">
        <v>1</v>
      </c>
      <c r="E9" s="22">
        <v>2</v>
      </c>
      <c r="F9" s="22">
        <v>2</v>
      </c>
      <c r="G9" s="22">
        <v>1</v>
      </c>
      <c r="H9" s="21" t="s">
        <v>59</v>
      </c>
    </row>
    <row r="10" spans="1:8" x14ac:dyDescent="0.2">
      <c r="A10" s="21">
        <v>22</v>
      </c>
      <c r="B10" s="10" t="str">
        <f>HYPERLINK("http://www.uniprot.org/uniprot/MACOI_HUMAN", "MACOI_HUMAN")</f>
        <v>MACOI_HUMAN</v>
      </c>
      <c r="C10" s="21" t="s">
        <v>2715</v>
      </c>
      <c r="D10" s="22" t="b">
        <v>1</v>
      </c>
      <c r="E10" s="22">
        <v>1</v>
      </c>
      <c r="F10" s="22">
        <v>2</v>
      </c>
      <c r="G10" s="22">
        <v>1</v>
      </c>
      <c r="H10" s="21" t="s">
        <v>59</v>
      </c>
    </row>
    <row r="11" spans="1:8" x14ac:dyDescent="0.2">
      <c r="A11" s="21">
        <v>24</v>
      </c>
      <c r="B11" s="10" t="str">
        <f>HYPERLINK("http://www.uniprot.org/uniprot/APOL2_HUMAN", "APOL2_HUMAN")</f>
        <v>APOL2_HUMAN</v>
      </c>
      <c r="C11" s="21" t="s">
        <v>101</v>
      </c>
      <c r="D11" s="22" t="b">
        <v>1</v>
      </c>
      <c r="E11" s="22">
        <v>1</v>
      </c>
      <c r="F11" s="22">
        <v>2</v>
      </c>
      <c r="G11" s="22">
        <v>1</v>
      </c>
      <c r="H11" s="21" t="s">
        <v>59</v>
      </c>
    </row>
    <row r="12" spans="1:8" x14ac:dyDescent="0.2">
      <c r="A12" s="21">
        <v>26</v>
      </c>
      <c r="B12" s="10" t="str">
        <f>HYPERLINK("http://www.uniprot.org/uniprot/DMRT2_HUMAN", "DMRT2_HUMAN")</f>
        <v>DMRT2_HUMAN</v>
      </c>
      <c r="C12" s="21" t="s">
        <v>2716</v>
      </c>
      <c r="D12" s="22" t="b">
        <v>1</v>
      </c>
      <c r="E12" s="22">
        <v>1</v>
      </c>
      <c r="F12" s="22">
        <v>2</v>
      </c>
      <c r="G12" s="22">
        <v>1</v>
      </c>
      <c r="H12" s="2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>
      <selection activeCell="F32" sqref="F32"/>
    </sheetView>
  </sheetViews>
  <sheetFormatPr baseColWidth="10" defaultColWidth="11.5" defaultRowHeight="15" x14ac:dyDescent="0.2"/>
  <cols>
    <col min="1" max="1" width="11.33203125" bestFit="1" customWidth="1"/>
    <col min="2" max="2" width="14.6640625" customWidth="1"/>
    <col min="5" max="5" width="11.6640625" customWidth="1"/>
    <col min="6" max="6" width="63.5" customWidth="1"/>
    <col min="7" max="7" width="32" customWidth="1"/>
    <col min="8" max="9" width="11.5" bestFit="1" customWidth="1"/>
    <col min="10" max="10" width="12" bestFit="1" customWidth="1"/>
  </cols>
  <sheetData>
    <row r="1" spans="1:10" x14ac:dyDescent="0.2">
      <c r="A1" s="3" t="s">
        <v>550</v>
      </c>
    </row>
    <row r="3" spans="1:10" x14ac:dyDescent="0.2">
      <c r="A3" s="12" t="s">
        <v>8</v>
      </c>
      <c r="B3" s="12" t="s">
        <v>11</v>
      </c>
      <c r="C3" s="12" t="s">
        <v>14</v>
      </c>
      <c r="D3" s="12" t="s">
        <v>17</v>
      </c>
      <c r="E3" s="12" t="s">
        <v>20</v>
      </c>
      <c r="F3" s="13" t="s">
        <v>23</v>
      </c>
      <c r="G3" s="12" t="s">
        <v>26</v>
      </c>
      <c r="H3" s="12" t="s">
        <v>29</v>
      </c>
      <c r="I3" s="12" t="s">
        <v>32</v>
      </c>
      <c r="J3" s="12" t="s">
        <v>35</v>
      </c>
    </row>
    <row r="4" spans="1:10" x14ac:dyDescent="0.2">
      <c r="A4" s="14" t="s">
        <v>551</v>
      </c>
      <c r="B4" s="15" t="s">
        <v>552</v>
      </c>
      <c r="C4" s="15" t="s">
        <v>553</v>
      </c>
      <c r="D4" s="15" t="s">
        <v>554</v>
      </c>
      <c r="E4" s="15" t="s">
        <v>555</v>
      </c>
      <c r="F4" s="14" t="s">
        <v>556</v>
      </c>
      <c r="G4" t="s">
        <v>557</v>
      </c>
      <c r="H4">
        <v>183</v>
      </c>
      <c r="I4">
        <v>8</v>
      </c>
      <c r="J4" s="16">
        <v>4.4000000000000004</v>
      </c>
    </row>
    <row r="5" spans="1:10" x14ac:dyDescent="0.2">
      <c r="A5" s="17" t="s">
        <v>558</v>
      </c>
      <c r="B5" s="15" t="s">
        <v>559</v>
      </c>
      <c r="C5" s="15" t="s">
        <v>553</v>
      </c>
      <c r="D5" s="15" t="s">
        <v>560</v>
      </c>
      <c r="E5" s="15" t="s">
        <v>555</v>
      </c>
      <c r="F5" s="17" t="s">
        <v>561</v>
      </c>
      <c r="G5" t="s">
        <v>562</v>
      </c>
      <c r="H5">
        <v>266</v>
      </c>
      <c r="I5">
        <v>10</v>
      </c>
      <c r="J5" s="16">
        <v>3.8</v>
      </c>
    </row>
    <row r="6" spans="1:10" x14ac:dyDescent="0.2">
      <c r="A6" s="18" t="s">
        <v>563</v>
      </c>
      <c r="B6" s="15" t="s">
        <v>564</v>
      </c>
      <c r="C6" s="15" t="s">
        <v>553</v>
      </c>
      <c r="D6" s="15" t="s">
        <v>565</v>
      </c>
      <c r="E6" s="15" t="s">
        <v>555</v>
      </c>
      <c r="F6" s="18" t="s">
        <v>566</v>
      </c>
      <c r="G6" t="s">
        <v>562</v>
      </c>
      <c r="H6">
        <v>89</v>
      </c>
      <c r="I6">
        <v>7</v>
      </c>
      <c r="J6" s="16">
        <v>7.9</v>
      </c>
    </row>
    <row r="7" spans="1:10" x14ac:dyDescent="0.2">
      <c r="A7" s="17" t="s">
        <v>567</v>
      </c>
      <c r="B7" s="15" t="s">
        <v>568</v>
      </c>
      <c r="C7" s="15" t="s">
        <v>553</v>
      </c>
      <c r="D7" s="15" t="s">
        <v>569</v>
      </c>
      <c r="E7" s="15" t="s">
        <v>570</v>
      </c>
      <c r="F7" s="17" t="s">
        <v>571</v>
      </c>
      <c r="G7" t="s">
        <v>572</v>
      </c>
      <c r="H7">
        <v>642</v>
      </c>
      <c r="I7">
        <v>18</v>
      </c>
      <c r="J7" s="16">
        <v>2.8</v>
      </c>
    </row>
    <row r="8" spans="1:10" x14ac:dyDescent="0.2">
      <c r="A8" s="17" t="s">
        <v>573</v>
      </c>
      <c r="B8" s="15" t="s">
        <v>574</v>
      </c>
      <c r="C8" s="15" t="s">
        <v>575</v>
      </c>
      <c r="D8" s="15" t="s">
        <v>576</v>
      </c>
      <c r="E8" s="15" t="s">
        <v>570</v>
      </c>
      <c r="F8" s="17" t="s">
        <v>577</v>
      </c>
      <c r="G8" t="s">
        <v>572</v>
      </c>
      <c r="H8">
        <v>280</v>
      </c>
      <c r="I8">
        <v>14</v>
      </c>
      <c r="J8" s="16">
        <v>5</v>
      </c>
    </row>
    <row r="9" spans="1:10" x14ac:dyDescent="0.2">
      <c r="A9" s="17" t="s">
        <v>578</v>
      </c>
      <c r="B9" s="15" t="s">
        <v>383</v>
      </c>
      <c r="C9" s="15" t="s">
        <v>553</v>
      </c>
      <c r="D9" s="15" t="s">
        <v>579</v>
      </c>
      <c r="E9" s="15" t="s">
        <v>580</v>
      </c>
      <c r="F9" s="17" t="s">
        <v>581</v>
      </c>
      <c r="G9" t="s">
        <v>572</v>
      </c>
      <c r="H9">
        <v>383</v>
      </c>
      <c r="I9">
        <v>16</v>
      </c>
      <c r="J9" s="16">
        <v>4.2</v>
      </c>
    </row>
    <row r="10" spans="1:10" x14ac:dyDescent="0.2">
      <c r="A10" s="17" t="s">
        <v>582</v>
      </c>
      <c r="B10" s="15" t="s">
        <v>583</v>
      </c>
      <c r="C10" s="15" t="s">
        <v>575</v>
      </c>
      <c r="D10" s="15" t="s">
        <v>584</v>
      </c>
      <c r="E10" s="15" t="s">
        <v>570</v>
      </c>
      <c r="F10" s="17" t="s">
        <v>585</v>
      </c>
      <c r="G10" t="s">
        <v>572</v>
      </c>
      <c r="H10">
        <v>336</v>
      </c>
      <c r="I10">
        <v>20</v>
      </c>
      <c r="J10" s="16">
        <v>6</v>
      </c>
    </row>
    <row r="11" spans="1:10" x14ac:dyDescent="0.2">
      <c r="A11" s="17" t="s">
        <v>586</v>
      </c>
      <c r="B11" s="15" t="s">
        <v>587</v>
      </c>
      <c r="C11" s="15" t="s">
        <v>553</v>
      </c>
      <c r="D11" s="15" t="s">
        <v>588</v>
      </c>
      <c r="E11" s="15" t="s">
        <v>570</v>
      </c>
      <c r="F11" s="17" t="s">
        <v>589</v>
      </c>
      <c r="G11" t="s">
        <v>590</v>
      </c>
      <c r="H11">
        <v>55</v>
      </c>
      <c r="I11">
        <v>4</v>
      </c>
      <c r="J11" s="16">
        <f>100*I11/H11</f>
        <v>7.2727272727272725</v>
      </c>
    </row>
    <row r="12" spans="1:10" x14ac:dyDescent="0.2">
      <c r="A12" s="17" t="s">
        <v>591</v>
      </c>
      <c r="B12" s="15" t="s">
        <v>56</v>
      </c>
      <c r="C12" s="15" t="s">
        <v>553</v>
      </c>
      <c r="D12" s="15" t="s">
        <v>592</v>
      </c>
      <c r="E12" s="15" t="s">
        <v>580</v>
      </c>
      <c r="F12" s="17" t="s">
        <v>593</v>
      </c>
      <c r="G12" t="s">
        <v>590</v>
      </c>
      <c r="H12">
        <v>301</v>
      </c>
      <c r="I12">
        <v>16</v>
      </c>
      <c r="J12" s="16">
        <v>5.3</v>
      </c>
    </row>
    <row r="13" spans="1:10" x14ac:dyDescent="0.2">
      <c r="A13" s="17" t="s">
        <v>594</v>
      </c>
      <c r="B13" s="15" t="s">
        <v>595</v>
      </c>
      <c r="C13" s="15" t="s">
        <v>575</v>
      </c>
      <c r="D13" s="15" t="s">
        <v>596</v>
      </c>
      <c r="E13" s="15" t="s">
        <v>570</v>
      </c>
      <c r="F13" s="17" t="s">
        <v>597</v>
      </c>
      <c r="G13" t="s">
        <v>572</v>
      </c>
      <c r="H13">
        <v>314</v>
      </c>
      <c r="I13">
        <v>15</v>
      </c>
      <c r="J13" s="16">
        <v>4.8</v>
      </c>
    </row>
    <row r="14" spans="1:10" x14ac:dyDescent="0.2">
      <c r="A14" s="17" t="s">
        <v>598</v>
      </c>
      <c r="B14" s="15" t="s">
        <v>599</v>
      </c>
      <c r="C14" s="15" t="s">
        <v>575</v>
      </c>
      <c r="D14" s="15" t="s">
        <v>600</v>
      </c>
      <c r="E14" s="15" t="s">
        <v>555</v>
      </c>
      <c r="F14" s="17" t="s">
        <v>601</v>
      </c>
      <c r="G14" t="s">
        <v>572</v>
      </c>
      <c r="H14">
        <v>153</v>
      </c>
      <c r="I14">
        <v>12</v>
      </c>
      <c r="J14" s="16">
        <v>7.8</v>
      </c>
    </row>
    <row r="15" spans="1:10" x14ac:dyDescent="0.2">
      <c r="A15" s="17" t="s">
        <v>602</v>
      </c>
      <c r="B15" s="15" t="s">
        <v>603</v>
      </c>
      <c r="C15" s="15" t="s">
        <v>553</v>
      </c>
      <c r="D15" s="15" t="s">
        <v>565</v>
      </c>
      <c r="E15" s="15" t="s">
        <v>555</v>
      </c>
      <c r="F15" s="17" t="s">
        <v>604</v>
      </c>
      <c r="G15" t="s">
        <v>605</v>
      </c>
      <c r="H15">
        <v>90</v>
      </c>
      <c r="I15">
        <v>6</v>
      </c>
      <c r="J15" s="16">
        <v>6.7</v>
      </c>
    </row>
    <row r="16" spans="1:10" x14ac:dyDescent="0.2">
      <c r="A16" s="17" t="s">
        <v>606</v>
      </c>
      <c r="B16" s="15" t="s">
        <v>607</v>
      </c>
      <c r="C16" s="15" t="s">
        <v>575</v>
      </c>
      <c r="D16" s="15" t="s">
        <v>608</v>
      </c>
      <c r="E16" s="15" t="s">
        <v>570</v>
      </c>
      <c r="F16" s="17" t="s">
        <v>609</v>
      </c>
      <c r="G16" t="s">
        <v>605</v>
      </c>
      <c r="H16">
        <v>361</v>
      </c>
      <c r="I16">
        <v>16</v>
      </c>
      <c r="J16" s="16">
        <v>4.4000000000000004</v>
      </c>
    </row>
    <row r="17" spans="1:10" x14ac:dyDescent="0.2">
      <c r="A17" s="17" t="s">
        <v>610</v>
      </c>
      <c r="B17" s="15" t="s">
        <v>611</v>
      </c>
      <c r="C17" s="15" t="s">
        <v>553</v>
      </c>
      <c r="D17" s="15" t="s">
        <v>612</v>
      </c>
      <c r="E17" s="15" t="s">
        <v>555</v>
      </c>
      <c r="F17" s="17" t="s">
        <v>613</v>
      </c>
      <c r="G17" t="s">
        <v>605</v>
      </c>
      <c r="H17">
        <v>567</v>
      </c>
      <c r="I17">
        <v>16</v>
      </c>
      <c r="J17" s="16">
        <v>2.8</v>
      </c>
    </row>
    <row r="18" spans="1:10" x14ac:dyDescent="0.2">
      <c r="A18" s="17" t="s">
        <v>614</v>
      </c>
      <c r="B18" s="15" t="s">
        <v>615</v>
      </c>
      <c r="C18" s="15" t="s">
        <v>616</v>
      </c>
      <c r="D18" s="15" t="s">
        <v>617</v>
      </c>
      <c r="E18" s="15" t="s">
        <v>580</v>
      </c>
      <c r="F18" s="17" t="s">
        <v>618</v>
      </c>
      <c r="G18" t="s">
        <v>605</v>
      </c>
      <c r="H18">
        <v>475</v>
      </c>
      <c r="I18">
        <v>19</v>
      </c>
      <c r="J18" s="16">
        <v>4</v>
      </c>
    </row>
    <row r="19" spans="1:10" x14ac:dyDescent="0.2">
      <c r="A19" s="17" t="s">
        <v>619</v>
      </c>
      <c r="B19" s="15" t="s">
        <v>620</v>
      </c>
      <c r="C19" s="15" t="s">
        <v>575</v>
      </c>
      <c r="D19" s="15" t="s">
        <v>579</v>
      </c>
      <c r="E19" s="15" t="s">
        <v>580</v>
      </c>
      <c r="F19" s="17" t="s">
        <v>621</v>
      </c>
      <c r="G19" t="s">
        <v>605</v>
      </c>
      <c r="H19">
        <v>377</v>
      </c>
      <c r="I19">
        <v>16</v>
      </c>
      <c r="J19" s="16">
        <v>4.2</v>
      </c>
    </row>
    <row r="20" spans="1:10" x14ac:dyDescent="0.2">
      <c r="A20" s="17" t="s">
        <v>622</v>
      </c>
      <c r="B20" s="15" t="s">
        <v>623</v>
      </c>
      <c r="C20" s="15" t="s">
        <v>624</v>
      </c>
      <c r="D20" s="15" t="s">
        <v>560</v>
      </c>
      <c r="E20" s="15" t="s">
        <v>570</v>
      </c>
      <c r="F20" s="17" t="s">
        <v>625</v>
      </c>
      <c r="G20" t="s">
        <v>605</v>
      </c>
      <c r="H20">
        <v>335</v>
      </c>
      <c r="I20">
        <v>17</v>
      </c>
      <c r="J20" s="16">
        <v>5.0999999999999996</v>
      </c>
    </row>
    <row r="21" spans="1:10" x14ac:dyDescent="0.2">
      <c r="A21" s="17" t="s">
        <v>626</v>
      </c>
      <c r="B21" s="15" t="s">
        <v>627</v>
      </c>
      <c r="C21" s="15" t="s">
        <v>575</v>
      </c>
      <c r="D21" s="15" t="s">
        <v>628</v>
      </c>
      <c r="E21" s="15" t="s">
        <v>570</v>
      </c>
      <c r="F21" s="17" t="s">
        <v>629</v>
      </c>
      <c r="G21" t="s">
        <v>605</v>
      </c>
      <c r="H21">
        <v>171</v>
      </c>
      <c r="I21">
        <v>7</v>
      </c>
      <c r="J21" s="16">
        <v>4.0999999999999996</v>
      </c>
    </row>
    <row r="22" spans="1:10" x14ac:dyDescent="0.2">
      <c r="A22" s="17" t="s">
        <v>630</v>
      </c>
      <c r="B22" s="15" t="s">
        <v>631</v>
      </c>
      <c r="C22" s="15" t="s">
        <v>553</v>
      </c>
      <c r="D22" s="15" t="s">
        <v>632</v>
      </c>
      <c r="E22" s="15" t="s">
        <v>580</v>
      </c>
      <c r="F22" s="17" t="s">
        <v>633</v>
      </c>
      <c r="G22" t="s">
        <v>605</v>
      </c>
      <c r="H22">
        <v>244</v>
      </c>
      <c r="I22">
        <v>15</v>
      </c>
      <c r="J22" s="16">
        <v>6.1</v>
      </c>
    </row>
    <row r="23" spans="1:10" x14ac:dyDescent="0.2">
      <c r="A23" s="17" t="s">
        <v>634</v>
      </c>
      <c r="B23" s="15" t="s">
        <v>277</v>
      </c>
      <c r="C23" s="15" t="s">
        <v>553</v>
      </c>
      <c r="D23" s="15" t="s">
        <v>635</v>
      </c>
      <c r="E23" s="15" t="s">
        <v>580</v>
      </c>
      <c r="F23" s="17" t="s">
        <v>636</v>
      </c>
      <c r="G23" t="s">
        <v>605</v>
      </c>
      <c r="H23">
        <v>291</v>
      </c>
      <c r="I23">
        <v>17</v>
      </c>
      <c r="J23" s="16">
        <v>5.8</v>
      </c>
    </row>
    <row r="24" spans="1:10" x14ac:dyDescent="0.2">
      <c r="A24" s="17" t="s">
        <v>637</v>
      </c>
      <c r="B24" s="15" t="s">
        <v>638</v>
      </c>
      <c r="C24" s="15" t="s">
        <v>575</v>
      </c>
      <c r="D24" s="15" t="s">
        <v>632</v>
      </c>
      <c r="E24" s="15" t="s">
        <v>580</v>
      </c>
      <c r="F24" s="17" t="s">
        <v>639</v>
      </c>
      <c r="G24" t="s">
        <v>605</v>
      </c>
      <c r="H24">
        <v>283</v>
      </c>
      <c r="I24">
        <v>15</v>
      </c>
      <c r="J24" s="16">
        <v>5.3</v>
      </c>
    </row>
    <row r="25" spans="1:10" x14ac:dyDescent="0.2">
      <c r="A25" s="17" t="s">
        <v>640</v>
      </c>
      <c r="B25" s="15" t="s">
        <v>529</v>
      </c>
      <c r="C25" s="15" t="s">
        <v>553</v>
      </c>
      <c r="D25" s="15" t="s">
        <v>579</v>
      </c>
      <c r="E25" s="15" t="s">
        <v>580</v>
      </c>
      <c r="F25" s="17" t="s">
        <v>641</v>
      </c>
      <c r="G25" t="s">
        <v>605</v>
      </c>
      <c r="H25">
        <v>170</v>
      </c>
      <c r="I25">
        <v>7</v>
      </c>
      <c r="J25" s="16">
        <v>4.0999999999999996</v>
      </c>
    </row>
    <row r="26" spans="1:10" x14ac:dyDescent="0.2">
      <c r="J26" s="16"/>
    </row>
    <row r="27" spans="1:10" x14ac:dyDescent="0.2">
      <c r="G27" s="19" t="s">
        <v>642</v>
      </c>
      <c r="H27">
        <f>SUM(H4:H26)</f>
        <v>6366</v>
      </c>
      <c r="I27">
        <f>SUM(I4:I26)</f>
        <v>291</v>
      </c>
      <c r="J27" s="16">
        <f>100*I27/H27</f>
        <v>4.5711592836946275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1"/>
  <sheetViews>
    <sheetView workbookViewId="0">
      <selection activeCell="J29" sqref="J29"/>
    </sheetView>
  </sheetViews>
  <sheetFormatPr baseColWidth="10" defaultColWidth="8.83203125" defaultRowHeight="15" x14ac:dyDescent="0.2"/>
  <cols>
    <col min="1" max="1" width="14.33203125" bestFit="1" customWidth="1"/>
    <col min="2" max="2" width="15.5" bestFit="1" customWidth="1"/>
    <col min="3" max="3" width="47.33203125" bestFit="1" customWidth="1"/>
    <col min="4" max="6" width="8.83203125" style="6"/>
    <col min="7" max="7" width="28.83203125" style="6" customWidth="1"/>
    <col min="8" max="8" width="10.5" customWidth="1"/>
    <col min="248" max="248" width="10.1640625" customWidth="1"/>
    <col min="249" max="249" width="15.5" bestFit="1" customWidth="1"/>
    <col min="250" max="250" width="68.5" bestFit="1" customWidth="1"/>
    <col min="257" max="257" width="15" customWidth="1"/>
    <col min="258" max="258" width="17.33203125" customWidth="1"/>
    <col min="259" max="259" width="19.1640625" customWidth="1"/>
    <col min="260" max="260" width="12.5" customWidth="1"/>
    <col min="504" max="504" width="10.1640625" customWidth="1"/>
    <col min="505" max="505" width="15.5" bestFit="1" customWidth="1"/>
    <col min="506" max="506" width="68.5" bestFit="1" customWidth="1"/>
    <col min="513" max="513" width="15" customWidth="1"/>
    <col min="514" max="514" width="17.33203125" customWidth="1"/>
    <col min="515" max="515" width="19.1640625" customWidth="1"/>
    <col min="516" max="516" width="12.5" customWidth="1"/>
    <col min="760" max="760" width="10.1640625" customWidth="1"/>
    <col min="761" max="761" width="15.5" bestFit="1" customWidth="1"/>
    <col min="762" max="762" width="68.5" bestFit="1" customWidth="1"/>
    <col min="769" max="769" width="15" customWidth="1"/>
    <col min="770" max="770" width="17.33203125" customWidth="1"/>
    <col min="771" max="771" width="19.1640625" customWidth="1"/>
    <col min="772" max="772" width="12.5" customWidth="1"/>
    <col min="1016" max="1016" width="10.1640625" customWidth="1"/>
    <col min="1017" max="1017" width="15.5" bestFit="1" customWidth="1"/>
    <col min="1018" max="1018" width="68.5" bestFit="1" customWidth="1"/>
    <col min="1025" max="1025" width="15" customWidth="1"/>
    <col min="1026" max="1026" width="17.33203125" customWidth="1"/>
    <col min="1027" max="1027" width="19.1640625" customWidth="1"/>
    <col min="1028" max="1028" width="12.5" customWidth="1"/>
    <col min="1272" max="1272" width="10.1640625" customWidth="1"/>
    <col min="1273" max="1273" width="15.5" bestFit="1" customWidth="1"/>
    <col min="1274" max="1274" width="68.5" bestFit="1" customWidth="1"/>
    <col min="1281" max="1281" width="15" customWidth="1"/>
    <col min="1282" max="1282" width="17.33203125" customWidth="1"/>
    <col min="1283" max="1283" width="19.1640625" customWidth="1"/>
    <col min="1284" max="1284" width="12.5" customWidth="1"/>
    <col min="1528" max="1528" width="10.1640625" customWidth="1"/>
    <col min="1529" max="1529" width="15.5" bestFit="1" customWidth="1"/>
    <col min="1530" max="1530" width="68.5" bestFit="1" customWidth="1"/>
    <col min="1537" max="1537" width="15" customWidth="1"/>
    <col min="1538" max="1538" width="17.33203125" customWidth="1"/>
    <col min="1539" max="1539" width="19.1640625" customWidth="1"/>
    <col min="1540" max="1540" width="12.5" customWidth="1"/>
    <col min="1784" max="1784" width="10.1640625" customWidth="1"/>
    <col min="1785" max="1785" width="15.5" bestFit="1" customWidth="1"/>
    <col min="1786" max="1786" width="68.5" bestFit="1" customWidth="1"/>
    <col min="1793" max="1793" width="15" customWidth="1"/>
    <col min="1794" max="1794" width="17.33203125" customWidth="1"/>
    <col min="1795" max="1795" width="19.1640625" customWidth="1"/>
    <col min="1796" max="1796" width="12.5" customWidth="1"/>
    <col min="2040" max="2040" width="10.1640625" customWidth="1"/>
    <col min="2041" max="2041" width="15.5" bestFit="1" customWidth="1"/>
    <col min="2042" max="2042" width="68.5" bestFit="1" customWidth="1"/>
    <col min="2049" max="2049" width="15" customWidth="1"/>
    <col min="2050" max="2050" width="17.33203125" customWidth="1"/>
    <col min="2051" max="2051" width="19.1640625" customWidth="1"/>
    <col min="2052" max="2052" width="12.5" customWidth="1"/>
    <col min="2296" max="2296" width="10.1640625" customWidth="1"/>
    <col min="2297" max="2297" width="15.5" bestFit="1" customWidth="1"/>
    <col min="2298" max="2298" width="68.5" bestFit="1" customWidth="1"/>
    <col min="2305" max="2305" width="15" customWidth="1"/>
    <col min="2306" max="2306" width="17.33203125" customWidth="1"/>
    <col min="2307" max="2307" width="19.1640625" customWidth="1"/>
    <col min="2308" max="2308" width="12.5" customWidth="1"/>
    <col min="2552" max="2552" width="10.1640625" customWidth="1"/>
    <col min="2553" max="2553" width="15.5" bestFit="1" customWidth="1"/>
    <col min="2554" max="2554" width="68.5" bestFit="1" customWidth="1"/>
    <col min="2561" max="2561" width="15" customWidth="1"/>
    <col min="2562" max="2562" width="17.33203125" customWidth="1"/>
    <col min="2563" max="2563" width="19.1640625" customWidth="1"/>
    <col min="2564" max="2564" width="12.5" customWidth="1"/>
    <col min="2808" max="2808" width="10.1640625" customWidth="1"/>
    <col min="2809" max="2809" width="15.5" bestFit="1" customWidth="1"/>
    <col min="2810" max="2810" width="68.5" bestFit="1" customWidth="1"/>
    <col min="2817" max="2817" width="15" customWidth="1"/>
    <col min="2818" max="2818" width="17.33203125" customWidth="1"/>
    <col min="2819" max="2819" width="19.1640625" customWidth="1"/>
    <col min="2820" max="2820" width="12.5" customWidth="1"/>
    <col min="3064" max="3064" width="10.1640625" customWidth="1"/>
    <col min="3065" max="3065" width="15.5" bestFit="1" customWidth="1"/>
    <col min="3066" max="3066" width="68.5" bestFit="1" customWidth="1"/>
    <col min="3073" max="3073" width="15" customWidth="1"/>
    <col min="3074" max="3074" width="17.33203125" customWidth="1"/>
    <col min="3075" max="3075" width="19.1640625" customWidth="1"/>
    <col min="3076" max="3076" width="12.5" customWidth="1"/>
    <col min="3320" max="3320" width="10.1640625" customWidth="1"/>
    <col min="3321" max="3321" width="15.5" bestFit="1" customWidth="1"/>
    <col min="3322" max="3322" width="68.5" bestFit="1" customWidth="1"/>
    <col min="3329" max="3329" width="15" customWidth="1"/>
    <col min="3330" max="3330" width="17.33203125" customWidth="1"/>
    <col min="3331" max="3331" width="19.1640625" customWidth="1"/>
    <col min="3332" max="3332" width="12.5" customWidth="1"/>
    <col min="3576" max="3576" width="10.1640625" customWidth="1"/>
    <col min="3577" max="3577" width="15.5" bestFit="1" customWidth="1"/>
    <col min="3578" max="3578" width="68.5" bestFit="1" customWidth="1"/>
    <col min="3585" max="3585" width="15" customWidth="1"/>
    <col min="3586" max="3586" width="17.33203125" customWidth="1"/>
    <col min="3587" max="3587" width="19.1640625" customWidth="1"/>
    <col min="3588" max="3588" width="12.5" customWidth="1"/>
    <col min="3832" max="3832" width="10.1640625" customWidth="1"/>
    <col min="3833" max="3833" width="15.5" bestFit="1" customWidth="1"/>
    <col min="3834" max="3834" width="68.5" bestFit="1" customWidth="1"/>
    <col min="3841" max="3841" width="15" customWidth="1"/>
    <col min="3842" max="3842" width="17.33203125" customWidth="1"/>
    <col min="3843" max="3843" width="19.1640625" customWidth="1"/>
    <col min="3844" max="3844" width="12.5" customWidth="1"/>
    <col min="4088" max="4088" width="10.1640625" customWidth="1"/>
    <col min="4089" max="4089" width="15.5" bestFit="1" customWidth="1"/>
    <col min="4090" max="4090" width="68.5" bestFit="1" customWidth="1"/>
    <col min="4097" max="4097" width="15" customWidth="1"/>
    <col min="4098" max="4098" width="17.33203125" customWidth="1"/>
    <col min="4099" max="4099" width="19.1640625" customWidth="1"/>
    <col min="4100" max="4100" width="12.5" customWidth="1"/>
    <col min="4344" max="4344" width="10.1640625" customWidth="1"/>
    <col min="4345" max="4345" width="15.5" bestFit="1" customWidth="1"/>
    <col min="4346" max="4346" width="68.5" bestFit="1" customWidth="1"/>
    <col min="4353" max="4353" width="15" customWidth="1"/>
    <col min="4354" max="4354" width="17.33203125" customWidth="1"/>
    <col min="4355" max="4355" width="19.1640625" customWidth="1"/>
    <col min="4356" max="4356" width="12.5" customWidth="1"/>
    <col min="4600" max="4600" width="10.1640625" customWidth="1"/>
    <col min="4601" max="4601" width="15.5" bestFit="1" customWidth="1"/>
    <col min="4602" max="4602" width="68.5" bestFit="1" customWidth="1"/>
    <col min="4609" max="4609" width="15" customWidth="1"/>
    <col min="4610" max="4610" width="17.33203125" customWidth="1"/>
    <col min="4611" max="4611" width="19.1640625" customWidth="1"/>
    <col min="4612" max="4612" width="12.5" customWidth="1"/>
    <col min="4856" max="4856" width="10.1640625" customWidth="1"/>
    <col min="4857" max="4857" width="15.5" bestFit="1" customWidth="1"/>
    <col min="4858" max="4858" width="68.5" bestFit="1" customWidth="1"/>
    <col min="4865" max="4865" width="15" customWidth="1"/>
    <col min="4866" max="4866" width="17.33203125" customWidth="1"/>
    <col min="4867" max="4867" width="19.1640625" customWidth="1"/>
    <col min="4868" max="4868" width="12.5" customWidth="1"/>
    <col min="5112" max="5112" width="10.1640625" customWidth="1"/>
    <col min="5113" max="5113" width="15.5" bestFit="1" customWidth="1"/>
    <col min="5114" max="5114" width="68.5" bestFit="1" customWidth="1"/>
    <col min="5121" max="5121" width="15" customWidth="1"/>
    <col min="5122" max="5122" width="17.33203125" customWidth="1"/>
    <col min="5123" max="5123" width="19.1640625" customWidth="1"/>
    <col min="5124" max="5124" width="12.5" customWidth="1"/>
    <col min="5368" max="5368" width="10.1640625" customWidth="1"/>
    <col min="5369" max="5369" width="15.5" bestFit="1" customWidth="1"/>
    <col min="5370" max="5370" width="68.5" bestFit="1" customWidth="1"/>
    <col min="5377" max="5377" width="15" customWidth="1"/>
    <col min="5378" max="5378" width="17.33203125" customWidth="1"/>
    <col min="5379" max="5379" width="19.1640625" customWidth="1"/>
    <col min="5380" max="5380" width="12.5" customWidth="1"/>
    <col min="5624" max="5624" width="10.1640625" customWidth="1"/>
    <col min="5625" max="5625" width="15.5" bestFit="1" customWidth="1"/>
    <col min="5626" max="5626" width="68.5" bestFit="1" customWidth="1"/>
    <col min="5633" max="5633" width="15" customWidth="1"/>
    <col min="5634" max="5634" width="17.33203125" customWidth="1"/>
    <col min="5635" max="5635" width="19.1640625" customWidth="1"/>
    <col min="5636" max="5636" width="12.5" customWidth="1"/>
    <col min="5880" max="5880" width="10.1640625" customWidth="1"/>
    <col min="5881" max="5881" width="15.5" bestFit="1" customWidth="1"/>
    <col min="5882" max="5882" width="68.5" bestFit="1" customWidth="1"/>
    <col min="5889" max="5889" width="15" customWidth="1"/>
    <col min="5890" max="5890" width="17.33203125" customWidth="1"/>
    <col min="5891" max="5891" width="19.1640625" customWidth="1"/>
    <col min="5892" max="5892" width="12.5" customWidth="1"/>
    <col min="6136" max="6136" width="10.1640625" customWidth="1"/>
    <col min="6137" max="6137" width="15.5" bestFit="1" customWidth="1"/>
    <col min="6138" max="6138" width="68.5" bestFit="1" customWidth="1"/>
    <col min="6145" max="6145" width="15" customWidth="1"/>
    <col min="6146" max="6146" width="17.33203125" customWidth="1"/>
    <col min="6147" max="6147" width="19.1640625" customWidth="1"/>
    <col min="6148" max="6148" width="12.5" customWidth="1"/>
    <col min="6392" max="6392" width="10.1640625" customWidth="1"/>
    <col min="6393" max="6393" width="15.5" bestFit="1" customWidth="1"/>
    <col min="6394" max="6394" width="68.5" bestFit="1" customWidth="1"/>
    <col min="6401" max="6401" width="15" customWidth="1"/>
    <col min="6402" max="6402" width="17.33203125" customWidth="1"/>
    <col min="6403" max="6403" width="19.1640625" customWidth="1"/>
    <col min="6404" max="6404" width="12.5" customWidth="1"/>
    <col min="6648" max="6648" width="10.1640625" customWidth="1"/>
    <col min="6649" max="6649" width="15.5" bestFit="1" customWidth="1"/>
    <col min="6650" max="6650" width="68.5" bestFit="1" customWidth="1"/>
    <col min="6657" max="6657" width="15" customWidth="1"/>
    <col min="6658" max="6658" width="17.33203125" customWidth="1"/>
    <col min="6659" max="6659" width="19.1640625" customWidth="1"/>
    <col min="6660" max="6660" width="12.5" customWidth="1"/>
    <col min="6904" max="6904" width="10.1640625" customWidth="1"/>
    <col min="6905" max="6905" width="15.5" bestFit="1" customWidth="1"/>
    <col min="6906" max="6906" width="68.5" bestFit="1" customWidth="1"/>
    <col min="6913" max="6913" width="15" customWidth="1"/>
    <col min="6914" max="6914" width="17.33203125" customWidth="1"/>
    <col min="6915" max="6915" width="19.1640625" customWidth="1"/>
    <col min="6916" max="6916" width="12.5" customWidth="1"/>
    <col min="7160" max="7160" width="10.1640625" customWidth="1"/>
    <col min="7161" max="7161" width="15.5" bestFit="1" customWidth="1"/>
    <col min="7162" max="7162" width="68.5" bestFit="1" customWidth="1"/>
    <col min="7169" max="7169" width="15" customWidth="1"/>
    <col min="7170" max="7170" width="17.33203125" customWidth="1"/>
    <col min="7171" max="7171" width="19.1640625" customWidth="1"/>
    <col min="7172" max="7172" width="12.5" customWidth="1"/>
    <col min="7416" max="7416" width="10.1640625" customWidth="1"/>
    <col min="7417" max="7417" width="15.5" bestFit="1" customWidth="1"/>
    <col min="7418" max="7418" width="68.5" bestFit="1" customWidth="1"/>
    <col min="7425" max="7425" width="15" customWidth="1"/>
    <col min="7426" max="7426" width="17.33203125" customWidth="1"/>
    <col min="7427" max="7427" width="19.1640625" customWidth="1"/>
    <col min="7428" max="7428" width="12.5" customWidth="1"/>
    <col min="7672" max="7672" width="10.1640625" customWidth="1"/>
    <col min="7673" max="7673" width="15.5" bestFit="1" customWidth="1"/>
    <col min="7674" max="7674" width="68.5" bestFit="1" customWidth="1"/>
    <col min="7681" max="7681" width="15" customWidth="1"/>
    <col min="7682" max="7682" width="17.33203125" customWidth="1"/>
    <col min="7683" max="7683" width="19.1640625" customWidth="1"/>
    <col min="7684" max="7684" width="12.5" customWidth="1"/>
    <col min="7928" max="7928" width="10.1640625" customWidth="1"/>
    <col min="7929" max="7929" width="15.5" bestFit="1" customWidth="1"/>
    <col min="7930" max="7930" width="68.5" bestFit="1" customWidth="1"/>
    <col min="7937" max="7937" width="15" customWidth="1"/>
    <col min="7938" max="7938" width="17.33203125" customWidth="1"/>
    <col min="7939" max="7939" width="19.1640625" customWidth="1"/>
    <col min="7940" max="7940" width="12.5" customWidth="1"/>
    <col min="8184" max="8184" width="10.1640625" customWidth="1"/>
    <col min="8185" max="8185" width="15.5" bestFit="1" customWidth="1"/>
    <col min="8186" max="8186" width="68.5" bestFit="1" customWidth="1"/>
    <col min="8193" max="8193" width="15" customWidth="1"/>
    <col min="8194" max="8194" width="17.33203125" customWidth="1"/>
    <col min="8195" max="8195" width="19.1640625" customWidth="1"/>
    <col min="8196" max="8196" width="12.5" customWidth="1"/>
    <col min="8440" max="8440" width="10.1640625" customWidth="1"/>
    <col min="8441" max="8441" width="15.5" bestFit="1" customWidth="1"/>
    <col min="8442" max="8442" width="68.5" bestFit="1" customWidth="1"/>
    <col min="8449" max="8449" width="15" customWidth="1"/>
    <col min="8450" max="8450" width="17.33203125" customWidth="1"/>
    <col min="8451" max="8451" width="19.1640625" customWidth="1"/>
    <col min="8452" max="8452" width="12.5" customWidth="1"/>
    <col min="8696" max="8696" width="10.1640625" customWidth="1"/>
    <col min="8697" max="8697" width="15.5" bestFit="1" customWidth="1"/>
    <col min="8698" max="8698" width="68.5" bestFit="1" customWidth="1"/>
    <col min="8705" max="8705" width="15" customWidth="1"/>
    <col min="8706" max="8706" width="17.33203125" customWidth="1"/>
    <col min="8707" max="8707" width="19.1640625" customWidth="1"/>
    <col min="8708" max="8708" width="12.5" customWidth="1"/>
    <col min="8952" max="8952" width="10.1640625" customWidth="1"/>
    <col min="8953" max="8953" width="15.5" bestFit="1" customWidth="1"/>
    <col min="8954" max="8954" width="68.5" bestFit="1" customWidth="1"/>
    <col min="8961" max="8961" width="15" customWidth="1"/>
    <col min="8962" max="8962" width="17.33203125" customWidth="1"/>
    <col min="8963" max="8963" width="19.1640625" customWidth="1"/>
    <col min="8964" max="8964" width="12.5" customWidth="1"/>
    <col min="9208" max="9208" width="10.1640625" customWidth="1"/>
    <col min="9209" max="9209" width="15.5" bestFit="1" customWidth="1"/>
    <col min="9210" max="9210" width="68.5" bestFit="1" customWidth="1"/>
    <col min="9217" max="9217" width="15" customWidth="1"/>
    <col min="9218" max="9218" width="17.33203125" customWidth="1"/>
    <col min="9219" max="9219" width="19.1640625" customWidth="1"/>
    <col min="9220" max="9220" width="12.5" customWidth="1"/>
    <col min="9464" max="9464" width="10.1640625" customWidth="1"/>
    <col min="9465" max="9465" width="15.5" bestFit="1" customWidth="1"/>
    <col min="9466" max="9466" width="68.5" bestFit="1" customWidth="1"/>
    <col min="9473" max="9473" width="15" customWidth="1"/>
    <col min="9474" max="9474" width="17.33203125" customWidth="1"/>
    <col min="9475" max="9475" width="19.1640625" customWidth="1"/>
    <col min="9476" max="9476" width="12.5" customWidth="1"/>
    <col min="9720" max="9720" width="10.1640625" customWidth="1"/>
    <col min="9721" max="9721" width="15.5" bestFit="1" customWidth="1"/>
    <col min="9722" max="9722" width="68.5" bestFit="1" customWidth="1"/>
    <col min="9729" max="9729" width="15" customWidth="1"/>
    <col min="9730" max="9730" width="17.33203125" customWidth="1"/>
    <col min="9731" max="9731" width="19.1640625" customWidth="1"/>
    <col min="9732" max="9732" width="12.5" customWidth="1"/>
    <col min="9976" max="9976" width="10.1640625" customWidth="1"/>
    <col min="9977" max="9977" width="15.5" bestFit="1" customWidth="1"/>
    <col min="9978" max="9978" width="68.5" bestFit="1" customWidth="1"/>
    <col min="9985" max="9985" width="15" customWidth="1"/>
    <col min="9986" max="9986" width="17.33203125" customWidth="1"/>
    <col min="9987" max="9987" width="19.1640625" customWidth="1"/>
    <col min="9988" max="9988" width="12.5" customWidth="1"/>
    <col min="10232" max="10232" width="10.1640625" customWidth="1"/>
    <col min="10233" max="10233" width="15.5" bestFit="1" customWidth="1"/>
    <col min="10234" max="10234" width="68.5" bestFit="1" customWidth="1"/>
    <col min="10241" max="10241" width="15" customWidth="1"/>
    <col min="10242" max="10242" width="17.33203125" customWidth="1"/>
    <col min="10243" max="10243" width="19.1640625" customWidth="1"/>
    <col min="10244" max="10244" width="12.5" customWidth="1"/>
    <col min="10488" max="10488" width="10.1640625" customWidth="1"/>
    <col min="10489" max="10489" width="15.5" bestFit="1" customWidth="1"/>
    <col min="10490" max="10490" width="68.5" bestFit="1" customWidth="1"/>
    <col min="10497" max="10497" width="15" customWidth="1"/>
    <col min="10498" max="10498" width="17.33203125" customWidth="1"/>
    <col min="10499" max="10499" width="19.1640625" customWidth="1"/>
    <col min="10500" max="10500" width="12.5" customWidth="1"/>
    <col min="10744" max="10744" width="10.1640625" customWidth="1"/>
    <col min="10745" max="10745" width="15.5" bestFit="1" customWidth="1"/>
    <col min="10746" max="10746" width="68.5" bestFit="1" customWidth="1"/>
    <col min="10753" max="10753" width="15" customWidth="1"/>
    <col min="10754" max="10754" width="17.33203125" customWidth="1"/>
    <col min="10755" max="10755" width="19.1640625" customWidth="1"/>
    <col min="10756" max="10756" width="12.5" customWidth="1"/>
    <col min="11000" max="11000" width="10.1640625" customWidth="1"/>
    <col min="11001" max="11001" width="15.5" bestFit="1" customWidth="1"/>
    <col min="11002" max="11002" width="68.5" bestFit="1" customWidth="1"/>
    <col min="11009" max="11009" width="15" customWidth="1"/>
    <col min="11010" max="11010" width="17.33203125" customWidth="1"/>
    <col min="11011" max="11011" width="19.1640625" customWidth="1"/>
    <col min="11012" max="11012" width="12.5" customWidth="1"/>
    <col min="11256" max="11256" width="10.1640625" customWidth="1"/>
    <col min="11257" max="11257" width="15.5" bestFit="1" customWidth="1"/>
    <col min="11258" max="11258" width="68.5" bestFit="1" customWidth="1"/>
    <col min="11265" max="11265" width="15" customWidth="1"/>
    <col min="11266" max="11266" width="17.33203125" customWidth="1"/>
    <col min="11267" max="11267" width="19.1640625" customWidth="1"/>
    <col min="11268" max="11268" width="12.5" customWidth="1"/>
    <col min="11512" max="11512" width="10.1640625" customWidth="1"/>
    <col min="11513" max="11513" width="15.5" bestFit="1" customWidth="1"/>
    <col min="11514" max="11514" width="68.5" bestFit="1" customWidth="1"/>
    <col min="11521" max="11521" width="15" customWidth="1"/>
    <col min="11522" max="11522" width="17.33203125" customWidth="1"/>
    <col min="11523" max="11523" width="19.1640625" customWidth="1"/>
    <col min="11524" max="11524" width="12.5" customWidth="1"/>
    <col min="11768" max="11768" width="10.1640625" customWidth="1"/>
    <col min="11769" max="11769" width="15.5" bestFit="1" customWidth="1"/>
    <col min="11770" max="11770" width="68.5" bestFit="1" customWidth="1"/>
    <col min="11777" max="11777" width="15" customWidth="1"/>
    <col min="11778" max="11778" width="17.33203125" customWidth="1"/>
    <col min="11779" max="11779" width="19.1640625" customWidth="1"/>
    <col min="11780" max="11780" width="12.5" customWidth="1"/>
    <col min="12024" max="12024" width="10.1640625" customWidth="1"/>
    <col min="12025" max="12025" width="15.5" bestFit="1" customWidth="1"/>
    <col min="12026" max="12026" width="68.5" bestFit="1" customWidth="1"/>
    <col min="12033" max="12033" width="15" customWidth="1"/>
    <col min="12034" max="12034" width="17.33203125" customWidth="1"/>
    <col min="12035" max="12035" width="19.1640625" customWidth="1"/>
    <col min="12036" max="12036" width="12.5" customWidth="1"/>
    <col min="12280" max="12280" width="10.1640625" customWidth="1"/>
    <col min="12281" max="12281" width="15.5" bestFit="1" customWidth="1"/>
    <col min="12282" max="12282" width="68.5" bestFit="1" customWidth="1"/>
    <col min="12289" max="12289" width="15" customWidth="1"/>
    <col min="12290" max="12290" width="17.33203125" customWidth="1"/>
    <col min="12291" max="12291" width="19.1640625" customWidth="1"/>
    <col min="12292" max="12292" width="12.5" customWidth="1"/>
    <col min="12536" max="12536" width="10.1640625" customWidth="1"/>
    <col min="12537" max="12537" width="15.5" bestFit="1" customWidth="1"/>
    <col min="12538" max="12538" width="68.5" bestFit="1" customWidth="1"/>
    <col min="12545" max="12545" width="15" customWidth="1"/>
    <col min="12546" max="12546" width="17.33203125" customWidth="1"/>
    <col min="12547" max="12547" width="19.1640625" customWidth="1"/>
    <col min="12548" max="12548" width="12.5" customWidth="1"/>
    <col min="12792" max="12792" width="10.1640625" customWidth="1"/>
    <col min="12793" max="12793" width="15.5" bestFit="1" customWidth="1"/>
    <col min="12794" max="12794" width="68.5" bestFit="1" customWidth="1"/>
    <col min="12801" max="12801" width="15" customWidth="1"/>
    <col min="12802" max="12802" width="17.33203125" customWidth="1"/>
    <col min="12803" max="12803" width="19.1640625" customWidth="1"/>
    <col min="12804" max="12804" width="12.5" customWidth="1"/>
    <col min="13048" max="13048" width="10.1640625" customWidth="1"/>
    <col min="13049" max="13049" width="15.5" bestFit="1" customWidth="1"/>
    <col min="13050" max="13050" width="68.5" bestFit="1" customWidth="1"/>
    <col min="13057" max="13057" width="15" customWidth="1"/>
    <col min="13058" max="13058" width="17.33203125" customWidth="1"/>
    <col min="13059" max="13059" width="19.1640625" customWidth="1"/>
    <col min="13060" max="13060" width="12.5" customWidth="1"/>
    <col min="13304" max="13304" width="10.1640625" customWidth="1"/>
    <col min="13305" max="13305" width="15.5" bestFit="1" customWidth="1"/>
    <col min="13306" max="13306" width="68.5" bestFit="1" customWidth="1"/>
    <col min="13313" max="13313" width="15" customWidth="1"/>
    <col min="13314" max="13314" width="17.33203125" customWidth="1"/>
    <col min="13315" max="13315" width="19.1640625" customWidth="1"/>
    <col min="13316" max="13316" width="12.5" customWidth="1"/>
    <col min="13560" max="13560" width="10.1640625" customWidth="1"/>
    <col min="13561" max="13561" width="15.5" bestFit="1" customWidth="1"/>
    <col min="13562" max="13562" width="68.5" bestFit="1" customWidth="1"/>
    <col min="13569" max="13569" width="15" customWidth="1"/>
    <col min="13570" max="13570" width="17.33203125" customWidth="1"/>
    <col min="13571" max="13571" width="19.1640625" customWidth="1"/>
    <col min="13572" max="13572" width="12.5" customWidth="1"/>
    <col min="13816" max="13816" width="10.1640625" customWidth="1"/>
    <col min="13817" max="13817" width="15.5" bestFit="1" customWidth="1"/>
    <col min="13818" max="13818" width="68.5" bestFit="1" customWidth="1"/>
    <col min="13825" max="13825" width="15" customWidth="1"/>
    <col min="13826" max="13826" width="17.33203125" customWidth="1"/>
    <col min="13827" max="13827" width="19.1640625" customWidth="1"/>
    <col min="13828" max="13828" width="12.5" customWidth="1"/>
    <col min="14072" max="14072" width="10.1640625" customWidth="1"/>
    <col min="14073" max="14073" width="15.5" bestFit="1" customWidth="1"/>
    <col min="14074" max="14074" width="68.5" bestFit="1" customWidth="1"/>
    <col min="14081" max="14081" width="15" customWidth="1"/>
    <col min="14082" max="14082" width="17.33203125" customWidth="1"/>
    <col min="14083" max="14083" width="19.1640625" customWidth="1"/>
    <col min="14084" max="14084" width="12.5" customWidth="1"/>
    <col min="14328" max="14328" width="10.1640625" customWidth="1"/>
    <col min="14329" max="14329" width="15.5" bestFit="1" customWidth="1"/>
    <col min="14330" max="14330" width="68.5" bestFit="1" customWidth="1"/>
    <col min="14337" max="14337" width="15" customWidth="1"/>
    <col min="14338" max="14338" width="17.33203125" customWidth="1"/>
    <col min="14339" max="14339" width="19.1640625" customWidth="1"/>
    <col min="14340" max="14340" width="12.5" customWidth="1"/>
    <col min="14584" max="14584" width="10.1640625" customWidth="1"/>
    <col min="14585" max="14585" width="15.5" bestFit="1" customWidth="1"/>
    <col min="14586" max="14586" width="68.5" bestFit="1" customWidth="1"/>
    <col min="14593" max="14593" width="15" customWidth="1"/>
    <col min="14594" max="14594" width="17.33203125" customWidth="1"/>
    <col min="14595" max="14595" width="19.1640625" customWidth="1"/>
    <col min="14596" max="14596" width="12.5" customWidth="1"/>
    <col min="14840" max="14840" width="10.1640625" customWidth="1"/>
    <col min="14841" max="14841" width="15.5" bestFit="1" customWidth="1"/>
    <col min="14842" max="14842" width="68.5" bestFit="1" customWidth="1"/>
    <col min="14849" max="14849" width="15" customWidth="1"/>
    <col min="14850" max="14850" width="17.33203125" customWidth="1"/>
    <col min="14851" max="14851" width="19.1640625" customWidth="1"/>
    <col min="14852" max="14852" width="12.5" customWidth="1"/>
    <col min="15096" max="15096" width="10.1640625" customWidth="1"/>
    <col min="15097" max="15097" width="15.5" bestFit="1" customWidth="1"/>
    <col min="15098" max="15098" width="68.5" bestFit="1" customWidth="1"/>
    <col min="15105" max="15105" width="15" customWidth="1"/>
    <col min="15106" max="15106" width="17.33203125" customWidth="1"/>
    <col min="15107" max="15107" width="19.1640625" customWidth="1"/>
    <col min="15108" max="15108" width="12.5" customWidth="1"/>
    <col min="15352" max="15352" width="10.1640625" customWidth="1"/>
    <col min="15353" max="15353" width="15.5" bestFit="1" customWidth="1"/>
    <col min="15354" max="15354" width="68.5" bestFit="1" customWidth="1"/>
    <col min="15361" max="15361" width="15" customWidth="1"/>
    <col min="15362" max="15362" width="17.33203125" customWidth="1"/>
    <col min="15363" max="15363" width="19.1640625" customWidth="1"/>
    <col min="15364" max="15364" width="12.5" customWidth="1"/>
    <col min="15608" max="15608" width="10.1640625" customWidth="1"/>
    <col min="15609" max="15609" width="15.5" bestFit="1" customWidth="1"/>
    <col min="15610" max="15610" width="68.5" bestFit="1" customWidth="1"/>
    <col min="15617" max="15617" width="15" customWidth="1"/>
    <col min="15618" max="15618" width="17.33203125" customWidth="1"/>
    <col min="15619" max="15619" width="19.1640625" customWidth="1"/>
    <col min="15620" max="15620" width="12.5" customWidth="1"/>
    <col min="15864" max="15864" width="10.1640625" customWidth="1"/>
    <col min="15865" max="15865" width="15.5" bestFit="1" customWidth="1"/>
    <col min="15866" max="15866" width="68.5" bestFit="1" customWidth="1"/>
    <col min="15873" max="15873" width="15" customWidth="1"/>
    <col min="15874" max="15874" width="17.33203125" customWidth="1"/>
    <col min="15875" max="15875" width="19.1640625" customWidth="1"/>
    <col min="15876" max="15876" width="12.5" customWidth="1"/>
    <col min="16120" max="16120" width="10.1640625" customWidth="1"/>
    <col min="16121" max="16121" width="15.5" bestFit="1" customWidth="1"/>
    <col min="16122" max="16122" width="68.5" bestFit="1" customWidth="1"/>
    <col min="16129" max="16129" width="15" customWidth="1"/>
    <col min="16130" max="16130" width="17.33203125" customWidth="1"/>
    <col min="16131" max="16131" width="19.1640625" customWidth="1"/>
    <col min="16132" max="16132" width="12.5" customWidth="1"/>
  </cols>
  <sheetData>
    <row r="1" spans="1:8" ht="19" x14ac:dyDescent="0.25">
      <c r="A1" s="1" t="s">
        <v>2706</v>
      </c>
      <c r="B1" t="s">
        <v>2717</v>
      </c>
    </row>
    <row r="2" spans="1:8" x14ac:dyDescent="0.2">
      <c r="A2" s="3"/>
    </row>
    <row r="3" spans="1:8" s="7" customFormat="1" x14ac:dyDescent="0.2">
      <c r="A3" s="7" t="s">
        <v>39</v>
      </c>
      <c r="B3" s="8" t="s">
        <v>41</v>
      </c>
      <c r="C3" s="7" t="s">
        <v>44</v>
      </c>
      <c r="D3" s="9" t="s">
        <v>46</v>
      </c>
      <c r="E3" s="9" t="s">
        <v>48</v>
      </c>
      <c r="F3" s="9" t="s">
        <v>50</v>
      </c>
      <c r="G3" s="9" t="s">
        <v>2718</v>
      </c>
      <c r="H3" s="7" t="s">
        <v>54</v>
      </c>
    </row>
    <row r="4" spans="1:8" x14ac:dyDescent="0.2">
      <c r="A4">
        <v>26</v>
      </c>
      <c r="B4" s="10" t="str">
        <f>HYPERLINK("http://www.uniprot.org/uniprot/H2B1K_HUMAN","H2B1K_HUMAN")</f>
        <v>H2B1K_HUMAN</v>
      </c>
      <c r="C4" t="s">
        <v>2431</v>
      </c>
      <c r="D4" s="6" t="b">
        <v>1</v>
      </c>
      <c r="E4" s="6">
        <v>0</v>
      </c>
      <c r="F4" s="6">
        <v>2</v>
      </c>
      <c r="G4" s="6">
        <v>2</v>
      </c>
      <c r="H4" t="s">
        <v>59</v>
      </c>
    </row>
    <row r="5" spans="1:8" x14ac:dyDescent="0.2">
      <c r="A5">
        <v>49</v>
      </c>
      <c r="B5" s="10" t="str">
        <f>HYPERLINK("http://www.uniprot.org/uniprot/RS3A_HUMAN","RS3A_HUMAN")</f>
        <v>RS3A_HUMAN</v>
      </c>
      <c r="C5" t="s">
        <v>224</v>
      </c>
      <c r="D5" s="6" t="b">
        <v>1</v>
      </c>
      <c r="E5" s="6">
        <v>0</v>
      </c>
      <c r="F5" s="6">
        <v>2</v>
      </c>
      <c r="G5" s="6">
        <v>2</v>
      </c>
      <c r="H5" t="s">
        <v>59</v>
      </c>
    </row>
    <row r="6" spans="1:8" x14ac:dyDescent="0.2">
      <c r="A6">
        <v>71</v>
      </c>
      <c r="B6" s="10" t="str">
        <f>HYPERLINK("http://www.uniprot.org/uniprot/UHRF1_HUMAN","UHRF1_HUMAN")</f>
        <v>UHRF1_HUMAN</v>
      </c>
      <c r="C6" t="s">
        <v>2719</v>
      </c>
      <c r="D6" s="6" t="b">
        <v>1</v>
      </c>
      <c r="E6" s="6">
        <v>0</v>
      </c>
      <c r="F6" s="6">
        <v>2</v>
      </c>
      <c r="G6" s="6">
        <v>2</v>
      </c>
      <c r="H6" t="s">
        <v>59</v>
      </c>
    </row>
    <row r="7" spans="1:8" x14ac:dyDescent="0.2">
      <c r="A7">
        <v>61</v>
      </c>
      <c r="B7" s="10" t="str">
        <f>HYPERLINK("http://www.uniprot.org/uniprot/YIF1B_HUMAN","YIF1B_HUMAN")</f>
        <v>YIF1B_HUMAN</v>
      </c>
      <c r="C7" t="s">
        <v>2720</v>
      </c>
      <c r="D7" s="6" t="b">
        <v>1</v>
      </c>
      <c r="E7" s="6">
        <v>0</v>
      </c>
      <c r="F7" s="6">
        <v>2</v>
      </c>
      <c r="G7" s="6">
        <v>2</v>
      </c>
      <c r="H7" t="s">
        <v>59</v>
      </c>
    </row>
    <row r="8" spans="1:8" x14ac:dyDescent="0.2">
      <c r="A8">
        <v>48</v>
      </c>
      <c r="B8" s="10" t="str">
        <f>HYPERLINK("http://www.uniprot.org/uniprot/ACTB_HUMAN","ACTB_HUMAN")</f>
        <v>ACTB_HUMAN</v>
      </c>
      <c r="C8" t="s">
        <v>2721</v>
      </c>
      <c r="D8" s="6" t="b">
        <v>1</v>
      </c>
      <c r="E8" s="6">
        <v>0</v>
      </c>
      <c r="F8" s="6">
        <v>2</v>
      </c>
      <c r="G8" s="6">
        <v>1</v>
      </c>
      <c r="H8" t="s">
        <v>59</v>
      </c>
    </row>
    <row r="9" spans="1:8" x14ac:dyDescent="0.2">
      <c r="A9">
        <v>50</v>
      </c>
      <c r="B9" s="10" t="str">
        <f>HYPERLINK("http://www.uniprot.org/uniprot/B2MG_HUMAN","B2MG_HUMAN")</f>
        <v>B2MG_HUMAN</v>
      </c>
      <c r="C9" t="s">
        <v>2722</v>
      </c>
      <c r="D9" s="6" t="b">
        <v>1</v>
      </c>
      <c r="E9" s="6">
        <v>0</v>
      </c>
      <c r="F9" s="6">
        <v>3</v>
      </c>
      <c r="G9" s="6">
        <v>1</v>
      </c>
      <c r="H9" t="s">
        <v>59</v>
      </c>
    </row>
    <row r="10" spans="1:8" x14ac:dyDescent="0.2">
      <c r="A10">
        <v>28</v>
      </c>
      <c r="B10" s="10" t="str">
        <f>HYPERLINK("http://www.uniprot.org/uniprot/CCNB2_HUMAN","CCNB2_HUMAN")</f>
        <v>CCNB2_HUMAN</v>
      </c>
      <c r="C10" t="s">
        <v>657</v>
      </c>
      <c r="D10" s="6" t="b">
        <v>1</v>
      </c>
      <c r="E10" s="6">
        <v>0</v>
      </c>
      <c r="F10" s="6">
        <v>2</v>
      </c>
      <c r="G10" s="6">
        <v>1</v>
      </c>
      <c r="H10" t="s">
        <v>59</v>
      </c>
    </row>
    <row r="11" spans="1:8" x14ac:dyDescent="0.2">
      <c r="A11">
        <v>58</v>
      </c>
      <c r="B11" s="10" t="str">
        <f>HYPERLINK("http://www.uniprot.org/uniprot/CHD4_HUMAN","CHD4_HUMAN")</f>
        <v>CHD4_HUMAN</v>
      </c>
      <c r="C11" t="s">
        <v>2723</v>
      </c>
      <c r="D11" s="6" t="b">
        <v>1</v>
      </c>
      <c r="E11" s="6">
        <v>0</v>
      </c>
      <c r="F11" s="6">
        <v>2</v>
      </c>
      <c r="G11" s="6">
        <v>1</v>
      </c>
      <c r="H11" t="s">
        <v>59</v>
      </c>
    </row>
    <row r="12" spans="1:8" x14ac:dyDescent="0.2">
      <c r="A12">
        <v>74</v>
      </c>
      <c r="B12" s="10" t="str">
        <f>HYPERLINK("http://www.uniprot.org/uniprot/CHIA_HUMAN","CHIA_HUMAN")</f>
        <v>CHIA_HUMAN</v>
      </c>
      <c r="C12" t="s">
        <v>2724</v>
      </c>
      <c r="D12" s="6" t="b">
        <v>1</v>
      </c>
      <c r="E12" s="6">
        <v>0</v>
      </c>
      <c r="F12" s="6">
        <v>1</v>
      </c>
      <c r="G12" s="6">
        <v>1</v>
      </c>
      <c r="H12" t="s">
        <v>59</v>
      </c>
    </row>
    <row r="13" spans="1:8" x14ac:dyDescent="0.2">
      <c r="A13">
        <v>42</v>
      </c>
      <c r="B13" s="10" t="str">
        <f>HYPERLINK("http://www.uniprot.org/uniprot/CTNB1_HUMAN","CTNB1_HUMAN")</f>
        <v>CTNB1_HUMAN</v>
      </c>
      <c r="C13" t="s">
        <v>2725</v>
      </c>
      <c r="D13" s="6" t="b">
        <v>1</v>
      </c>
      <c r="E13" s="6">
        <v>0</v>
      </c>
      <c r="F13" s="6">
        <v>2</v>
      </c>
      <c r="G13" s="6">
        <v>1</v>
      </c>
      <c r="H13" t="s">
        <v>59</v>
      </c>
    </row>
    <row r="14" spans="1:8" x14ac:dyDescent="0.2">
      <c r="A14">
        <v>75</v>
      </c>
      <c r="B14" s="10" t="str">
        <f>HYPERLINK("http://www.uniprot.org/uniprot/CU056_HUMAN","CU056_HUMAN")</f>
        <v>CU056_HUMAN</v>
      </c>
      <c r="C14" t="s">
        <v>2726</v>
      </c>
      <c r="D14" s="6" t="b">
        <v>1</v>
      </c>
      <c r="E14" s="6">
        <v>0</v>
      </c>
      <c r="F14" s="6">
        <v>2</v>
      </c>
      <c r="G14" s="6">
        <v>1</v>
      </c>
      <c r="H14" t="s">
        <v>59</v>
      </c>
    </row>
    <row r="15" spans="1:8" x14ac:dyDescent="0.2">
      <c r="A15">
        <v>54</v>
      </c>
      <c r="B15" s="10" t="str">
        <f>HYPERLINK("http://www.uniprot.org/uniprot/DCD_HUMAN","DCD_HUMAN")</f>
        <v>DCD_HUMAN</v>
      </c>
      <c r="C15" t="s">
        <v>365</v>
      </c>
      <c r="D15" s="6" t="b">
        <v>1</v>
      </c>
      <c r="E15" s="6">
        <v>2</v>
      </c>
      <c r="F15" s="6">
        <v>3</v>
      </c>
      <c r="G15" s="6">
        <v>1</v>
      </c>
      <c r="H15" t="s">
        <v>59</v>
      </c>
    </row>
    <row r="16" spans="1:8" x14ac:dyDescent="0.2">
      <c r="A16">
        <v>53</v>
      </c>
      <c r="B16" s="10" t="str">
        <f>HYPERLINK("http://www.uniprot.org/uniprot/DRB3_HUMAN","DRB3_HUMAN")</f>
        <v>DRB3_HUMAN</v>
      </c>
      <c r="C16" t="s">
        <v>2727</v>
      </c>
      <c r="D16" s="6" t="b">
        <v>1</v>
      </c>
      <c r="E16" s="6">
        <v>0</v>
      </c>
      <c r="F16" s="6">
        <v>2</v>
      </c>
      <c r="G16" s="6">
        <v>1</v>
      </c>
      <c r="H16" t="s">
        <v>59</v>
      </c>
    </row>
    <row r="17" spans="1:8" x14ac:dyDescent="0.2">
      <c r="A17">
        <v>57</v>
      </c>
      <c r="B17" s="10" t="str">
        <f>HYPERLINK("http://www.uniprot.org/uniprot/DYHC1_HUMAN","DYHC1_HUMAN")</f>
        <v>DYHC1_HUMAN</v>
      </c>
      <c r="C17" t="s">
        <v>2728</v>
      </c>
      <c r="D17" s="6" t="b">
        <v>1</v>
      </c>
      <c r="E17" s="6">
        <v>0</v>
      </c>
      <c r="F17" s="6">
        <v>1</v>
      </c>
      <c r="G17" s="6">
        <v>1</v>
      </c>
      <c r="H17" t="s">
        <v>59</v>
      </c>
    </row>
    <row r="18" spans="1:8" x14ac:dyDescent="0.2">
      <c r="A18">
        <v>21</v>
      </c>
      <c r="B18" s="10" t="str">
        <f>HYPERLINK("http://www.uniprot.org/uniprot/EIF3F_HUMAN","EIF3F_HUMAN")</f>
        <v>EIF3F_HUMAN</v>
      </c>
      <c r="C18" t="s">
        <v>2729</v>
      </c>
      <c r="D18" s="6" t="b">
        <v>1</v>
      </c>
      <c r="E18" s="6">
        <v>0</v>
      </c>
      <c r="F18" s="6">
        <v>2</v>
      </c>
      <c r="G18" s="6">
        <v>1</v>
      </c>
      <c r="H18" t="s">
        <v>59</v>
      </c>
    </row>
    <row r="19" spans="1:8" x14ac:dyDescent="0.2">
      <c r="A19">
        <v>41</v>
      </c>
      <c r="B19" s="10" t="str">
        <f>HYPERLINK("http://www.uniprot.org/uniprot/ERP29_HUMAN","ERP29_HUMAN")</f>
        <v>ERP29_HUMAN</v>
      </c>
      <c r="C19" t="s">
        <v>675</v>
      </c>
      <c r="D19" s="6" t="b">
        <v>1</v>
      </c>
      <c r="E19" s="6">
        <v>0</v>
      </c>
      <c r="F19" s="6">
        <v>2</v>
      </c>
      <c r="G19" s="6">
        <v>1</v>
      </c>
      <c r="H19" t="s">
        <v>59</v>
      </c>
    </row>
    <row r="20" spans="1:8" x14ac:dyDescent="0.2">
      <c r="A20">
        <v>80</v>
      </c>
      <c r="B20" s="10" t="str">
        <f>HYPERLINK("http://www.uniprot.org/uniprot/F115A_HUMAN","F115A_HUMAN")</f>
        <v>F115A_HUMAN</v>
      </c>
      <c r="C20" t="s">
        <v>436</v>
      </c>
      <c r="D20" s="6" t="b">
        <v>1</v>
      </c>
      <c r="E20" s="6">
        <v>0</v>
      </c>
      <c r="F20" s="6">
        <v>2</v>
      </c>
      <c r="G20" s="6">
        <v>1</v>
      </c>
      <c r="H20" t="s">
        <v>59</v>
      </c>
    </row>
    <row r="21" spans="1:8" x14ac:dyDescent="0.2">
      <c r="A21">
        <v>35</v>
      </c>
      <c r="B21" s="10" t="str">
        <f>HYPERLINK("http://www.uniprot.org/uniprot/GILT_HUMAN","GILT_HUMAN")</f>
        <v>GILT_HUMAN</v>
      </c>
      <c r="C21" t="s">
        <v>78</v>
      </c>
      <c r="D21" s="6" t="b">
        <v>1</v>
      </c>
      <c r="E21" s="6">
        <v>0</v>
      </c>
      <c r="F21" s="6">
        <v>2</v>
      </c>
      <c r="G21" s="6">
        <v>1</v>
      </c>
      <c r="H21" t="s">
        <v>59</v>
      </c>
    </row>
    <row r="22" spans="1:8" x14ac:dyDescent="0.2">
      <c r="A22">
        <v>32</v>
      </c>
      <c r="B22" s="10" t="str">
        <f>HYPERLINK("http://www.uniprot.org/uniprot/GPX1_HUMAN","GPX1_HUMAN")</f>
        <v>GPX1_HUMAN</v>
      </c>
      <c r="C22" t="s">
        <v>2730</v>
      </c>
      <c r="D22" s="6" t="b">
        <v>1</v>
      </c>
      <c r="E22" s="6">
        <v>0</v>
      </c>
      <c r="F22" s="6">
        <v>2</v>
      </c>
      <c r="G22" s="6">
        <v>1</v>
      </c>
      <c r="H22" t="s">
        <v>59</v>
      </c>
    </row>
    <row r="23" spans="1:8" x14ac:dyDescent="0.2">
      <c r="A23">
        <v>33</v>
      </c>
      <c r="B23" s="10" t="str">
        <f>HYPERLINK("http://www.uniprot.org/uniprot/H14_HUMAN","H14_HUMAN")</f>
        <v>H14_HUMAN</v>
      </c>
      <c r="C23" t="s">
        <v>2731</v>
      </c>
      <c r="D23" s="6" t="b">
        <v>1</v>
      </c>
      <c r="E23" s="6">
        <v>0</v>
      </c>
      <c r="F23" s="6">
        <v>2</v>
      </c>
      <c r="G23" s="6">
        <v>1</v>
      </c>
      <c r="H23" t="s">
        <v>59</v>
      </c>
    </row>
    <row r="24" spans="1:8" x14ac:dyDescent="0.2">
      <c r="A24">
        <v>44</v>
      </c>
      <c r="B24" s="10" t="str">
        <f>HYPERLINK("http://www.uniprot.org/uniprot/IEX1_HUMAN","IEX1_HUMAN")</f>
        <v>IEX1_HUMAN</v>
      </c>
      <c r="C24" t="s">
        <v>2732</v>
      </c>
      <c r="D24" s="6" t="b">
        <v>1</v>
      </c>
      <c r="E24" s="6">
        <v>0</v>
      </c>
      <c r="F24" s="6">
        <v>2</v>
      </c>
      <c r="G24" s="6">
        <v>1</v>
      </c>
      <c r="H24" t="s">
        <v>59</v>
      </c>
    </row>
    <row r="25" spans="1:8" x14ac:dyDescent="0.2">
      <c r="A25">
        <v>36</v>
      </c>
      <c r="B25" s="10" t="str">
        <f>HYPERLINK("http://www.uniprot.org/uniprot/K1C10_HUMAN","K1C10_HUMAN")</f>
        <v>K1C10_HUMAN</v>
      </c>
      <c r="C25" t="s">
        <v>2733</v>
      </c>
      <c r="D25" s="6" t="b">
        <v>1</v>
      </c>
      <c r="E25" s="6">
        <v>0</v>
      </c>
      <c r="F25" s="6">
        <v>3</v>
      </c>
      <c r="G25" s="6">
        <v>1</v>
      </c>
      <c r="H25" t="s">
        <v>59</v>
      </c>
    </row>
    <row r="26" spans="1:8" x14ac:dyDescent="0.2">
      <c r="A26">
        <v>46</v>
      </c>
      <c r="B26" s="10" t="str">
        <f>HYPERLINK("http://www.uniprot.org/uniprot/KAD2_HUMAN","KAD2_HUMAN")</f>
        <v>KAD2_HUMAN</v>
      </c>
      <c r="C26" t="s">
        <v>2734</v>
      </c>
      <c r="D26" s="6" t="b">
        <v>1</v>
      </c>
      <c r="E26" s="6">
        <v>0</v>
      </c>
      <c r="F26" s="6">
        <v>2</v>
      </c>
      <c r="G26" s="6">
        <v>1</v>
      </c>
      <c r="H26" t="s">
        <v>59</v>
      </c>
    </row>
    <row r="27" spans="1:8" x14ac:dyDescent="0.2">
      <c r="A27">
        <v>69</v>
      </c>
      <c r="B27" s="10" t="str">
        <f>HYPERLINK("http://www.uniprot.org/uniprot/MBOA7_HUMAN","MBOA7_HUMAN")</f>
        <v>MBOA7_HUMAN</v>
      </c>
      <c r="C27" t="s">
        <v>2735</v>
      </c>
      <c r="D27" s="6" t="b">
        <v>1</v>
      </c>
      <c r="E27" s="6">
        <v>0</v>
      </c>
      <c r="F27" s="6">
        <v>2</v>
      </c>
      <c r="G27" s="6">
        <v>1</v>
      </c>
      <c r="H27" t="s">
        <v>59</v>
      </c>
    </row>
    <row r="28" spans="1:8" x14ac:dyDescent="0.2">
      <c r="A28">
        <v>24</v>
      </c>
      <c r="B28" s="10" t="str">
        <f>HYPERLINK("http://www.uniprot.org/uniprot/MOT4_HUMAN","MOT4_HUMAN")</f>
        <v>MOT4_HUMAN</v>
      </c>
      <c r="C28" t="s">
        <v>2736</v>
      </c>
      <c r="D28" s="6" t="b">
        <v>1</v>
      </c>
      <c r="E28" s="6">
        <v>0</v>
      </c>
      <c r="F28" s="6">
        <v>2</v>
      </c>
      <c r="G28" s="6">
        <v>1</v>
      </c>
      <c r="H28" t="s">
        <v>59</v>
      </c>
    </row>
    <row r="29" spans="1:8" x14ac:dyDescent="0.2">
      <c r="A29">
        <v>38</v>
      </c>
      <c r="B29" s="10" t="str">
        <f>HYPERLINK("http://www.uniprot.org/uniprot/MX1_HUMAN","MX1_HUMAN")</f>
        <v>MX1_HUMAN</v>
      </c>
      <c r="C29" t="s">
        <v>2737</v>
      </c>
      <c r="D29" s="6" t="b">
        <v>1</v>
      </c>
      <c r="E29" s="6">
        <v>0</v>
      </c>
      <c r="F29" s="6">
        <v>2</v>
      </c>
      <c r="G29" s="6">
        <v>1</v>
      </c>
      <c r="H29" t="s">
        <v>59</v>
      </c>
    </row>
    <row r="30" spans="1:8" x14ac:dyDescent="0.2">
      <c r="A30">
        <v>38</v>
      </c>
      <c r="B30" s="10" t="str">
        <f>HYPERLINK("http://www.uniprot.org/uniprot/MX1_HUMAN","MX1_HUMAN")</f>
        <v>MX1_HUMAN</v>
      </c>
      <c r="C30" t="s">
        <v>2738</v>
      </c>
      <c r="D30" s="6" t="b">
        <v>1</v>
      </c>
      <c r="E30" s="6">
        <v>0</v>
      </c>
      <c r="F30" s="6">
        <v>2</v>
      </c>
      <c r="G30" s="6">
        <v>1</v>
      </c>
      <c r="H30" t="s">
        <v>59</v>
      </c>
    </row>
    <row r="31" spans="1:8" x14ac:dyDescent="0.2">
      <c r="A31">
        <v>77</v>
      </c>
      <c r="B31" s="10" t="str">
        <f>HYPERLINK("http://www.uniprot.org/uniprot/MYOF_HUMAN","MYOF_HUMAN")</f>
        <v>MYOF_HUMAN</v>
      </c>
      <c r="C31" t="s">
        <v>2739</v>
      </c>
      <c r="D31" s="6" t="b">
        <v>1</v>
      </c>
      <c r="E31" s="6">
        <v>0</v>
      </c>
      <c r="F31" s="6">
        <v>2</v>
      </c>
      <c r="G31" s="6">
        <v>1</v>
      </c>
      <c r="H31" t="s">
        <v>59</v>
      </c>
    </row>
    <row r="32" spans="1:8" x14ac:dyDescent="0.2">
      <c r="A32">
        <v>23</v>
      </c>
      <c r="B32" s="10" t="str">
        <f>HYPERLINK("http://www.uniprot.org/uniprot/NDC80_HUMAN","NDC80_HUMAN")</f>
        <v>NDC80_HUMAN</v>
      </c>
      <c r="C32" t="s">
        <v>177</v>
      </c>
      <c r="D32" s="6" t="b">
        <v>1</v>
      </c>
      <c r="E32" s="6">
        <v>0</v>
      </c>
      <c r="F32" s="6">
        <v>2</v>
      </c>
      <c r="G32" s="6">
        <v>1</v>
      </c>
      <c r="H32" t="s">
        <v>59</v>
      </c>
    </row>
    <row r="33" spans="1:8" x14ac:dyDescent="0.2">
      <c r="A33">
        <v>81</v>
      </c>
      <c r="B33" s="10" t="str">
        <f>HYPERLINK("http://www.uniprot.org/uniprot/OAS3_HUMAN","OAS3_HUMAN")</f>
        <v>OAS3_HUMAN</v>
      </c>
      <c r="C33" t="s">
        <v>86</v>
      </c>
      <c r="D33" s="6" t="b">
        <v>1</v>
      </c>
      <c r="E33" s="6">
        <v>0</v>
      </c>
      <c r="F33" s="6">
        <v>2</v>
      </c>
      <c r="G33" s="6">
        <v>1</v>
      </c>
      <c r="H33" t="s">
        <v>59</v>
      </c>
    </row>
    <row r="34" spans="1:8" x14ac:dyDescent="0.2">
      <c r="A34">
        <v>59</v>
      </c>
      <c r="B34" s="10" t="str">
        <f>HYPERLINK("http://www.uniprot.org/uniprot/PLEC_HUMAN","PLEC_HUMAN")</f>
        <v>PLEC_HUMAN</v>
      </c>
      <c r="C34" t="s">
        <v>2740</v>
      </c>
      <c r="D34" s="6" t="b">
        <v>1</v>
      </c>
      <c r="E34" s="6">
        <v>0</v>
      </c>
      <c r="F34" s="6">
        <v>2</v>
      </c>
      <c r="G34" s="6">
        <v>1</v>
      </c>
      <c r="H34" t="s">
        <v>59</v>
      </c>
    </row>
    <row r="35" spans="1:8" x14ac:dyDescent="0.2">
      <c r="A35">
        <v>25</v>
      </c>
      <c r="B35" s="10" t="str">
        <f>HYPERLINK("http://www.uniprot.org/uniprot/PLRG1_HUMAN","PLRG1_HUMAN")</f>
        <v>PLRG1_HUMAN</v>
      </c>
      <c r="C35" t="s">
        <v>491</v>
      </c>
      <c r="D35" s="6" t="b">
        <v>1</v>
      </c>
      <c r="E35" s="6">
        <v>0</v>
      </c>
      <c r="F35" s="6">
        <v>2</v>
      </c>
      <c r="G35" s="6">
        <v>1</v>
      </c>
      <c r="H35" t="s">
        <v>59</v>
      </c>
    </row>
    <row r="36" spans="1:8" x14ac:dyDescent="0.2">
      <c r="A36">
        <v>63</v>
      </c>
      <c r="B36" s="10" t="str">
        <f>HYPERLINK("http://www.uniprot.org/uniprot/PRP8_HUMAN","PRP8_HUMAN")</f>
        <v>PRP8_HUMAN</v>
      </c>
      <c r="C36" t="s">
        <v>2741</v>
      </c>
      <c r="D36" s="6" t="b">
        <v>1</v>
      </c>
      <c r="E36" s="6">
        <v>0</v>
      </c>
      <c r="F36" s="6">
        <v>1</v>
      </c>
      <c r="G36" s="6">
        <v>1</v>
      </c>
      <c r="H36" t="s">
        <v>59</v>
      </c>
    </row>
    <row r="37" spans="1:8" x14ac:dyDescent="0.2">
      <c r="A37">
        <v>40</v>
      </c>
      <c r="B37" s="10" t="str">
        <f>HYPERLINK("http://www.uniprot.org/uniprot/PYR1_HUMAN","PYR1_HUMAN")</f>
        <v>PYR1_HUMAN</v>
      </c>
      <c r="C37" t="s">
        <v>2742</v>
      </c>
      <c r="D37" s="6" t="b">
        <v>1</v>
      </c>
      <c r="E37" s="6">
        <v>0</v>
      </c>
      <c r="F37" s="6">
        <v>2</v>
      </c>
      <c r="G37" s="6">
        <v>1</v>
      </c>
      <c r="H37" t="s">
        <v>59</v>
      </c>
    </row>
    <row r="38" spans="1:8" x14ac:dyDescent="0.2">
      <c r="A38">
        <v>40</v>
      </c>
      <c r="B38" s="10" t="str">
        <f>HYPERLINK("http://www.uniprot.org/uniprot/PYR1_HUMAN","PYR1_HUMAN")</f>
        <v>PYR1_HUMAN</v>
      </c>
      <c r="C38" t="s">
        <v>2743</v>
      </c>
      <c r="D38" s="6" t="b">
        <v>1</v>
      </c>
      <c r="E38" s="6">
        <v>0</v>
      </c>
      <c r="F38" s="6">
        <v>2</v>
      </c>
      <c r="G38" s="6">
        <v>1</v>
      </c>
      <c r="H38" t="s">
        <v>59</v>
      </c>
    </row>
    <row r="39" spans="1:8" x14ac:dyDescent="0.2">
      <c r="A39">
        <v>51</v>
      </c>
      <c r="B39" s="10" t="str">
        <f>HYPERLINK("http://www.uniprot.org/uniprot/RL10A_HUMAN","RL10A_HUMAN")</f>
        <v>RL10A_HUMAN</v>
      </c>
      <c r="C39" t="s">
        <v>92</v>
      </c>
      <c r="D39" s="6" t="b">
        <v>1</v>
      </c>
      <c r="E39" s="6">
        <v>0</v>
      </c>
      <c r="F39" s="6">
        <v>2</v>
      </c>
      <c r="G39" s="6">
        <v>1</v>
      </c>
      <c r="H39" t="s">
        <v>59</v>
      </c>
    </row>
    <row r="40" spans="1:8" x14ac:dyDescent="0.2">
      <c r="A40">
        <v>37</v>
      </c>
      <c r="B40" s="10" t="str">
        <f>HYPERLINK("http://www.uniprot.org/uniprot/RL35A_HUMAN","RL35A_HUMAN")</f>
        <v>RL35A_HUMAN</v>
      </c>
      <c r="C40" t="s">
        <v>2744</v>
      </c>
      <c r="D40" s="6" t="b">
        <v>1</v>
      </c>
      <c r="E40" s="6">
        <v>0</v>
      </c>
      <c r="F40" s="6">
        <v>2</v>
      </c>
      <c r="G40" s="6">
        <v>1</v>
      </c>
      <c r="H40" t="s">
        <v>59</v>
      </c>
    </row>
    <row r="41" spans="1:8" x14ac:dyDescent="0.2">
      <c r="A41">
        <v>62</v>
      </c>
      <c r="B41" s="10" t="str">
        <f>HYPERLINK("http://www.uniprot.org/uniprot/RN213_HUMAN","RN213_HUMAN")</f>
        <v>RN213_HUMAN</v>
      </c>
      <c r="C41" t="s">
        <v>728</v>
      </c>
      <c r="D41" s="6" t="b">
        <v>1</v>
      </c>
      <c r="E41" s="6">
        <v>0</v>
      </c>
      <c r="F41" s="6">
        <v>2</v>
      </c>
      <c r="G41" s="6">
        <v>1</v>
      </c>
      <c r="H41" t="s">
        <v>59</v>
      </c>
    </row>
    <row r="42" spans="1:8" x14ac:dyDescent="0.2">
      <c r="A42">
        <v>39</v>
      </c>
      <c r="B42" s="10" t="str">
        <f>HYPERLINK("http://www.uniprot.org/uniprot/RPB1_HUMAN","RPB1_HUMAN")</f>
        <v>RPB1_HUMAN</v>
      </c>
      <c r="C42" t="s">
        <v>2745</v>
      </c>
      <c r="D42" s="6" t="b">
        <v>1</v>
      </c>
      <c r="E42" s="6">
        <v>0</v>
      </c>
      <c r="F42" s="6">
        <v>2</v>
      </c>
      <c r="G42" s="6">
        <v>1</v>
      </c>
      <c r="H42" t="s">
        <v>59</v>
      </c>
    </row>
    <row r="43" spans="1:8" x14ac:dyDescent="0.2">
      <c r="A43">
        <v>73</v>
      </c>
      <c r="B43" s="10" t="str">
        <f>HYPERLINK("http://www.uniprot.org/uniprot/SRXN1_HUMAN","SRXN1_HUMAN")</f>
        <v>SRXN1_HUMAN</v>
      </c>
      <c r="C43" t="s">
        <v>241</v>
      </c>
      <c r="D43" s="6" t="b">
        <v>1</v>
      </c>
      <c r="E43" s="6">
        <v>0</v>
      </c>
      <c r="F43" s="6">
        <v>2</v>
      </c>
      <c r="G43" s="6">
        <v>1</v>
      </c>
      <c r="H43" t="s">
        <v>59</v>
      </c>
    </row>
    <row r="44" spans="1:8" x14ac:dyDescent="0.2">
      <c r="A44">
        <v>79</v>
      </c>
      <c r="B44" s="10" t="str">
        <f>HYPERLINK("http://www.uniprot.org/uniprot/TPX2_HUMAN","TPX2_HUMAN")</f>
        <v>TPX2_HUMAN</v>
      </c>
      <c r="C44" t="s">
        <v>2746</v>
      </c>
      <c r="D44" s="6" t="b">
        <v>1</v>
      </c>
      <c r="E44" s="6">
        <v>0</v>
      </c>
      <c r="F44" s="6">
        <v>2</v>
      </c>
      <c r="G44" s="6">
        <v>1</v>
      </c>
      <c r="H44" t="s">
        <v>59</v>
      </c>
    </row>
    <row r="45" spans="1:8" x14ac:dyDescent="0.2">
      <c r="A45">
        <v>52</v>
      </c>
      <c r="B45" s="10" t="str">
        <f>HYPERLINK("http://www.uniprot.org/uniprot/TYB10_HUMAN","TYB10_HUMAN")</f>
        <v>TYB10_HUMAN</v>
      </c>
      <c r="C45" t="s">
        <v>2747</v>
      </c>
      <c r="D45" s="6" t="b">
        <v>1</v>
      </c>
      <c r="E45" s="6">
        <v>0</v>
      </c>
      <c r="F45" s="6">
        <v>2</v>
      </c>
      <c r="G45" s="6">
        <v>1</v>
      </c>
      <c r="H45" t="s">
        <v>59</v>
      </c>
    </row>
    <row r="46" spans="1:8" x14ac:dyDescent="0.2">
      <c r="A46">
        <v>27</v>
      </c>
      <c r="B46" s="10" t="str">
        <f>HYPERLINK("http://www.uniprot.org/uniprot/U520_HUMAN","U520_HUMAN")</f>
        <v>U520_HUMAN</v>
      </c>
      <c r="C46" t="s">
        <v>2748</v>
      </c>
      <c r="D46" s="6" t="b">
        <v>1</v>
      </c>
      <c r="E46" s="6">
        <v>0</v>
      </c>
      <c r="F46" s="6">
        <v>2</v>
      </c>
      <c r="G46" s="6">
        <v>1</v>
      </c>
      <c r="H46" t="s">
        <v>59</v>
      </c>
    </row>
    <row r="47" spans="1:8" x14ac:dyDescent="0.2">
      <c r="A47">
        <v>78</v>
      </c>
      <c r="B47" s="10" t="str">
        <f>HYPERLINK("http://www.uniprot.org/uniprot/VPS54_HUMAN","VPS54_HUMAN")</f>
        <v>VPS54_HUMAN</v>
      </c>
      <c r="C47" t="s">
        <v>270</v>
      </c>
      <c r="D47" s="6" t="b">
        <v>1</v>
      </c>
      <c r="E47" s="6">
        <v>0</v>
      </c>
      <c r="F47" s="6">
        <v>2</v>
      </c>
      <c r="G47" s="6">
        <v>1</v>
      </c>
      <c r="H47" t="s">
        <v>59</v>
      </c>
    </row>
    <row r="48" spans="1:8" x14ac:dyDescent="0.2">
      <c r="A48">
        <v>70</v>
      </c>
      <c r="B48" s="10" t="str">
        <f>HYPERLINK("http://www.uniprot.org/uniprot/WRIP1_HUMAN","WRIP1_HUMAN")</f>
        <v>WRIP1_HUMAN</v>
      </c>
      <c r="C48" t="s">
        <v>272</v>
      </c>
      <c r="D48" s="6" t="b">
        <v>1</v>
      </c>
      <c r="E48" s="6">
        <v>0</v>
      </c>
      <c r="F48" s="6">
        <v>2</v>
      </c>
      <c r="G48" s="6">
        <v>1</v>
      </c>
      <c r="H48" t="s">
        <v>59</v>
      </c>
    </row>
    <row r="49" spans="1:8" x14ac:dyDescent="0.2">
      <c r="A49">
        <v>47</v>
      </c>
      <c r="B49" s="10" t="str">
        <f>HYPERLINK("http://www.uniprot.org/uniprot/XPO2_HUMAN","XPO2_HUMAN")</f>
        <v>XPO2_HUMAN</v>
      </c>
      <c r="C49" t="s">
        <v>2749</v>
      </c>
      <c r="D49" s="6" t="b">
        <v>1</v>
      </c>
      <c r="E49" s="6">
        <v>0</v>
      </c>
      <c r="F49" s="6">
        <v>2</v>
      </c>
      <c r="G49" s="6">
        <v>1</v>
      </c>
      <c r="H49" t="s">
        <v>59</v>
      </c>
    </row>
    <row r="50" spans="1:8" x14ac:dyDescent="0.2">
      <c r="A50">
        <v>45</v>
      </c>
      <c r="B50" s="10" t="str">
        <f>HYPERLINK("http://www.uniprot.org/uniprot/ZN134_HUMAN","ZN134_HUMAN")</f>
        <v>ZN134_HUMAN</v>
      </c>
      <c r="C50" t="s">
        <v>2750</v>
      </c>
      <c r="D50" s="6" t="b">
        <v>1</v>
      </c>
      <c r="E50" s="6">
        <v>2</v>
      </c>
      <c r="F50" s="6">
        <v>3</v>
      </c>
      <c r="G50" s="6">
        <v>1</v>
      </c>
      <c r="H50" t="s">
        <v>59</v>
      </c>
    </row>
    <row r="51" spans="1:8" x14ac:dyDescent="0.2">
      <c r="B51" s="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3"/>
  <sheetViews>
    <sheetView workbookViewId="0"/>
  </sheetViews>
  <sheetFormatPr baseColWidth="10" defaultColWidth="8.83203125" defaultRowHeight="15" x14ac:dyDescent="0.2"/>
  <cols>
    <col min="1" max="1" width="14.33203125" bestFit="1" customWidth="1"/>
    <col min="2" max="2" width="13.83203125" bestFit="1" customWidth="1"/>
    <col min="3" max="3" width="36.5" bestFit="1" customWidth="1"/>
    <col min="4" max="4" width="9.1640625" customWidth="1"/>
    <col min="5" max="6" width="9.1640625" style="6" customWidth="1"/>
    <col min="7" max="7" width="32.83203125" style="6" bestFit="1" customWidth="1"/>
    <col min="8" max="8" width="11" customWidth="1"/>
    <col min="252" max="252" width="11" customWidth="1"/>
    <col min="253" max="253" width="15.1640625" bestFit="1" customWidth="1"/>
    <col min="254" max="254" width="46.83203125" bestFit="1" customWidth="1"/>
    <col min="255" max="255" width="6.33203125" bestFit="1" customWidth="1"/>
    <col min="256" max="256" width="5" bestFit="1" customWidth="1"/>
    <col min="258" max="258" width="4.5" bestFit="1" customWidth="1"/>
    <col min="259" max="259" width="5.1640625" customWidth="1"/>
    <col min="261" max="261" width="20" customWidth="1"/>
    <col min="262" max="262" width="16" customWidth="1"/>
    <col min="263" max="263" width="20.5" bestFit="1" customWidth="1"/>
    <col min="508" max="508" width="11" customWidth="1"/>
    <col min="509" max="509" width="15.1640625" bestFit="1" customWidth="1"/>
    <col min="510" max="510" width="46.83203125" bestFit="1" customWidth="1"/>
    <col min="511" max="511" width="6.33203125" bestFit="1" customWidth="1"/>
    <col min="512" max="512" width="5" bestFit="1" customWidth="1"/>
    <col min="514" max="514" width="4.5" bestFit="1" customWidth="1"/>
    <col min="515" max="515" width="5.1640625" customWidth="1"/>
    <col min="517" max="517" width="20" customWidth="1"/>
    <col min="518" max="518" width="16" customWidth="1"/>
    <col min="519" max="519" width="20.5" bestFit="1" customWidth="1"/>
    <col min="764" max="764" width="11" customWidth="1"/>
    <col min="765" max="765" width="15.1640625" bestFit="1" customWidth="1"/>
    <col min="766" max="766" width="46.83203125" bestFit="1" customWidth="1"/>
    <col min="767" max="767" width="6.33203125" bestFit="1" customWidth="1"/>
    <col min="768" max="768" width="5" bestFit="1" customWidth="1"/>
    <col min="770" max="770" width="4.5" bestFit="1" customWidth="1"/>
    <col min="771" max="771" width="5.1640625" customWidth="1"/>
    <col min="773" max="773" width="20" customWidth="1"/>
    <col min="774" max="774" width="16" customWidth="1"/>
    <col min="775" max="775" width="20.5" bestFit="1" customWidth="1"/>
    <col min="1020" max="1020" width="11" customWidth="1"/>
    <col min="1021" max="1021" width="15.1640625" bestFit="1" customWidth="1"/>
    <col min="1022" max="1022" width="46.83203125" bestFit="1" customWidth="1"/>
    <col min="1023" max="1023" width="6.33203125" bestFit="1" customWidth="1"/>
    <col min="1024" max="1024" width="5" bestFit="1" customWidth="1"/>
    <col min="1026" max="1026" width="4.5" bestFit="1" customWidth="1"/>
    <col min="1027" max="1027" width="5.1640625" customWidth="1"/>
    <col min="1029" max="1029" width="20" customWidth="1"/>
    <col min="1030" max="1030" width="16" customWidth="1"/>
    <col min="1031" max="1031" width="20.5" bestFit="1" customWidth="1"/>
    <col min="1276" max="1276" width="11" customWidth="1"/>
    <col min="1277" max="1277" width="15.1640625" bestFit="1" customWidth="1"/>
    <col min="1278" max="1278" width="46.83203125" bestFit="1" customWidth="1"/>
    <col min="1279" max="1279" width="6.33203125" bestFit="1" customWidth="1"/>
    <col min="1280" max="1280" width="5" bestFit="1" customWidth="1"/>
    <col min="1282" max="1282" width="4.5" bestFit="1" customWidth="1"/>
    <col min="1283" max="1283" width="5.1640625" customWidth="1"/>
    <col min="1285" max="1285" width="20" customWidth="1"/>
    <col min="1286" max="1286" width="16" customWidth="1"/>
    <col min="1287" max="1287" width="20.5" bestFit="1" customWidth="1"/>
    <col min="1532" max="1532" width="11" customWidth="1"/>
    <col min="1533" max="1533" width="15.1640625" bestFit="1" customWidth="1"/>
    <col min="1534" max="1534" width="46.83203125" bestFit="1" customWidth="1"/>
    <col min="1535" max="1535" width="6.33203125" bestFit="1" customWidth="1"/>
    <col min="1536" max="1536" width="5" bestFit="1" customWidth="1"/>
    <col min="1538" max="1538" width="4.5" bestFit="1" customWidth="1"/>
    <col min="1539" max="1539" width="5.1640625" customWidth="1"/>
    <col min="1541" max="1541" width="20" customWidth="1"/>
    <col min="1542" max="1542" width="16" customWidth="1"/>
    <col min="1543" max="1543" width="20.5" bestFit="1" customWidth="1"/>
    <col min="1788" max="1788" width="11" customWidth="1"/>
    <col min="1789" max="1789" width="15.1640625" bestFit="1" customWidth="1"/>
    <col min="1790" max="1790" width="46.83203125" bestFit="1" customWidth="1"/>
    <col min="1791" max="1791" width="6.33203125" bestFit="1" customWidth="1"/>
    <col min="1792" max="1792" width="5" bestFit="1" customWidth="1"/>
    <col min="1794" max="1794" width="4.5" bestFit="1" customWidth="1"/>
    <col min="1795" max="1795" width="5.1640625" customWidth="1"/>
    <col min="1797" max="1797" width="20" customWidth="1"/>
    <col min="1798" max="1798" width="16" customWidth="1"/>
    <col min="1799" max="1799" width="20.5" bestFit="1" customWidth="1"/>
    <col min="2044" max="2044" width="11" customWidth="1"/>
    <col min="2045" max="2045" width="15.1640625" bestFit="1" customWidth="1"/>
    <col min="2046" max="2046" width="46.83203125" bestFit="1" customWidth="1"/>
    <col min="2047" max="2047" width="6.33203125" bestFit="1" customWidth="1"/>
    <col min="2048" max="2048" width="5" bestFit="1" customWidth="1"/>
    <col min="2050" max="2050" width="4.5" bestFit="1" customWidth="1"/>
    <col min="2051" max="2051" width="5.1640625" customWidth="1"/>
    <col min="2053" max="2053" width="20" customWidth="1"/>
    <col min="2054" max="2054" width="16" customWidth="1"/>
    <col min="2055" max="2055" width="20.5" bestFit="1" customWidth="1"/>
    <col min="2300" max="2300" width="11" customWidth="1"/>
    <col min="2301" max="2301" width="15.1640625" bestFit="1" customWidth="1"/>
    <col min="2302" max="2302" width="46.83203125" bestFit="1" customWidth="1"/>
    <col min="2303" max="2303" width="6.33203125" bestFit="1" customWidth="1"/>
    <col min="2304" max="2304" width="5" bestFit="1" customWidth="1"/>
    <col min="2306" max="2306" width="4.5" bestFit="1" customWidth="1"/>
    <col min="2307" max="2307" width="5.1640625" customWidth="1"/>
    <col min="2309" max="2309" width="20" customWidth="1"/>
    <col min="2310" max="2310" width="16" customWidth="1"/>
    <col min="2311" max="2311" width="20.5" bestFit="1" customWidth="1"/>
    <col min="2556" max="2556" width="11" customWidth="1"/>
    <col min="2557" max="2557" width="15.1640625" bestFit="1" customWidth="1"/>
    <col min="2558" max="2558" width="46.83203125" bestFit="1" customWidth="1"/>
    <col min="2559" max="2559" width="6.33203125" bestFit="1" customWidth="1"/>
    <col min="2560" max="2560" width="5" bestFit="1" customWidth="1"/>
    <col min="2562" max="2562" width="4.5" bestFit="1" customWidth="1"/>
    <col min="2563" max="2563" width="5.1640625" customWidth="1"/>
    <col min="2565" max="2565" width="20" customWidth="1"/>
    <col min="2566" max="2566" width="16" customWidth="1"/>
    <col min="2567" max="2567" width="20.5" bestFit="1" customWidth="1"/>
    <col min="2812" max="2812" width="11" customWidth="1"/>
    <col min="2813" max="2813" width="15.1640625" bestFit="1" customWidth="1"/>
    <col min="2814" max="2814" width="46.83203125" bestFit="1" customWidth="1"/>
    <col min="2815" max="2815" width="6.33203125" bestFit="1" customWidth="1"/>
    <col min="2816" max="2816" width="5" bestFit="1" customWidth="1"/>
    <col min="2818" max="2818" width="4.5" bestFit="1" customWidth="1"/>
    <col min="2819" max="2819" width="5.1640625" customWidth="1"/>
    <col min="2821" max="2821" width="20" customWidth="1"/>
    <col min="2822" max="2822" width="16" customWidth="1"/>
    <col min="2823" max="2823" width="20.5" bestFit="1" customWidth="1"/>
    <col min="3068" max="3068" width="11" customWidth="1"/>
    <col min="3069" max="3069" width="15.1640625" bestFit="1" customWidth="1"/>
    <col min="3070" max="3070" width="46.83203125" bestFit="1" customWidth="1"/>
    <col min="3071" max="3071" width="6.33203125" bestFit="1" customWidth="1"/>
    <col min="3072" max="3072" width="5" bestFit="1" customWidth="1"/>
    <col min="3074" max="3074" width="4.5" bestFit="1" customWidth="1"/>
    <col min="3075" max="3075" width="5.1640625" customWidth="1"/>
    <col min="3077" max="3077" width="20" customWidth="1"/>
    <col min="3078" max="3078" width="16" customWidth="1"/>
    <col min="3079" max="3079" width="20.5" bestFit="1" customWidth="1"/>
    <col min="3324" max="3324" width="11" customWidth="1"/>
    <col min="3325" max="3325" width="15.1640625" bestFit="1" customWidth="1"/>
    <col min="3326" max="3326" width="46.83203125" bestFit="1" customWidth="1"/>
    <col min="3327" max="3327" width="6.33203125" bestFit="1" customWidth="1"/>
    <col min="3328" max="3328" width="5" bestFit="1" customWidth="1"/>
    <col min="3330" max="3330" width="4.5" bestFit="1" customWidth="1"/>
    <col min="3331" max="3331" width="5.1640625" customWidth="1"/>
    <col min="3333" max="3333" width="20" customWidth="1"/>
    <col min="3334" max="3334" width="16" customWidth="1"/>
    <col min="3335" max="3335" width="20.5" bestFit="1" customWidth="1"/>
    <col min="3580" max="3580" width="11" customWidth="1"/>
    <col min="3581" max="3581" width="15.1640625" bestFit="1" customWidth="1"/>
    <col min="3582" max="3582" width="46.83203125" bestFit="1" customWidth="1"/>
    <col min="3583" max="3583" width="6.33203125" bestFit="1" customWidth="1"/>
    <col min="3584" max="3584" width="5" bestFit="1" customWidth="1"/>
    <col min="3586" max="3586" width="4.5" bestFit="1" customWidth="1"/>
    <col min="3587" max="3587" width="5.1640625" customWidth="1"/>
    <col min="3589" max="3589" width="20" customWidth="1"/>
    <col min="3590" max="3590" width="16" customWidth="1"/>
    <col min="3591" max="3591" width="20.5" bestFit="1" customWidth="1"/>
    <col min="3836" max="3836" width="11" customWidth="1"/>
    <col min="3837" max="3837" width="15.1640625" bestFit="1" customWidth="1"/>
    <col min="3838" max="3838" width="46.83203125" bestFit="1" customWidth="1"/>
    <col min="3839" max="3839" width="6.33203125" bestFit="1" customWidth="1"/>
    <col min="3840" max="3840" width="5" bestFit="1" customWidth="1"/>
    <col min="3842" max="3842" width="4.5" bestFit="1" customWidth="1"/>
    <col min="3843" max="3843" width="5.1640625" customWidth="1"/>
    <col min="3845" max="3845" width="20" customWidth="1"/>
    <col min="3846" max="3846" width="16" customWidth="1"/>
    <col min="3847" max="3847" width="20.5" bestFit="1" customWidth="1"/>
    <col min="4092" max="4092" width="11" customWidth="1"/>
    <col min="4093" max="4093" width="15.1640625" bestFit="1" customWidth="1"/>
    <col min="4094" max="4094" width="46.83203125" bestFit="1" customWidth="1"/>
    <col min="4095" max="4095" width="6.33203125" bestFit="1" customWidth="1"/>
    <col min="4096" max="4096" width="5" bestFit="1" customWidth="1"/>
    <col min="4098" max="4098" width="4.5" bestFit="1" customWidth="1"/>
    <col min="4099" max="4099" width="5.1640625" customWidth="1"/>
    <col min="4101" max="4101" width="20" customWidth="1"/>
    <col min="4102" max="4102" width="16" customWidth="1"/>
    <col min="4103" max="4103" width="20.5" bestFit="1" customWidth="1"/>
    <col min="4348" max="4348" width="11" customWidth="1"/>
    <col min="4349" max="4349" width="15.1640625" bestFit="1" customWidth="1"/>
    <col min="4350" max="4350" width="46.83203125" bestFit="1" customWidth="1"/>
    <col min="4351" max="4351" width="6.33203125" bestFit="1" customWidth="1"/>
    <col min="4352" max="4352" width="5" bestFit="1" customWidth="1"/>
    <col min="4354" max="4354" width="4.5" bestFit="1" customWidth="1"/>
    <col min="4355" max="4355" width="5.1640625" customWidth="1"/>
    <col min="4357" max="4357" width="20" customWidth="1"/>
    <col min="4358" max="4358" width="16" customWidth="1"/>
    <col min="4359" max="4359" width="20.5" bestFit="1" customWidth="1"/>
    <col min="4604" max="4604" width="11" customWidth="1"/>
    <col min="4605" max="4605" width="15.1640625" bestFit="1" customWidth="1"/>
    <col min="4606" max="4606" width="46.83203125" bestFit="1" customWidth="1"/>
    <col min="4607" max="4607" width="6.33203125" bestFit="1" customWidth="1"/>
    <col min="4608" max="4608" width="5" bestFit="1" customWidth="1"/>
    <col min="4610" max="4610" width="4.5" bestFit="1" customWidth="1"/>
    <col min="4611" max="4611" width="5.1640625" customWidth="1"/>
    <col min="4613" max="4613" width="20" customWidth="1"/>
    <col min="4614" max="4614" width="16" customWidth="1"/>
    <col min="4615" max="4615" width="20.5" bestFit="1" customWidth="1"/>
    <col min="4860" max="4860" width="11" customWidth="1"/>
    <col min="4861" max="4861" width="15.1640625" bestFit="1" customWidth="1"/>
    <col min="4862" max="4862" width="46.83203125" bestFit="1" customWidth="1"/>
    <col min="4863" max="4863" width="6.33203125" bestFit="1" customWidth="1"/>
    <col min="4864" max="4864" width="5" bestFit="1" customWidth="1"/>
    <col min="4866" max="4866" width="4.5" bestFit="1" customWidth="1"/>
    <col min="4867" max="4867" width="5.1640625" customWidth="1"/>
    <col min="4869" max="4869" width="20" customWidth="1"/>
    <col min="4870" max="4870" width="16" customWidth="1"/>
    <col min="4871" max="4871" width="20.5" bestFit="1" customWidth="1"/>
    <col min="5116" max="5116" width="11" customWidth="1"/>
    <col min="5117" max="5117" width="15.1640625" bestFit="1" customWidth="1"/>
    <col min="5118" max="5118" width="46.83203125" bestFit="1" customWidth="1"/>
    <col min="5119" max="5119" width="6.33203125" bestFit="1" customWidth="1"/>
    <col min="5120" max="5120" width="5" bestFit="1" customWidth="1"/>
    <col min="5122" max="5122" width="4.5" bestFit="1" customWidth="1"/>
    <col min="5123" max="5123" width="5.1640625" customWidth="1"/>
    <col min="5125" max="5125" width="20" customWidth="1"/>
    <col min="5126" max="5126" width="16" customWidth="1"/>
    <col min="5127" max="5127" width="20.5" bestFit="1" customWidth="1"/>
    <col min="5372" max="5372" width="11" customWidth="1"/>
    <col min="5373" max="5373" width="15.1640625" bestFit="1" customWidth="1"/>
    <col min="5374" max="5374" width="46.83203125" bestFit="1" customWidth="1"/>
    <col min="5375" max="5375" width="6.33203125" bestFit="1" customWidth="1"/>
    <col min="5376" max="5376" width="5" bestFit="1" customWidth="1"/>
    <col min="5378" max="5378" width="4.5" bestFit="1" customWidth="1"/>
    <col min="5379" max="5379" width="5.1640625" customWidth="1"/>
    <col min="5381" max="5381" width="20" customWidth="1"/>
    <col min="5382" max="5382" width="16" customWidth="1"/>
    <col min="5383" max="5383" width="20.5" bestFit="1" customWidth="1"/>
    <col min="5628" max="5628" width="11" customWidth="1"/>
    <col min="5629" max="5629" width="15.1640625" bestFit="1" customWidth="1"/>
    <col min="5630" max="5630" width="46.83203125" bestFit="1" customWidth="1"/>
    <col min="5631" max="5631" width="6.33203125" bestFit="1" customWidth="1"/>
    <col min="5632" max="5632" width="5" bestFit="1" customWidth="1"/>
    <col min="5634" max="5634" width="4.5" bestFit="1" customWidth="1"/>
    <col min="5635" max="5635" width="5.1640625" customWidth="1"/>
    <col min="5637" max="5637" width="20" customWidth="1"/>
    <col min="5638" max="5638" width="16" customWidth="1"/>
    <col min="5639" max="5639" width="20.5" bestFit="1" customWidth="1"/>
    <col min="5884" max="5884" width="11" customWidth="1"/>
    <col min="5885" max="5885" width="15.1640625" bestFit="1" customWidth="1"/>
    <col min="5886" max="5886" width="46.83203125" bestFit="1" customWidth="1"/>
    <col min="5887" max="5887" width="6.33203125" bestFit="1" customWidth="1"/>
    <col min="5888" max="5888" width="5" bestFit="1" customWidth="1"/>
    <col min="5890" max="5890" width="4.5" bestFit="1" customWidth="1"/>
    <col min="5891" max="5891" width="5.1640625" customWidth="1"/>
    <col min="5893" max="5893" width="20" customWidth="1"/>
    <col min="5894" max="5894" width="16" customWidth="1"/>
    <col min="5895" max="5895" width="20.5" bestFit="1" customWidth="1"/>
    <col min="6140" max="6140" width="11" customWidth="1"/>
    <col min="6141" max="6141" width="15.1640625" bestFit="1" customWidth="1"/>
    <col min="6142" max="6142" width="46.83203125" bestFit="1" customWidth="1"/>
    <col min="6143" max="6143" width="6.33203125" bestFit="1" customWidth="1"/>
    <col min="6144" max="6144" width="5" bestFit="1" customWidth="1"/>
    <col min="6146" max="6146" width="4.5" bestFit="1" customWidth="1"/>
    <col min="6147" max="6147" width="5.1640625" customWidth="1"/>
    <col min="6149" max="6149" width="20" customWidth="1"/>
    <col min="6150" max="6150" width="16" customWidth="1"/>
    <col min="6151" max="6151" width="20.5" bestFit="1" customWidth="1"/>
    <col min="6396" max="6396" width="11" customWidth="1"/>
    <col min="6397" max="6397" width="15.1640625" bestFit="1" customWidth="1"/>
    <col min="6398" max="6398" width="46.83203125" bestFit="1" customWidth="1"/>
    <col min="6399" max="6399" width="6.33203125" bestFit="1" customWidth="1"/>
    <col min="6400" max="6400" width="5" bestFit="1" customWidth="1"/>
    <col min="6402" max="6402" width="4.5" bestFit="1" customWidth="1"/>
    <col min="6403" max="6403" width="5.1640625" customWidth="1"/>
    <col min="6405" max="6405" width="20" customWidth="1"/>
    <col min="6406" max="6406" width="16" customWidth="1"/>
    <col min="6407" max="6407" width="20.5" bestFit="1" customWidth="1"/>
    <col min="6652" max="6652" width="11" customWidth="1"/>
    <col min="6653" max="6653" width="15.1640625" bestFit="1" customWidth="1"/>
    <col min="6654" max="6654" width="46.83203125" bestFit="1" customWidth="1"/>
    <col min="6655" max="6655" width="6.33203125" bestFit="1" customWidth="1"/>
    <col min="6656" max="6656" width="5" bestFit="1" customWidth="1"/>
    <col min="6658" max="6658" width="4.5" bestFit="1" customWidth="1"/>
    <col min="6659" max="6659" width="5.1640625" customWidth="1"/>
    <col min="6661" max="6661" width="20" customWidth="1"/>
    <col min="6662" max="6662" width="16" customWidth="1"/>
    <col min="6663" max="6663" width="20.5" bestFit="1" customWidth="1"/>
    <col min="6908" max="6908" width="11" customWidth="1"/>
    <col min="6909" max="6909" width="15.1640625" bestFit="1" customWidth="1"/>
    <col min="6910" max="6910" width="46.83203125" bestFit="1" customWidth="1"/>
    <col min="6911" max="6911" width="6.33203125" bestFit="1" customWidth="1"/>
    <col min="6912" max="6912" width="5" bestFit="1" customWidth="1"/>
    <col min="6914" max="6914" width="4.5" bestFit="1" customWidth="1"/>
    <col min="6915" max="6915" width="5.1640625" customWidth="1"/>
    <col min="6917" max="6917" width="20" customWidth="1"/>
    <col min="6918" max="6918" width="16" customWidth="1"/>
    <col min="6919" max="6919" width="20.5" bestFit="1" customWidth="1"/>
    <col min="7164" max="7164" width="11" customWidth="1"/>
    <col min="7165" max="7165" width="15.1640625" bestFit="1" customWidth="1"/>
    <col min="7166" max="7166" width="46.83203125" bestFit="1" customWidth="1"/>
    <col min="7167" max="7167" width="6.33203125" bestFit="1" customWidth="1"/>
    <col min="7168" max="7168" width="5" bestFit="1" customWidth="1"/>
    <col min="7170" max="7170" width="4.5" bestFit="1" customWidth="1"/>
    <col min="7171" max="7171" width="5.1640625" customWidth="1"/>
    <col min="7173" max="7173" width="20" customWidth="1"/>
    <col min="7174" max="7174" width="16" customWidth="1"/>
    <col min="7175" max="7175" width="20.5" bestFit="1" customWidth="1"/>
    <col min="7420" max="7420" width="11" customWidth="1"/>
    <col min="7421" max="7421" width="15.1640625" bestFit="1" customWidth="1"/>
    <col min="7422" max="7422" width="46.83203125" bestFit="1" customWidth="1"/>
    <col min="7423" max="7423" width="6.33203125" bestFit="1" customWidth="1"/>
    <col min="7424" max="7424" width="5" bestFit="1" customWidth="1"/>
    <col min="7426" max="7426" width="4.5" bestFit="1" customWidth="1"/>
    <col min="7427" max="7427" width="5.1640625" customWidth="1"/>
    <col min="7429" max="7429" width="20" customWidth="1"/>
    <col min="7430" max="7430" width="16" customWidth="1"/>
    <col min="7431" max="7431" width="20.5" bestFit="1" customWidth="1"/>
    <col min="7676" max="7676" width="11" customWidth="1"/>
    <col min="7677" max="7677" width="15.1640625" bestFit="1" customWidth="1"/>
    <col min="7678" max="7678" width="46.83203125" bestFit="1" customWidth="1"/>
    <col min="7679" max="7679" width="6.33203125" bestFit="1" customWidth="1"/>
    <col min="7680" max="7680" width="5" bestFit="1" customWidth="1"/>
    <col min="7682" max="7682" width="4.5" bestFit="1" customWidth="1"/>
    <col min="7683" max="7683" width="5.1640625" customWidth="1"/>
    <col min="7685" max="7685" width="20" customWidth="1"/>
    <col min="7686" max="7686" width="16" customWidth="1"/>
    <col min="7687" max="7687" width="20.5" bestFit="1" customWidth="1"/>
    <col min="7932" max="7932" width="11" customWidth="1"/>
    <col min="7933" max="7933" width="15.1640625" bestFit="1" customWidth="1"/>
    <col min="7934" max="7934" width="46.83203125" bestFit="1" customWidth="1"/>
    <col min="7935" max="7935" width="6.33203125" bestFit="1" customWidth="1"/>
    <col min="7936" max="7936" width="5" bestFit="1" customWidth="1"/>
    <col min="7938" max="7938" width="4.5" bestFit="1" customWidth="1"/>
    <col min="7939" max="7939" width="5.1640625" customWidth="1"/>
    <col min="7941" max="7941" width="20" customWidth="1"/>
    <col min="7942" max="7942" width="16" customWidth="1"/>
    <col min="7943" max="7943" width="20.5" bestFit="1" customWidth="1"/>
    <col min="8188" max="8188" width="11" customWidth="1"/>
    <col min="8189" max="8189" width="15.1640625" bestFit="1" customWidth="1"/>
    <col min="8190" max="8190" width="46.83203125" bestFit="1" customWidth="1"/>
    <col min="8191" max="8191" width="6.33203125" bestFit="1" customWidth="1"/>
    <col min="8192" max="8192" width="5" bestFit="1" customWidth="1"/>
    <col min="8194" max="8194" width="4.5" bestFit="1" customWidth="1"/>
    <col min="8195" max="8195" width="5.1640625" customWidth="1"/>
    <col min="8197" max="8197" width="20" customWidth="1"/>
    <col min="8198" max="8198" width="16" customWidth="1"/>
    <col min="8199" max="8199" width="20.5" bestFit="1" customWidth="1"/>
    <col min="8444" max="8444" width="11" customWidth="1"/>
    <col min="8445" max="8445" width="15.1640625" bestFit="1" customWidth="1"/>
    <col min="8446" max="8446" width="46.83203125" bestFit="1" customWidth="1"/>
    <col min="8447" max="8447" width="6.33203125" bestFit="1" customWidth="1"/>
    <col min="8448" max="8448" width="5" bestFit="1" customWidth="1"/>
    <col min="8450" max="8450" width="4.5" bestFit="1" customWidth="1"/>
    <col min="8451" max="8451" width="5.1640625" customWidth="1"/>
    <col min="8453" max="8453" width="20" customWidth="1"/>
    <col min="8454" max="8454" width="16" customWidth="1"/>
    <col min="8455" max="8455" width="20.5" bestFit="1" customWidth="1"/>
    <col min="8700" max="8700" width="11" customWidth="1"/>
    <col min="8701" max="8701" width="15.1640625" bestFit="1" customWidth="1"/>
    <col min="8702" max="8702" width="46.83203125" bestFit="1" customWidth="1"/>
    <col min="8703" max="8703" width="6.33203125" bestFit="1" customWidth="1"/>
    <col min="8704" max="8704" width="5" bestFit="1" customWidth="1"/>
    <col min="8706" max="8706" width="4.5" bestFit="1" customWidth="1"/>
    <col min="8707" max="8707" width="5.1640625" customWidth="1"/>
    <col min="8709" max="8709" width="20" customWidth="1"/>
    <col min="8710" max="8710" width="16" customWidth="1"/>
    <col min="8711" max="8711" width="20.5" bestFit="1" customWidth="1"/>
    <col min="8956" max="8956" width="11" customWidth="1"/>
    <col min="8957" max="8957" width="15.1640625" bestFit="1" customWidth="1"/>
    <col min="8958" max="8958" width="46.83203125" bestFit="1" customWidth="1"/>
    <col min="8959" max="8959" width="6.33203125" bestFit="1" customWidth="1"/>
    <col min="8960" max="8960" width="5" bestFit="1" customWidth="1"/>
    <col min="8962" max="8962" width="4.5" bestFit="1" customWidth="1"/>
    <col min="8963" max="8963" width="5.1640625" customWidth="1"/>
    <col min="8965" max="8965" width="20" customWidth="1"/>
    <col min="8966" max="8966" width="16" customWidth="1"/>
    <col min="8967" max="8967" width="20.5" bestFit="1" customWidth="1"/>
    <col min="9212" max="9212" width="11" customWidth="1"/>
    <col min="9213" max="9213" width="15.1640625" bestFit="1" customWidth="1"/>
    <col min="9214" max="9214" width="46.83203125" bestFit="1" customWidth="1"/>
    <col min="9215" max="9215" width="6.33203125" bestFit="1" customWidth="1"/>
    <col min="9216" max="9216" width="5" bestFit="1" customWidth="1"/>
    <col min="9218" max="9218" width="4.5" bestFit="1" customWidth="1"/>
    <col min="9219" max="9219" width="5.1640625" customWidth="1"/>
    <col min="9221" max="9221" width="20" customWidth="1"/>
    <col min="9222" max="9222" width="16" customWidth="1"/>
    <col min="9223" max="9223" width="20.5" bestFit="1" customWidth="1"/>
    <col min="9468" max="9468" width="11" customWidth="1"/>
    <col min="9469" max="9469" width="15.1640625" bestFit="1" customWidth="1"/>
    <col min="9470" max="9470" width="46.83203125" bestFit="1" customWidth="1"/>
    <col min="9471" max="9471" width="6.33203125" bestFit="1" customWidth="1"/>
    <col min="9472" max="9472" width="5" bestFit="1" customWidth="1"/>
    <col min="9474" max="9474" width="4.5" bestFit="1" customWidth="1"/>
    <col min="9475" max="9475" width="5.1640625" customWidth="1"/>
    <col min="9477" max="9477" width="20" customWidth="1"/>
    <col min="9478" max="9478" width="16" customWidth="1"/>
    <col min="9479" max="9479" width="20.5" bestFit="1" customWidth="1"/>
    <col min="9724" max="9724" width="11" customWidth="1"/>
    <col min="9725" max="9725" width="15.1640625" bestFit="1" customWidth="1"/>
    <col min="9726" max="9726" width="46.83203125" bestFit="1" customWidth="1"/>
    <col min="9727" max="9727" width="6.33203125" bestFit="1" customWidth="1"/>
    <col min="9728" max="9728" width="5" bestFit="1" customWidth="1"/>
    <col min="9730" max="9730" width="4.5" bestFit="1" customWidth="1"/>
    <col min="9731" max="9731" width="5.1640625" customWidth="1"/>
    <col min="9733" max="9733" width="20" customWidth="1"/>
    <col min="9734" max="9734" width="16" customWidth="1"/>
    <col min="9735" max="9735" width="20.5" bestFit="1" customWidth="1"/>
    <col min="9980" max="9980" width="11" customWidth="1"/>
    <col min="9981" max="9981" width="15.1640625" bestFit="1" customWidth="1"/>
    <col min="9982" max="9982" width="46.83203125" bestFit="1" customWidth="1"/>
    <col min="9983" max="9983" width="6.33203125" bestFit="1" customWidth="1"/>
    <col min="9984" max="9984" width="5" bestFit="1" customWidth="1"/>
    <col min="9986" max="9986" width="4.5" bestFit="1" customWidth="1"/>
    <col min="9987" max="9987" width="5.1640625" customWidth="1"/>
    <col min="9989" max="9989" width="20" customWidth="1"/>
    <col min="9990" max="9990" width="16" customWidth="1"/>
    <col min="9991" max="9991" width="20.5" bestFit="1" customWidth="1"/>
    <col min="10236" max="10236" width="11" customWidth="1"/>
    <col min="10237" max="10237" width="15.1640625" bestFit="1" customWidth="1"/>
    <col min="10238" max="10238" width="46.83203125" bestFit="1" customWidth="1"/>
    <col min="10239" max="10239" width="6.33203125" bestFit="1" customWidth="1"/>
    <col min="10240" max="10240" width="5" bestFit="1" customWidth="1"/>
    <col min="10242" max="10242" width="4.5" bestFit="1" customWidth="1"/>
    <col min="10243" max="10243" width="5.1640625" customWidth="1"/>
    <col min="10245" max="10245" width="20" customWidth="1"/>
    <col min="10246" max="10246" width="16" customWidth="1"/>
    <col min="10247" max="10247" width="20.5" bestFit="1" customWidth="1"/>
    <col min="10492" max="10492" width="11" customWidth="1"/>
    <col min="10493" max="10493" width="15.1640625" bestFit="1" customWidth="1"/>
    <col min="10494" max="10494" width="46.83203125" bestFit="1" customWidth="1"/>
    <col min="10495" max="10495" width="6.33203125" bestFit="1" customWidth="1"/>
    <col min="10496" max="10496" width="5" bestFit="1" customWidth="1"/>
    <col min="10498" max="10498" width="4.5" bestFit="1" customWidth="1"/>
    <col min="10499" max="10499" width="5.1640625" customWidth="1"/>
    <col min="10501" max="10501" width="20" customWidth="1"/>
    <col min="10502" max="10502" width="16" customWidth="1"/>
    <col min="10503" max="10503" width="20.5" bestFit="1" customWidth="1"/>
    <col min="10748" max="10748" width="11" customWidth="1"/>
    <col min="10749" max="10749" width="15.1640625" bestFit="1" customWidth="1"/>
    <col min="10750" max="10750" width="46.83203125" bestFit="1" customWidth="1"/>
    <col min="10751" max="10751" width="6.33203125" bestFit="1" customWidth="1"/>
    <col min="10752" max="10752" width="5" bestFit="1" customWidth="1"/>
    <col min="10754" max="10754" width="4.5" bestFit="1" customWidth="1"/>
    <col min="10755" max="10755" width="5.1640625" customWidth="1"/>
    <col min="10757" max="10757" width="20" customWidth="1"/>
    <col min="10758" max="10758" width="16" customWidth="1"/>
    <col min="10759" max="10759" width="20.5" bestFit="1" customWidth="1"/>
    <col min="11004" max="11004" width="11" customWidth="1"/>
    <col min="11005" max="11005" width="15.1640625" bestFit="1" customWidth="1"/>
    <col min="11006" max="11006" width="46.83203125" bestFit="1" customWidth="1"/>
    <col min="11007" max="11007" width="6.33203125" bestFit="1" customWidth="1"/>
    <col min="11008" max="11008" width="5" bestFit="1" customWidth="1"/>
    <col min="11010" max="11010" width="4.5" bestFit="1" customWidth="1"/>
    <col min="11011" max="11011" width="5.1640625" customWidth="1"/>
    <col min="11013" max="11013" width="20" customWidth="1"/>
    <col min="11014" max="11014" width="16" customWidth="1"/>
    <col min="11015" max="11015" width="20.5" bestFit="1" customWidth="1"/>
    <col min="11260" max="11260" width="11" customWidth="1"/>
    <col min="11261" max="11261" width="15.1640625" bestFit="1" customWidth="1"/>
    <col min="11262" max="11262" width="46.83203125" bestFit="1" customWidth="1"/>
    <col min="11263" max="11263" width="6.33203125" bestFit="1" customWidth="1"/>
    <col min="11264" max="11264" width="5" bestFit="1" customWidth="1"/>
    <col min="11266" max="11266" width="4.5" bestFit="1" customWidth="1"/>
    <col min="11267" max="11267" width="5.1640625" customWidth="1"/>
    <col min="11269" max="11269" width="20" customWidth="1"/>
    <col min="11270" max="11270" width="16" customWidth="1"/>
    <col min="11271" max="11271" width="20.5" bestFit="1" customWidth="1"/>
    <col min="11516" max="11516" width="11" customWidth="1"/>
    <col min="11517" max="11517" width="15.1640625" bestFit="1" customWidth="1"/>
    <col min="11518" max="11518" width="46.83203125" bestFit="1" customWidth="1"/>
    <col min="11519" max="11519" width="6.33203125" bestFit="1" customWidth="1"/>
    <col min="11520" max="11520" width="5" bestFit="1" customWidth="1"/>
    <col min="11522" max="11522" width="4.5" bestFit="1" customWidth="1"/>
    <col min="11523" max="11523" width="5.1640625" customWidth="1"/>
    <col min="11525" max="11525" width="20" customWidth="1"/>
    <col min="11526" max="11526" width="16" customWidth="1"/>
    <col min="11527" max="11527" width="20.5" bestFit="1" customWidth="1"/>
    <col min="11772" max="11772" width="11" customWidth="1"/>
    <col min="11773" max="11773" width="15.1640625" bestFit="1" customWidth="1"/>
    <col min="11774" max="11774" width="46.83203125" bestFit="1" customWidth="1"/>
    <col min="11775" max="11775" width="6.33203125" bestFit="1" customWidth="1"/>
    <col min="11776" max="11776" width="5" bestFit="1" customWidth="1"/>
    <col min="11778" max="11778" width="4.5" bestFit="1" customWidth="1"/>
    <col min="11779" max="11779" width="5.1640625" customWidth="1"/>
    <col min="11781" max="11781" width="20" customWidth="1"/>
    <col min="11782" max="11782" width="16" customWidth="1"/>
    <col min="11783" max="11783" width="20.5" bestFit="1" customWidth="1"/>
    <col min="12028" max="12028" width="11" customWidth="1"/>
    <col min="12029" max="12029" width="15.1640625" bestFit="1" customWidth="1"/>
    <col min="12030" max="12030" width="46.83203125" bestFit="1" customWidth="1"/>
    <col min="12031" max="12031" width="6.33203125" bestFit="1" customWidth="1"/>
    <col min="12032" max="12032" width="5" bestFit="1" customWidth="1"/>
    <col min="12034" max="12034" width="4.5" bestFit="1" customWidth="1"/>
    <col min="12035" max="12035" width="5.1640625" customWidth="1"/>
    <col min="12037" max="12037" width="20" customWidth="1"/>
    <col min="12038" max="12038" width="16" customWidth="1"/>
    <col min="12039" max="12039" width="20.5" bestFit="1" customWidth="1"/>
    <col min="12284" max="12284" width="11" customWidth="1"/>
    <col min="12285" max="12285" width="15.1640625" bestFit="1" customWidth="1"/>
    <col min="12286" max="12286" width="46.83203125" bestFit="1" customWidth="1"/>
    <col min="12287" max="12287" width="6.33203125" bestFit="1" customWidth="1"/>
    <col min="12288" max="12288" width="5" bestFit="1" customWidth="1"/>
    <col min="12290" max="12290" width="4.5" bestFit="1" customWidth="1"/>
    <col min="12291" max="12291" width="5.1640625" customWidth="1"/>
    <col min="12293" max="12293" width="20" customWidth="1"/>
    <col min="12294" max="12294" width="16" customWidth="1"/>
    <col min="12295" max="12295" width="20.5" bestFit="1" customWidth="1"/>
    <col min="12540" max="12540" width="11" customWidth="1"/>
    <col min="12541" max="12541" width="15.1640625" bestFit="1" customWidth="1"/>
    <col min="12542" max="12542" width="46.83203125" bestFit="1" customWidth="1"/>
    <col min="12543" max="12543" width="6.33203125" bestFit="1" customWidth="1"/>
    <col min="12544" max="12544" width="5" bestFit="1" customWidth="1"/>
    <col min="12546" max="12546" width="4.5" bestFit="1" customWidth="1"/>
    <col min="12547" max="12547" width="5.1640625" customWidth="1"/>
    <col min="12549" max="12549" width="20" customWidth="1"/>
    <col min="12550" max="12550" width="16" customWidth="1"/>
    <col min="12551" max="12551" width="20.5" bestFit="1" customWidth="1"/>
    <col min="12796" max="12796" width="11" customWidth="1"/>
    <col min="12797" max="12797" width="15.1640625" bestFit="1" customWidth="1"/>
    <col min="12798" max="12798" width="46.83203125" bestFit="1" customWidth="1"/>
    <col min="12799" max="12799" width="6.33203125" bestFit="1" customWidth="1"/>
    <col min="12800" max="12800" width="5" bestFit="1" customWidth="1"/>
    <col min="12802" max="12802" width="4.5" bestFit="1" customWidth="1"/>
    <col min="12803" max="12803" width="5.1640625" customWidth="1"/>
    <col min="12805" max="12805" width="20" customWidth="1"/>
    <col min="12806" max="12806" width="16" customWidth="1"/>
    <col min="12807" max="12807" width="20.5" bestFit="1" customWidth="1"/>
    <col min="13052" max="13052" width="11" customWidth="1"/>
    <col min="13053" max="13053" width="15.1640625" bestFit="1" customWidth="1"/>
    <col min="13054" max="13054" width="46.83203125" bestFit="1" customWidth="1"/>
    <col min="13055" max="13055" width="6.33203125" bestFit="1" customWidth="1"/>
    <col min="13056" max="13056" width="5" bestFit="1" customWidth="1"/>
    <col min="13058" max="13058" width="4.5" bestFit="1" customWidth="1"/>
    <col min="13059" max="13059" width="5.1640625" customWidth="1"/>
    <col min="13061" max="13061" width="20" customWidth="1"/>
    <col min="13062" max="13062" width="16" customWidth="1"/>
    <col min="13063" max="13063" width="20.5" bestFit="1" customWidth="1"/>
    <col min="13308" max="13308" width="11" customWidth="1"/>
    <col min="13309" max="13309" width="15.1640625" bestFit="1" customWidth="1"/>
    <col min="13310" max="13310" width="46.83203125" bestFit="1" customWidth="1"/>
    <col min="13311" max="13311" width="6.33203125" bestFit="1" customWidth="1"/>
    <col min="13312" max="13312" width="5" bestFit="1" customWidth="1"/>
    <col min="13314" max="13314" width="4.5" bestFit="1" customWidth="1"/>
    <col min="13315" max="13315" width="5.1640625" customWidth="1"/>
    <col min="13317" max="13317" width="20" customWidth="1"/>
    <col min="13318" max="13318" width="16" customWidth="1"/>
    <col min="13319" max="13319" width="20.5" bestFit="1" customWidth="1"/>
    <col min="13564" max="13564" width="11" customWidth="1"/>
    <col min="13565" max="13565" width="15.1640625" bestFit="1" customWidth="1"/>
    <col min="13566" max="13566" width="46.83203125" bestFit="1" customWidth="1"/>
    <col min="13567" max="13567" width="6.33203125" bestFit="1" customWidth="1"/>
    <col min="13568" max="13568" width="5" bestFit="1" customWidth="1"/>
    <col min="13570" max="13570" width="4.5" bestFit="1" customWidth="1"/>
    <col min="13571" max="13571" width="5.1640625" customWidth="1"/>
    <col min="13573" max="13573" width="20" customWidth="1"/>
    <col min="13574" max="13574" width="16" customWidth="1"/>
    <col min="13575" max="13575" width="20.5" bestFit="1" customWidth="1"/>
    <col min="13820" max="13820" width="11" customWidth="1"/>
    <col min="13821" max="13821" width="15.1640625" bestFit="1" customWidth="1"/>
    <col min="13822" max="13822" width="46.83203125" bestFit="1" customWidth="1"/>
    <col min="13823" max="13823" width="6.33203125" bestFit="1" customWidth="1"/>
    <col min="13824" max="13824" width="5" bestFit="1" customWidth="1"/>
    <col min="13826" max="13826" width="4.5" bestFit="1" customWidth="1"/>
    <col min="13827" max="13827" width="5.1640625" customWidth="1"/>
    <col min="13829" max="13829" width="20" customWidth="1"/>
    <col min="13830" max="13830" width="16" customWidth="1"/>
    <col min="13831" max="13831" width="20.5" bestFit="1" customWidth="1"/>
    <col min="14076" max="14076" width="11" customWidth="1"/>
    <col min="14077" max="14077" width="15.1640625" bestFit="1" customWidth="1"/>
    <col min="14078" max="14078" width="46.83203125" bestFit="1" customWidth="1"/>
    <col min="14079" max="14079" width="6.33203125" bestFit="1" customWidth="1"/>
    <col min="14080" max="14080" width="5" bestFit="1" customWidth="1"/>
    <col min="14082" max="14082" width="4.5" bestFit="1" customWidth="1"/>
    <col min="14083" max="14083" width="5.1640625" customWidth="1"/>
    <col min="14085" max="14085" width="20" customWidth="1"/>
    <col min="14086" max="14086" width="16" customWidth="1"/>
    <col min="14087" max="14087" width="20.5" bestFit="1" customWidth="1"/>
    <col min="14332" max="14332" width="11" customWidth="1"/>
    <col min="14333" max="14333" width="15.1640625" bestFit="1" customWidth="1"/>
    <col min="14334" max="14334" width="46.83203125" bestFit="1" customWidth="1"/>
    <col min="14335" max="14335" width="6.33203125" bestFit="1" customWidth="1"/>
    <col min="14336" max="14336" width="5" bestFit="1" customWidth="1"/>
    <col min="14338" max="14338" width="4.5" bestFit="1" customWidth="1"/>
    <col min="14339" max="14339" width="5.1640625" customWidth="1"/>
    <col min="14341" max="14341" width="20" customWidth="1"/>
    <col min="14342" max="14342" width="16" customWidth="1"/>
    <col min="14343" max="14343" width="20.5" bestFit="1" customWidth="1"/>
    <col min="14588" max="14588" width="11" customWidth="1"/>
    <col min="14589" max="14589" width="15.1640625" bestFit="1" customWidth="1"/>
    <col min="14590" max="14590" width="46.83203125" bestFit="1" customWidth="1"/>
    <col min="14591" max="14591" width="6.33203125" bestFit="1" customWidth="1"/>
    <col min="14592" max="14592" width="5" bestFit="1" customWidth="1"/>
    <col min="14594" max="14594" width="4.5" bestFit="1" customWidth="1"/>
    <col min="14595" max="14595" width="5.1640625" customWidth="1"/>
    <col min="14597" max="14597" width="20" customWidth="1"/>
    <col min="14598" max="14598" width="16" customWidth="1"/>
    <col min="14599" max="14599" width="20.5" bestFit="1" customWidth="1"/>
    <col min="14844" max="14844" width="11" customWidth="1"/>
    <col min="14845" max="14845" width="15.1640625" bestFit="1" customWidth="1"/>
    <col min="14846" max="14846" width="46.83203125" bestFit="1" customWidth="1"/>
    <col min="14847" max="14847" width="6.33203125" bestFit="1" customWidth="1"/>
    <col min="14848" max="14848" width="5" bestFit="1" customWidth="1"/>
    <col min="14850" max="14850" width="4.5" bestFit="1" customWidth="1"/>
    <col min="14851" max="14851" width="5.1640625" customWidth="1"/>
    <col min="14853" max="14853" width="20" customWidth="1"/>
    <col min="14854" max="14854" width="16" customWidth="1"/>
    <col min="14855" max="14855" width="20.5" bestFit="1" customWidth="1"/>
    <col min="15100" max="15100" width="11" customWidth="1"/>
    <col min="15101" max="15101" width="15.1640625" bestFit="1" customWidth="1"/>
    <col min="15102" max="15102" width="46.83203125" bestFit="1" customWidth="1"/>
    <col min="15103" max="15103" width="6.33203125" bestFit="1" customWidth="1"/>
    <col min="15104" max="15104" width="5" bestFit="1" customWidth="1"/>
    <col min="15106" max="15106" width="4.5" bestFit="1" customWidth="1"/>
    <col min="15107" max="15107" width="5.1640625" customWidth="1"/>
    <col min="15109" max="15109" width="20" customWidth="1"/>
    <col min="15110" max="15110" width="16" customWidth="1"/>
    <col min="15111" max="15111" width="20.5" bestFit="1" customWidth="1"/>
    <col min="15356" max="15356" width="11" customWidth="1"/>
    <col min="15357" max="15357" width="15.1640625" bestFit="1" customWidth="1"/>
    <col min="15358" max="15358" width="46.83203125" bestFit="1" customWidth="1"/>
    <col min="15359" max="15359" width="6.33203125" bestFit="1" customWidth="1"/>
    <col min="15360" max="15360" width="5" bestFit="1" customWidth="1"/>
    <col min="15362" max="15362" width="4.5" bestFit="1" customWidth="1"/>
    <col min="15363" max="15363" width="5.1640625" customWidth="1"/>
    <col min="15365" max="15365" width="20" customWidth="1"/>
    <col min="15366" max="15366" width="16" customWidth="1"/>
    <col min="15367" max="15367" width="20.5" bestFit="1" customWidth="1"/>
    <col min="15612" max="15612" width="11" customWidth="1"/>
    <col min="15613" max="15613" width="15.1640625" bestFit="1" customWidth="1"/>
    <col min="15614" max="15614" width="46.83203125" bestFit="1" customWidth="1"/>
    <col min="15615" max="15615" width="6.33203125" bestFit="1" customWidth="1"/>
    <col min="15616" max="15616" width="5" bestFit="1" customWidth="1"/>
    <col min="15618" max="15618" width="4.5" bestFit="1" customWidth="1"/>
    <col min="15619" max="15619" width="5.1640625" customWidth="1"/>
    <col min="15621" max="15621" width="20" customWidth="1"/>
    <col min="15622" max="15622" width="16" customWidth="1"/>
    <col min="15623" max="15623" width="20.5" bestFit="1" customWidth="1"/>
    <col min="15868" max="15868" width="11" customWidth="1"/>
    <col min="15869" max="15869" width="15.1640625" bestFit="1" customWidth="1"/>
    <col min="15870" max="15870" width="46.83203125" bestFit="1" customWidth="1"/>
    <col min="15871" max="15871" width="6.33203125" bestFit="1" customWidth="1"/>
    <col min="15872" max="15872" width="5" bestFit="1" customWidth="1"/>
    <col min="15874" max="15874" width="4.5" bestFit="1" customWidth="1"/>
    <col min="15875" max="15875" width="5.1640625" customWidth="1"/>
    <col min="15877" max="15877" width="20" customWidth="1"/>
    <col min="15878" max="15878" width="16" customWidth="1"/>
    <col min="15879" max="15879" width="20.5" bestFit="1" customWidth="1"/>
    <col min="16124" max="16124" width="11" customWidth="1"/>
    <col min="16125" max="16125" width="15.1640625" bestFit="1" customWidth="1"/>
    <col min="16126" max="16126" width="46.83203125" bestFit="1" customWidth="1"/>
    <col min="16127" max="16127" width="6.33203125" bestFit="1" customWidth="1"/>
    <col min="16128" max="16128" width="5" bestFit="1" customWidth="1"/>
    <col min="16130" max="16130" width="4.5" bestFit="1" customWidth="1"/>
    <col min="16131" max="16131" width="5.1640625" customWidth="1"/>
    <col min="16133" max="16133" width="20" customWidth="1"/>
    <col min="16134" max="16134" width="16" customWidth="1"/>
    <col min="16135" max="16135" width="20.5" bestFit="1" customWidth="1"/>
  </cols>
  <sheetData>
    <row r="1" spans="1:8" ht="19" x14ac:dyDescent="0.25">
      <c r="A1" s="1" t="s">
        <v>2706</v>
      </c>
      <c r="B1" t="s">
        <v>2751</v>
      </c>
    </row>
    <row r="2" spans="1:8" x14ac:dyDescent="0.2">
      <c r="A2" s="3"/>
    </row>
    <row r="3" spans="1:8" s="7" customFormat="1" ht="29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2752</v>
      </c>
      <c r="H3" s="7" t="s">
        <v>54</v>
      </c>
    </row>
    <row r="4" spans="1:8" x14ac:dyDescent="0.2">
      <c r="A4">
        <v>24</v>
      </c>
      <c r="B4" s="25" t="str">
        <f>HYPERLINK("http://www.uniprot.org/uniprot/ANR17_HUMAN", "ANR17_HUMAN")</f>
        <v>ANR17_HUMAN</v>
      </c>
      <c r="C4" t="s">
        <v>2753</v>
      </c>
      <c r="D4" t="b">
        <v>1</v>
      </c>
      <c r="E4" s="6">
        <v>2</v>
      </c>
      <c r="F4" s="6">
        <v>3</v>
      </c>
      <c r="G4" s="6">
        <v>1</v>
      </c>
      <c r="H4" t="s">
        <v>59</v>
      </c>
    </row>
    <row r="5" spans="1:8" x14ac:dyDescent="0.2">
      <c r="A5">
        <v>26</v>
      </c>
      <c r="B5" s="25" t="str">
        <f>HYPERLINK("http://www.uniprot.org/uniprot/ENOA_HUMAN", "ENOA_HUMAN")</f>
        <v>ENOA_HUMAN</v>
      </c>
      <c r="C5" t="s">
        <v>2754</v>
      </c>
      <c r="D5" t="b">
        <v>1</v>
      </c>
      <c r="E5" s="6">
        <v>2</v>
      </c>
      <c r="F5" s="6">
        <v>2</v>
      </c>
      <c r="G5" s="6">
        <v>1</v>
      </c>
      <c r="H5" t="s">
        <v>59</v>
      </c>
    </row>
    <row r="6" spans="1:8" x14ac:dyDescent="0.2">
      <c r="A6">
        <v>27</v>
      </c>
      <c r="B6" s="25" t="str">
        <f>HYPERLINK("http://www.uniprot.org/uniprot/PDIA1_HUMAN", "PDIA1_HUMAN")</f>
        <v>PDIA1_HUMAN</v>
      </c>
      <c r="C6" t="s">
        <v>2755</v>
      </c>
      <c r="D6" t="b">
        <v>1</v>
      </c>
      <c r="E6" s="6">
        <v>2</v>
      </c>
      <c r="F6" s="6">
        <v>3</v>
      </c>
      <c r="G6" s="6">
        <v>1</v>
      </c>
      <c r="H6" t="s">
        <v>59</v>
      </c>
    </row>
    <row r="7" spans="1:8" x14ac:dyDescent="0.2">
      <c r="A7">
        <v>34</v>
      </c>
      <c r="B7" s="25" t="str">
        <f>HYPERLINK("http://www.uniprot.org/uniprot/TCPA_HUMAN", "TCPA_HUMAN")</f>
        <v>TCPA_HUMAN</v>
      </c>
      <c r="C7" t="s">
        <v>2756</v>
      </c>
      <c r="D7" t="b">
        <v>1</v>
      </c>
      <c r="E7" s="6">
        <v>2</v>
      </c>
      <c r="F7" s="6">
        <v>3</v>
      </c>
      <c r="G7" s="6">
        <v>1</v>
      </c>
      <c r="H7" t="s">
        <v>59</v>
      </c>
    </row>
    <row r="8" spans="1:8" x14ac:dyDescent="0.2">
      <c r="A8">
        <v>37</v>
      </c>
      <c r="B8" s="25" t="str">
        <f>HYPERLINK("http://www.uniprot.org/uniprot/HNRH1_HUMAN", "HNRH1_HUMAN")</f>
        <v>HNRH1_HUMAN</v>
      </c>
      <c r="C8" t="s">
        <v>2757</v>
      </c>
      <c r="D8" t="b">
        <v>1</v>
      </c>
      <c r="E8" s="6">
        <v>2</v>
      </c>
      <c r="F8" s="6">
        <v>2</v>
      </c>
      <c r="G8" s="6">
        <v>1</v>
      </c>
      <c r="H8" t="s">
        <v>59</v>
      </c>
    </row>
    <row r="9" spans="1:8" x14ac:dyDescent="0.2">
      <c r="A9">
        <v>47</v>
      </c>
      <c r="B9" s="25" t="str">
        <f>HYPERLINK("http://www.uniprot.org/uniprot/M2OM_HUMAN", "M2OM_HUMAN")</f>
        <v>M2OM_HUMAN</v>
      </c>
      <c r="C9" t="s">
        <v>2758</v>
      </c>
      <c r="D9" t="b">
        <v>1</v>
      </c>
      <c r="E9" s="6">
        <v>2</v>
      </c>
      <c r="F9" s="6">
        <v>2</v>
      </c>
      <c r="G9" s="6">
        <v>1</v>
      </c>
      <c r="H9" t="s">
        <v>59</v>
      </c>
    </row>
    <row r="10" spans="1:8" x14ac:dyDescent="0.2">
      <c r="A10">
        <v>48</v>
      </c>
      <c r="B10" s="25" t="str">
        <f>HYPERLINK("http://www.uniprot.org/uniprot/PDIA6_HUMAN", "PDIA6_HUMAN")</f>
        <v>PDIA6_HUMAN</v>
      </c>
      <c r="C10" t="s">
        <v>2759</v>
      </c>
      <c r="D10" t="b">
        <v>1</v>
      </c>
      <c r="E10" s="6">
        <v>2</v>
      </c>
      <c r="F10" s="6">
        <v>3</v>
      </c>
      <c r="G10" s="6">
        <v>1</v>
      </c>
      <c r="H10" t="s">
        <v>59</v>
      </c>
    </row>
    <row r="11" spans="1:8" x14ac:dyDescent="0.2">
      <c r="A11">
        <v>50</v>
      </c>
      <c r="B11" s="25" t="str">
        <f>HYPERLINK("http://www.uniprot.org/uniprot/LRRK2_HUMAN", "LRRK2_HUMAN")</f>
        <v>LRRK2_HUMAN</v>
      </c>
      <c r="C11" t="s">
        <v>2760</v>
      </c>
      <c r="D11" t="b">
        <v>1</v>
      </c>
      <c r="E11" s="6">
        <v>2</v>
      </c>
      <c r="F11" s="6">
        <v>3</v>
      </c>
      <c r="G11" s="6">
        <v>1</v>
      </c>
      <c r="H11" t="s">
        <v>59</v>
      </c>
    </row>
    <row r="12" spans="1:8" x14ac:dyDescent="0.2">
      <c r="A12">
        <v>54</v>
      </c>
      <c r="B12" s="25" t="str">
        <f>HYPERLINK("http://www.uniprot.org/uniprot/S2543_HUMAN", "S2543_HUMAN")</f>
        <v>S2543_HUMAN</v>
      </c>
      <c r="C12" t="s">
        <v>2761</v>
      </c>
      <c r="D12" t="b">
        <v>1</v>
      </c>
      <c r="E12" s="6">
        <v>2</v>
      </c>
      <c r="F12" s="6">
        <v>3</v>
      </c>
      <c r="G12" s="6">
        <v>1</v>
      </c>
      <c r="H12" t="s">
        <v>59</v>
      </c>
    </row>
    <row r="13" spans="1:8" x14ac:dyDescent="0.2">
      <c r="A13">
        <v>59</v>
      </c>
      <c r="B13" s="25" t="str">
        <f>HYPERLINK("http://www.uniprot.org/uniprot/MAGIX_HUMAN", "MAGIX_HUMAN")</f>
        <v>MAGIX_HUMAN</v>
      </c>
      <c r="C13" t="s">
        <v>2762</v>
      </c>
      <c r="D13" t="b">
        <v>1</v>
      </c>
      <c r="E13" s="6">
        <v>2</v>
      </c>
      <c r="F13" s="6">
        <v>2</v>
      </c>
      <c r="G13" s="6">
        <v>1</v>
      </c>
      <c r="H13" t="s">
        <v>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24"/>
  <sheetViews>
    <sheetView workbookViewId="0">
      <selection activeCell="K28" sqref="K28"/>
    </sheetView>
  </sheetViews>
  <sheetFormatPr baseColWidth="10" defaultColWidth="8.83203125" defaultRowHeight="15" x14ac:dyDescent="0.2"/>
  <cols>
    <col min="1" max="1" width="10.33203125" customWidth="1"/>
    <col min="2" max="2" width="15.5" bestFit="1" customWidth="1"/>
    <col min="3" max="3" width="22.5" bestFit="1" customWidth="1"/>
    <col min="4" max="4" width="9.33203125" customWidth="1"/>
    <col min="5" max="6" width="9.33203125" style="6" customWidth="1"/>
    <col min="7" max="7" width="30.6640625" style="6" customWidth="1"/>
    <col min="8" max="8" width="10.6640625" customWidth="1"/>
    <col min="253" max="253" width="10.33203125" customWidth="1"/>
    <col min="254" max="255" width="15.5" bestFit="1" customWidth="1"/>
    <col min="256" max="256" width="61" bestFit="1" customWidth="1"/>
    <col min="258" max="259" width="6.33203125" customWidth="1"/>
    <col min="261" max="261" width="16.5" customWidth="1"/>
    <col min="262" max="262" width="14.33203125" customWidth="1"/>
    <col min="263" max="263" width="15.1640625" customWidth="1"/>
    <col min="264" max="264" width="122.83203125" bestFit="1" customWidth="1"/>
    <col min="509" max="509" width="10.33203125" customWidth="1"/>
    <col min="510" max="511" width="15.5" bestFit="1" customWidth="1"/>
    <col min="512" max="512" width="61" bestFit="1" customWidth="1"/>
    <col min="514" max="515" width="6.33203125" customWidth="1"/>
    <col min="517" max="517" width="16.5" customWidth="1"/>
    <col min="518" max="518" width="14.33203125" customWidth="1"/>
    <col min="519" max="519" width="15.1640625" customWidth="1"/>
    <col min="520" max="520" width="122.83203125" bestFit="1" customWidth="1"/>
    <col min="765" max="765" width="10.33203125" customWidth="1"/>
    <col min="766" max="767" width="15.5" bestFit="1" customWidth="1"/>
    <col min="768" max="768" width="61" bestFit="1" customWidth="1"/>
    <col min="770" max="771" width="6.33203125" customWidth="1"/>
    <col min="773" max="773" width="16.5" customWidth="1"/>
    <col min="774" max="774" width="14.33203125" customWidth="1"/>
    <col min="775" max="775" width="15.1640625" customWidth="1"/>
    <col min="776" max="776" width="122.83203125" bestFit="1" customWidth="1"/>
    <col min="1021" max="1021" width="10.33203125" customWidth="1"/>
    <col min="1022" max="1023" width="15.5" bestFit="1" customWidth="1"/>
    <col min="1024" max="1024" width="61" bestFit="1" customWidth="1"/>
    <col min="1026" max="1027" width="6.33203125" customWidth="1"/>
    <col min="1029" max="1029" width="16.5" customWidth="1"/>
    <col min="1030" max="1030" width="14.33203125" customWidth="1"/>
    <col min="1031" max="1031" width="15.1640625" customWidth="1"/>
    <col min="1032" max="1032" width="122.83203125" bestFit="1" customWidth="1"/>
    <col min="1277" max="1277" width="10.33203125" customWidth="1"/>
    <col min="1278" max="1279" width="15.5" bestFit="1" customWidth="1"/>
    <col min="1280" max="1280" width="61" bestFit="1" customWidth="1"/>
    <col min="1282" max="1283" width="6.33203125" customWidth="1"/>
    <col min="1285" max="1285" width="16.5" customWidth="1"/>
    <col min="1286" max="1286" width="14.33203125" customWidth="1"/>
    <col min="1287" max="1287" width="15.1640625" customWidth="1"/>
    <col min="1288" max="1288" width="122.83203125" bestFit="1" customWidth="1"/>
    <col min="1533" max="1533" width="10.33203125" customWidth="1"/>
    <col min="1534" max="1535" width="15.5" bestFit="1" customWidth="1"/>
    <col min="1536" max="1536" width="61" bestFit="1" customWidth="1"/>
    <col min="1538" max="1539" width="6.33203125" customWidth="1"/>
    <col min="1541" max="1541" width="16.5" customWidth="1"/>
    <col min="1542" max="1542" width="14.33203125" customWidth="1"/>
    <col min="1543" max="1543" width="15.1640625" customWidth="1"/>
    <col min="1544" max="1544" width="122.83203125" bestFit="1" customWidth="1"/>
    <col min="1789" max="1789" width="10.33203125" customWidth="1"/>
    <col min="1790" max="1791" width="15.5" bestFit="1" customWidth="1"/>
    <col min="1792" max="1792" width="61" bestFit="1" customWidth="1"/>
    <col min="1794" max="1795" width="6.33203125" customWidth="1"/>
    <col min="1797" max="1797" width="16.5" customWidth="1"/>
    <col min="1798" max="1798" width="14.33203125" customWidth="1"/>
    <col min="1799" max="1799" width="15.1640625" customWidth="1"/>
    <col min="1800" max="1800" width="122.83203125" bestFit="1" customWidth="1"/>
    <col min="2045" max="2045" width="10.33203125" customWidth="1"/>
    <col min="2046" max="2047" width="15.5" bestFit="1" customWidth="1"/>
    <col min="2048" max="2048" width="61" bestFit="1" customWidth="1"/>
    <col min="2050" max="2051" width="6.33203125" customWidth="1"/>
    <col min="2053" max="2053" width="16.5" customWidth="1"/>
    <col min="2054" max="2054" width="14.33203125" customWidth="1"/>
    <col min="2055" max="2055" width="15.1640625" customWidth="1"/>
    <col min="2056" max="2056" width="122.83203125" bestFit="1" customWidth="1"/>
    <col min="2301" max="2301" width="10.33203125" customWidth="1"/>
    <col min="2302" max="2303" width="15.5" bestFit="1" customWidth="1"/>
    <col min="2304" max="2304" width="61" bestFit="1" customWidth="1"/>
    <col min="2306" max="2307" width="6.33203125" customWidth="1"/>
    <col min="2309" max="2309" width="16.5" customWidth="1"/>
    <col min="2310" max="2310" width="14.33203125" customWidth="1"/>
    <col min="2311" max="2311" width="15.1640625" customWidth="1"/>
    <col min="2312" max="2312" width="122.83203125" bestFit="1" customWidth="1"/>
    <col min="2557" max="2557" width="10.33203125" customWidth="1"/>
    <col min="2558" max="2559" width="15.5" bestFit="1" customWidth="1"/>
    <col min="2560" max="2560" width="61" bestFit="1" customWidth="1"/>
    <col min="2562" max="2563" width="6.33203125" customWidth="1"/>
    <col min="2565" max="2565" width="16.5" customWidth="1"/>
    <col min="2566" max="2566" width="14.33203125" customWidth="1"/>
    <col min="2567" max="2567" width="15.1640625" customWidth="1"/>
    <col min="2568" max="2568" width="122.83203125" bestFit="1" customWidth="1"/>
    <col min="2813" max="2813" width="10.33203125" customWidth="1"/>
    <col min="2814" max="2815" width="15.5" bestFit="1" customWidth="1"/>
    <col min="2816" max="2816" width="61" bestFit="1" customWidth="1"/>
    <col min="2818" max="2819" width="6.33203125" customWidth="1"/>
    <col min="2821" max="2821" width="16.5" customWidth="1"/>
    <col min="2822" max="2822" width="14.33203125" customWidth="1"/>
    <col min="2823" max="2823" width="15.1640625" customWidth="1"/>
    <col min="2824" max="2824" width="122.83203125" bestFit="1" customWidth="1"/>
    <col min="3069" max="3069" width="10.33203125" customWidth="1"/>
    <col min="3070" max="3071" width="15.5" bestFit="1" customWidth="1"/>
    <col min="3072" max="3072" width="61" bestFit="1" customWidth="1"/>
    <col min="3074" max="3075" width="6.33203125" customWidth="1"/>
    <col min="3077" max="3077" width="16.5" customWidth="1"/>
    <col min="3078" max="3078" width="14.33203125" customWidth="1"/>
    <col min="3079" max="3079" width="15.1640625" customWidth="1"/>
    <col min="3080" max="3080" width="122.83203125" bestFit="1" customWidth="1"/>
    <col min="3325" max="3325" width="10.33203125" customWidth="1"/>
    <col min="3326" max="3327" width="15.5" bestFit="1" customWidth="1"/>
    <col min="3328" max="3328" width="61" bestFit="1" customWidth="1"/>
    <col min="3330" max="3331" width="6.33203125" customWidth="1"/>
    <col min="3333" max="3333" width="16.5" customWidth="1"/>
    <col min="3334" max="3334" width="14.33203125" customWidth="1"/>
    <col min="3335" max="3335" width="15.1640625" customWidth="1"/>
    <col min="3336" max="3336" width="122.83203125" bestFit="1" customWidth="1"/>
    <col min="3581" max="3581" width="10.33203125" customWidth="1"/>
    <col min="3582" max="3583" width="15.5" bestFit="1" customWidth="1"/>
    <col min="3584" max="3584" width="61" bestFit="1" customWidth="1"/>
    <col min="3586" max="3587" width="6.33203125" customWidth="1"/>
    <col min="3589" max="3589" width="16.5" customWidth="1"/>
    <col min="3590" max="3590" width="14.33203125" customWidth="1"/>
    <col min="3591" max="3591" width="15.1640625" customWidth="1"/>
    <col min="3592" max="3592" width="122.83203125" bestFit="1" customWidth="1"/>
    <col min="3837" max="3837" width="10.33203125" customWidth="1"/>
    <col min="3838" max="3839" width="15.5" bestFit="1" customWidth="1"/>
    <col min="3840" max="3840" width="61" bestFit="1" customWidth="1"/>
    <col min="3842" max="3843" width="6.33203125" customWidth="1"/>
    <col min="3845" max="3845" width="16.5" customWidth="1"/>
    <col min="3846" max="3846" width="14.33203125" customWidth="1"/>
    <col min="3847" max="3847" width="15.1640625" customWidth="1"/>
    <col min="3848" max="3848" width="122.83203125" bestFit="1" customWidth="1"/>
    <col min="4093" max="4093" width="10.33203125" customWidth="1"/>
    <col min="4094" max="4095" width="15.5" bestFit="1" customWidth="1"/>
    <col min="4096" max="4096" width="61" bestFit="1" customWidth="1"/>
    <col min="4098" max="4099" width="6.33203125" customWidth="1"/>
    <col min="4101" max="4101" width="16.5" customWidth="1"/>
    <col min="4102" max="4102" width="14.33203125" customWidth="1"/>
    <col min="4103" max="4103" width="15.1640625" customWidth="1"/>
    <col min="4104" max="4104" width="122.83203125" bestFit="1" customWidth="1"/>
    <col min="4349" max="4349" width="10.33203125" customWidth="1"/>
    <col min="4350" max="4351" width="15.5" bestFit="1" customWidth="1"/>
    <col min="4352" max="4352" width="61" bestFit="1" customWidth="1"/>
    <col min="4354" max="4355" width="6.33203125" customWidth="1"/>
    <col min="4357" max="4357" width="16.5" customWidth="1"/>
    <col min="4358" max="4358" width="14.33203125" customWidth="1"/>
    <col min="4359" max="4359" width="15.1640625" customWidth="1"/>
    <col min="4360" max="4360" width="122.83203125" bestFit="1" customWidth="1"/>
    <col min="4605" max="4605" width="10.33203125" customWidth="1"/>
    <col min="4606" max="4607" width="15.5" bestFit="1" customWidth="1"/>
    <col min="4608" max="4608" width="61" bestFit="1" customWidth="1"/>
    <col min="4610" max="4611" width="6.33203125" customWidth="1"/>
    <col min="4613" max="4613" width="16.5" customWidth="1"/>
    <col min="4614" max="4614" width="14.33203125" customWidth="1"/>
    <col min="4615" max="4615" width="15.1640625" customWidth="1"/>
    <col min="4616" max="4616" width="122.83203125" bestFit="1" customWidth="1"/>
    <col min="4861" max="4861" width="10.33203125" customWidth="1"/>
    <col min="4862" max="4863" width="15.5" bestFit="1" customWidth="1"/>
    <col min="4864" max="4864" width="61" bestFit="1" customWidth="1"/>
    <col min="4866" max="4867" width="6.33203125" customWidth="1"/>
    <col min="4869" max="4869" width="16.5" customWidth="1"/>
    <col min="4870" max="4870" width="14.33203125" customWidth="1"/>
    <col min="4871" max="4871" width="15.1640625" customWidth="1"/>
    <col min="4872" max="4872" width="122.83203125" bestFit="1" customWidth="1"/>
    <col min="5117" max="5117" width="10.33203125" customWidth="1"/>
    <col min="5118" max="5119" width="15.5" bestFit="1" customWidth="1"/>
    <col min="5120" max="5120" width="61" bestFit="1" customWidth="1"/>
    <col min="5122" max="5123" width="6.33203125" customWidth="1"/>
    <col min="5125" max="5125" width="16.5" customWidth="1"/>
    <col min="5126" max="5126" width="14.33203125" customWidth="1"/>
    <col min="5127" max="5127" width="15.1640625" customWidth="1"/>
    <col min="5128" max="5128" width="122.83203125" bestFit="1" customWidth="1"/>
    <col min="5373" max="5373" width="10.33203125" customWidth="1"/>
    <col min="5374" max="5375" width="15.5" bestFit="1" customWidth="1"/>
    <col min="5376" max="5376" width="61" bestFit="1" customWidth="1"/>
    <col min="5378" max="5379" width="6.33203125" customWidth="1"/>
    <col min="5381" max="5381" width="16.5" customWidth="1"/>
    <col min="5382" max="5382" width="14.33203125" customWidth="1"/>
    <col min="5383" max="5383" width="15.1640625" customWidth="1"/>
    <col min="5384" max="5384" width="122.83203125" bestFit="1" customWidth="1"/>
    <col min="5629" max="5629" width="10.33203125" customWidth="1"/>
    <col min="5630" max="5631" width="15.5" bestFit="1" customWidth="1"/>
    <col min="5632" max="5632" width="61" bestFit="1" customWidth="1"/>
    <col min="5634" max="5635" width="6.33203125" customWidth="1"/>
    <col min="5637" max="5637" width="16.5" customWidth="1"/>
    <col min="5638" max="5638" width="14.33203125" customWidth="1"/>
    <col min="5639" max="5639" width="15.1640625" customWidth="1"/>
    <col min="5640" max="5640" width="122.83203125" bestFit="1" customWidth="1"/>
    <col min="5885" max="5885" width="10.33203125" customWidth="1"/>
    <col min="5886" max="5887" width="15.5" bestFit="1" customWidth="1"/>
    <col min="5888" max="5888" width="61" bestFit="1" customWidth="1"/>
    <col min="5890" max="5891" width="6.33203125" customWidth="1"/>
    <col min="5893" max="5893" width="16.5" customWidth="1"/>
    <col min="5894" max="5894" width="14.33203125" customWidth="1"/>
    <col min="5895" max="5895" width="15.1640625" customWidth="1"/>
    <col min="5896" max="5896" width="122.83203125" bestFit="1" customWidth="1"/>
    <col min="6141" max="6141" width="10.33203125" customWidth="1"/>
    <col min="6142" max="6143" width="15.5" bestFit="1" customWidth="1"/>
    <col min="6144" max="6144" width="61" bestFit="1" customWidth="1"/>
    <col min="6146" max="6147" width="6.33203125" customWidth="1"/>
    <col min="6149" max="6149" width="16.5" customWidth="1"/>
    <col min="6150" max="6150" width="14.33203125" customWidth="1"/>
    <col min="6151" max="6151" width="15.1640625" customWidth="1"/>
    <col min="6152" max="6152" width="122.83203125" bestFit="1" customWidth="1"/>
    <col min="6397" max="6397" width="10.33203125" customWidth="1"/>
    <col min="6398" max="6399" width="15.5" bestFit="1" customWidth="1"/>
    <col min="6400" max="6400" width="61" bestFit="1" customWidth="1"/>
    <col min="6402" max="6403" width="6.33203125" customWidth="1"/>
    <col min="6405" max="6405" width="16.5" customWidth="1"/>
    <col min="6406" max="6406" width="14.33203125" customWidth="1"/>
    <col min="6407" max="6407" width="15.1640625" customWidth="1"/>
    <col min="6408" max="6408" width="122.83203125" bestFit="1" customWidth="1"/>
    <col min="6653" max="6653" width="10.33203125" customWidth="1"/>
    <col min="6654" max="6655" width="15.5" bestFit="1" customWidth="1"/>
    <col min="6656" max="6656" width="61" bestFit="1" customWidth="1"/>
    <col min="6658" max="6659" width="6.33203125" customWidth="1"/>
    <col min="6661" max="6661" width="16.5" customWidth="1"/>
    <col min="6662" max="6662" width="14.33203125" customWidth="1"/>
    <col min="6663" max="6663" width="15.1640625" customWidth="1"/>
    <col min="6664" max="6664" width="122.83203125" bestFit="1" customWidth="1"/>
    <col min="6909" max="6909" width="10.33203125" customWidth="1"/>
    <col min="6910" max="6911" width="15.5" bestFit="1" customWidth="1"/>
    <col min="6912" max="6912" width="61" bestFit="1" customWidth="1"/>
    <col min="6914" max="6915" width="6.33203125" customWidth="1"/>
    <col min="6917" max="6917" width="16.5" customWidth="1"/>
    <col min="6918" max="6918" width="14.33203125" customWidth="1"/>
    <col min="6919" max="6919" width="15.1640625" customWidth="1"/>
    <col min="6920" max="6920" width="122.83203125" bestFit="1" customWidth="1"/>
    <col min="7165" max="7165" width="10.33203125" customWidth="1"/>
    <col min="7166" max="7167" width="15.5" bestFit="1" customWidth="1"/>
    <col min="7168" max="7168" width="61" bestFit="1" customWidth="1"/>
    <col min="7170" max="7171" width="6.33203125" customWidth="1"/>
    <col min="7173" max="7173" width="16.5" customWidth="1"/>
    <col min="7174" max="7174" width="14.33203125" customWidth="1"/>
    <col min="7175" max="7175" width="15.1640625" customWidth="1"/>
    <col min="7176" max="7176" width="122.83203125" bestFit="1" customWidth="1"/>
    <col min="7421" max="7421" width="10.33203125" customWidth="1"/>
    <col min="7422" max="7423" width="15.5" bestFit="1" customWidth="1"/>
    <col min="7424" max="7424" width="61" bestFit="1" customWidth="1"/>
    <col min="7426" max="7427" width="6.33203125" customWidth="1"/>
    <col min="7429" max="7429" width="16.5" customWidth="1"/>
    <col min="7430" max="7430" width="14.33203125" customWidth="1"/>
    <col min="7431" max="7431" width="15.1640625" customWidth="1"/>
    <col min="7432" max="7432" width="122.83203125" bestFit="1" customWidth="1"/>
    <col min="7677" max="7677" width="10.33203125" customWidth="1"/>
    <col min="7678" max="7679" width="15.5" bestFit="1" customWidth="1"/>
    <col min="7680" max="7680" width="61" bestFit="1" customWidth="1"/>
    <col min="7682" max="7683" width="6.33203125" customWidth="1"/>
    <col min="7685" max="7685" width="16.5" customWidth="1"/>
    <col min="7686" max="7686" width="14.33203125" customWidth="1"/>
    <col min="7687" max="7687" width="15.1640625" customWidth="1"/>
    <col min="7688" max="7688" width="122.83203125" bestFit="1" customWidth="1"/>
    <col min="7933" max="7933" width="10.33203125" customWidth="1"/>
    <col min="7934" max="7935" width="15.5" bestFit="1" customWidth="1"/>
    <col min="7936" max="7936" width="61" bestFit="1" customWidth="1"/>
    <col min="7938" max="7939" width="6.33203125" customWidth="1"/>
    <col min="7941" max="7941" width="16.5" customWidth="1"/>
    <col min="7942" max="7942" width="14.33203125" customWidth="1"/>
    <col min="7943" max="7943" width="15.1640625" customWidth="1"/>
    <col min="7944" max="7944" width="122.83203125" bestFit="1" customWidth="1"/>
    <col min="8189" max="8189" width="10.33203125" customWidth="1"/>
    <col min="8190" max="8191" width="15.5" bestFit="1" customWidth="1"/>
    <col min="8192" max="8192" width="61" bestFit="1" customWidth="1"/>
    <col min="8194" max="8195" width="6.33203125" customWidth="1"/>
    <col min="8197" max="8197" width="16.5" customWidth="1"/>
    <col min="8198" max="8198" width="14.33203125" customWidth="1"/>
    <col min="8199" max="8199" width="15.1640625" customWidth="1"/>
    <col min="8200" max="8200" width="122.83203125" bestFit="1" customWidth="1"/>
    <col min="8445" max="8445" width="10.33203125" customWidth="1"/>
    <col min="8446" max="8447" width="15.5" bestFit="1" customWidth="1"/>
    <col min="8448" max="8448" width="61" bestFit="1" customWidth="1"/>
    <col min="8450" max="8451" width="6.33203125" customWidth="1"/>
    <col min="8453" max="8453" width="16.5" customWidth="1"/>
    <col min="8454" max="8454" width="14.33203125" customWidth="1"/>
    <col min="8455" max="8455" width="15.1640625" customWidth="1"/>
    <col min="8456" max="8456" width="122.83203125" bestFit="1" customWidth="1"/>
    <col min="8701" max="8701" width="10.33203125" customWidth="1"/>
    <col min="8702" max="8703" width="15.5" bestFit="1" customWidth="1"/>
    <col min="8704" max="8704" width="61" bestFit="1" customWidth="1"/>
    <col min="8706" max="8707" width="6.33203125" customWidth="1"/>
    <col min="8709" max="8709" width="16.5" customWidth="1"/>
    <col min="8710" max="8710" width="14.33203125" customWidth="1"/>
    <col min="8711" max="8711" width="15.1640625" customWidth="1"/>
    <col min="8712" max="8712" width="122.83203125" bestFit="1" customWidth="1"/>
    <col min="8957" max="8957" width="10.33203125" customWidth="1"/>
    <col min="8958" max="8959" width="15.5" bestFit="1" customWidth="1"/>
    <col min="8960" max="8960" width="61" bestFit="1" customWidth="1"/>
    <col min="8962" max="8963" width="6.33203125" customWidth="1"/>
    <col min="8965" max="8965" width="16.5" customWidth="1"/>
    <col min="8966" max="8966" width="14.33203125" customWidth="1"/>
    <col min="8967" max="8967" width="15.1640625" customWidth="1"/>
    <col min="8968" max="8968" width="122.83203125" bestFit="1" customWidth="1"/>
    <col min="9213" max="9213" width="10.33203125" customWidth="1"/>
    <col min="9214" max="9215" width="15.5" bestFit="1" customWidth="1"/>
    <col min="9216" max="9216" width="61" bestFit="1" customWidth="1"/>
    <col min="9218" max="9219" width="6.33203125" customWidth="1"/>
    <col min="9221" max="9221" width="16.5" customWidth="1"/>
    <col min="9222" max="9222" width="14.33203125" customWidth="1"/>
    <col min="9223" max="9223" width="15.1640625" customWidth="1"/>
    <col min="9224" max="9224" width="122.83203125" bestFit="1" customWidth="1"/>
    <col min="9469" max="9469" width="10.33203125" customWidth="1"/>
    <col min="9470" max="9471" width="15.5" bestFit="1" customWidth="1"/>
    <col min="9472" max="9472" width="61" bestFit="1" customWidth="1"/>
    <col min="9474" max="9475" width="6.33203125" customWidth="1"/>
    <col min="9477" max="9477" width="16.5" customWidth="1"/>
    <col min="9478" max="9478" width="14.33203125" customWidth="1"/>
    <col min="9479" max="9479" width="15.1640625" customWidth="1"/>
    <col min="9480" max="9480" width="122.83203125" bestFit="1" customWidth="1"/>
    <col min="9725" max="9725" width="10.33203125" customWidth="1"/>
    <col min="9726" max="9727" width="15.5" bestFit="1" customWidth="1"/>
    <col min="9728" max="9728" width="61" bestFit="1" customWidth="1"/>
    <col min="9730" max="9731" width="6.33203125" customWidth="1"/>
    <col min="9733" max="9733" width="16.5" customWidth="1"/>
    <col min="9734" max="9734" width="14.33203125" customWidth="1"/>
    <col min="9735" max="9735" width="15.1640625" customWidth="1"/>
    <col min="9736" max="9736" width="122.83203125" bestFit="1" customWidth="1"/>
    <col min="9981" max="9981" width="10.33203125" customWidth="1"/>
    <col min="9982" max="9983" width="15.5" bestFit="1" customWidth="1"/>
    <col min="9984" max="9984" width="61" bestFit="1" customWidth="1"/>
    <col min="9986" max="9987" width="6.33203125" customWidth="1"/>
    <col min="9989" max="9989" width="16.5" customWidth="1"/>
    <col min="9990" max="9990" width="14.33203125" customWidth="1"/>
    <col min="9991" max="9991" width="15.1640625" customWidth="1"/>
    <col min="9992" max="9992" width="122.83203125" bestFit="1" customWidth="1"/>
    <col min="10237" max="10237" width="10.33203125" customWidth="1"/>
    <col min="10238" max="10239" width="15.5" bestFit="1" customWidth="1"/>
    <col min="10240" max="10240" width="61" bestFit="1" customWidth="1"/>
    <col min="10242" max="10243" width="6.33203125" customWidth="1"/>
    <col min="10245" max="10245" width="16.5" customWidth="1"/>
    <col min="10246" max="10246" width="14.33203125" customWidth="1"/>
    <col min="10247" max="10247" width="15.1640625" customWidth="1"/>
    <col min="10248" max="10248" width="122.83203125" bestFit="1" customWidth="1"/>
    <col min="10493" max="10493" width="10.33203125" customWidth="1"/>
    <col min="10494" max="10495" width="15.5" bestFit="1" customWidth="1"/>
    <col min="10496" max="10496" width="61" bestFit="1" customWidth="1"/>
    <col min="10498" max="10499" width="6.33203125" customWidth="1"/>
    <col min="10501" max="10501" width="16.5" customWidth="1"/>
    <col min="10502" max="10502" width="14.33203125" customWidth="1"/>
    <col min="10503" max="10503" width="15.1640625" customWidth="1"/>
    <col min="10504" max="10504" width="122.83203125" bestFit="1" customWidth="1"/>
    <col min="10749" max="10749" width="10.33203125" customWidth="1"/>
    <col min="10750" max="10751" width="15.5" bestFit="1" customWidth="1"/>
    <col min="10752" max="10752" width="61" bestFit="1" customWidth="1"/>
    <col min="10754" max="10755" width="6.33203125" customWidth="1"/>
    <col min="10757" max="10757" width="16.5" customWidth="1"/>
    <col min="10758" max="10758" width="14.33203125" customWidth="1"/>
    <col min="10759" max="10759" width="15.1640625" customWidth="1"/>
    <col min="10760" max="10760" width="122.83203125" bestFit="1" customWidth="1"/>
    <col min="11005" max="11005" width="10.33203125" customWidth="1"/>
    <col min="11006" max="11007" width="15.5" bestFit="1" customWidth="1"/>
    <col min="11008" max="11008" width="61" bestFit="1" customWidth="1"/>
    <col min="11010" max="11011" width="6.33203125" customWidth="1"/>
    <col min="11013" max="11013" width="16.5" customWidth="1"/>
    <col min="11014" max="11014" width="14.33203125" customWidth="1"/>
    <col min="11015" max="11015" width="15.1640625" customWidth="1"/>
    <col min="11016" max="11016" width="122.83203125" bestFit="1" customWidth="1"/>
    <col min="11261" max="11261" width="10.33203125" customWidth="1"/>
    <col min="11262" max="11263" width="15.5" bestFit="1" customWidth="1"/>
    <col min="11264" max="11264" width="61" bestFit="1" customWidth="1"/>
    <col min="11266" max="11267" width="6.33203125" customWidth="1"/>
    <col min="11269" max="11269" width="16.5" customWidth="1"/>
    <col min="11270" max="11270" width="14.33203125" customWidth="1"/>
    <col min="11271" max="11271" width="15.1640625" customWidth="1"/>
    <col min="11272" max="11272" width="122.83203125" bestFit="1" customWidth="1"/>
    <col min="11517" max="11517" width="10.33203125" customWidth="1"/>
    <col min="11518" max="11519" width="15.5" bestFit="1" customWidth="1"/>
    <col min="11520" max="11520" width="61" bestFit="1" customWidth="1"/>
    <col min="11522" max="11523" width="6.33203125" customWidth="1"/>
    <col min="11525" max="11525" width="16.5" customWidth="1"/>
    <col min="11526" max="11526" width="14.33203125" customWidth="1"/>
    <col min="11527" max="11527" width="15.1640625" customWidth="1"/>
    <col min="11528" max="11528" width="122.83203125" bestFit="1" customWidth="1"/>
    <col min="11773" max="11773" width="10.33203125" customWidth="1"/>
    <col min="11774" max="11775" width="15.5" bestFit="1" customWidth="1"/>
    <col min="11776" max="11776" width="61" bestFit="1" customWidth="1"/>
    <col min="11778" max="11779" width="6.33203125" customWidth="1"/>
    <col min="11781" max="11781" width="16.5" customWidth="1"/>
    <col min="11782" max="11782" width="14.33203125" customWidth="1"/>
    <col min="11783" max="11783" width="15.1640625" customWidth="1"/>
    <col min="11784" max="11784" width="122.83203125" bestFit="1" customWidth="1"/>
    <col min="12029" max="12029" width="10.33203125" customWidth="1"/>
    <col min="12030" max="12031" width="15.5" bestFit="1" customWidth="1"/>
    <col min="12032" max="12032" width="61" bestFit="1" customWidth="1"/>
    <col min="12034" max="12035" width="6.33203125" customWidth="1"/>
    <col min="12037" max="12037" width="16.5" customWidth="1"/>
    <col min="12038" max="12038" width="14.33203125" customWidth="1"/>
    <col min="12039" max="12039" width="15.1640625" customWidth="1"/>
    <col min="12040" max="12040" width="122.83203125" bestFit="1" customWidth="1"/>
    <col min="12285" max="12285" width="10.33203125" customWidth="1"/>
    <col min="12286" max="12287" width="15.5" bestFit="1" customWidth="1"/>
    <col min="12288" max="12288" width="61" bestFit="1" customWidth="1"/>
    <col min="12290" max="12291" width="6.33203125" customWidth="1"/>
    <col min="12293" max="12293" width="16.5" customWidth="1"/>
    <col min="12294" max="12294" width="14.33203125" customWidth="1"/>
    <col min="12295" max="12295" width="15.1640625" customWidth="1"/>
    <col min="12296" max="12296" width="122.83203125" bestFit="1" customWidth="1"/>
    <col min="12541" max="12541" width="10.33203125" customWidth="1"/>
    <col min="12542" max="12543" width="15.5" bestFit="1" customWidth="1"/>
    <col min="12544" max="12544" width="61" bestFit="1" customWidth="1"/>
    <col min="12546" max="12547" width="6.33203125" customWidth="1"/>
    <col min="12549" max="12549" width="16.5" customWidth="1"/>
    <col min="12550" max="12550" width="14.33203125" customWidth="1"/>
    <col min="12551" max="12551" width="15.1640625" customWidth="1"/>
    <col min="12552" max="12552" width="122.83203125" bestFit="1" customWidth="1"/>
    <col min="12797" max="12797" width="10.33203125" customWidth="1"/>
    <col min="12798" max="12799" width="15.5" bestFit="1" customWidth="1"/>
    <col min="12800" max="12800" width="61" bestFit="1" customWidth="1"/>
    <col min="12802" max="12803" width="6.33203125" customWidth="1"/>
    <col min="12805" max="12805" width="16.5" customWidth="1"/>
    <col min="12806" max="12806" width="14.33203125" customWidth="1"/>
    <col min="12807" max="12807" width="15.1640625" customWidth="1"/>
    <col min="12808" max="12808" width="122.83203125" bestFit="1" customWidth="1"/>
    <col min="13053" max="13053" width="10.33203125" customWidth="1"/>
    <col min="13054" max="13055" width="15.5" bestFit="1" customWidth="1"/>
    <col min="13056" max="13056" width="61" bestFit="1" customWidth="1"/>
    <col min="13058" max="13059" width="6.33203125" customWidth="1"/>
    <col min="13061" max="13061" width="16.5" customWidth="1"/>
    <col min="13062" max="13062" width="14.33203125" customWidth="1"/>
    <col min="13063" max="13063" width="15.1640625" customWidth="1"/>
    <col min="13064" max="13064" width="122.83203125" bestFit="1" customWidth="1"/>
    <col min="13309" max="13309" width="10.33203125" customWidth="1"/>
    <col min="13310" max="13311" width="15.5" bestFit="1" customWidth="1"/>
    <col min="13312" max="13312" width="61" bestFit="1" customWidth="1"/>
    <col min="13314" max="13315" width="6.33203125" customWidth="1"/>
    <col min="13317" max="13317" width="16.5" customWidth="1"/>
    <col min="13318" max="13318" width="14.33203125" customWidth="1"/>
    <col min="13319" max="13319" width="15.1640625" customWidth="1"/>
    <col min="13320" max="13320" width="122.83203125" bestFit="1" customWidth="1"/>
    <col min="13565" max="13565" width="10.33203125" customWidth="1"/>
    <col min="13566" max="13567" width="15.5" bestFit="1" customWidth="1"/>
    <col min="13568" max="13568" width="61" bestFit="1" customWidth="1"/>
    <col min="13570" max="13571" width="6.33203125" customWidth="1"/>
    <col min="13573" max="13573" width="16.5" customWidth="1"/>
    <col min="13574" max="13574" width="14.33203125" customWidth="1"/>
    <col min="13575" max="13575" width="15.1640625" customWidth="1"/>
    <col min="13576" max="13576" width="122.83203125" bestFit="1" customWidth="1"/>
    <col min="13821" max="13821" width="10.33203125" customWidth="1"/>
    <col min="13822" max="13823" width="15.5" bestFit="1" customWidth="1"/>
    <col min="13824" max="13824" width="61" bestFit="1" customWidth="1"/>
    <col min="13826" max="13827" width="6.33203125" customWidth="1"/>
    <col min="13829" max="13829" width="16.5" customWidth="1"/>
    <col min="13830" max="13830" width="14.33203125" customWidth="1"/>
    <col min="13831" max="13831" width="15.1640625" customWidth="1"/>
    <col min="13832" max="13832" width="122.83203125" bestFit="1" customWidth="1"/>
    <col min="14077" max="14077" width="10.33203125" customWidth="1"/>
    <col min="14078" max="14079" width="15.5" bestFit="1" customWidth="1"/>
    <col min="14080" max="14080" width="61" bestFit="1" customWidth="1"/>
    <col min="14082" max="14083" width="6.33203125" customWidth="1"/>
    <col min="14085" max="14085" width="16.5" customWidth="1"/>
    <col min="14086" max="14086" width="14.33203125" customWidth="1"/>
    <col min="14087" max="14087" width="15.1640625" customWidth="1"/>
    <col min="14088" max="14088" width="122.83203125" bestFit="1" customWidth="1"/>
    <col min="14333" max="14333" width="10.33203125" customWidth="1"/>
    <col min="14334" max="14335" width="15.5" bestFit="1" customWidth="1"/>
    <col min="14336" max="14336" width="61" bestFit="1" customWidth="1"/>
    <col min="14338" max="14339" width="6.33203125" customWidth="1"/>
    <col min="14341" max="14341" width="16.5" customWidth="1"/>
    <col min="14342" max="14342" width="14.33203125" customWidth="1"/>
    <col min="14343" max="14343" width="15.1640625" customWidth="1"/>
    <col min="14344" max="14344" width="122.83203125" bestFit="1" customWidth="1"/>
    <col min="14589" max="14589" width="10.33203125" customWidth="1"/>
    <col min="14590" max="14591" width="15.5" bestFit="1" customWidth="1"/>
    <col min="14592" max="14592" width="61" bestFit="1" customWidth="1"/>
    <col min="14594" max="14595" width="6.33203125" customWidth="1"/>
    <col min="14597" max="14597" width="16.5" customWidth="1"/>
    <col min="14598" max="14598" width="14.33203125" customWidth="1"/>
    <col min="14599" max="14599" width="15.1640625" customWidth="1"/>
    <col min="14600" max="14600" width="122.83203125" bestFit="1" customWidth="1"/>
    <col min="14845" max="14845" width="10.33203125" customWidth="1"/>
    <col min="14846" max="14847" width="15.5" bestFit="1" customWidth="1"/>
    <col min="14848" max="14848" width="61" bestFit="1" customWidth="1"/>
    <col min="14850" max="14851" width="6.33203125" customWidth="1"/>
    <col min="14853" max="14853" width="16.5" customWidth="1"/>
    <col min="14854" max="14854" width="14.33203125" customWidth="1"/>
    <col min="14855" max="14855" width="15.1640625" customWidth="1"/>
    <col min="14856" max="14856" width="122.83203125" bestFit="1" customWidth="1"/>
    <col min="15101" max="15101" width="10.33203125" customWidth="1"/>
    <col min="15102" max="15103" width="15.5" bestFit="1" customWidth="1"/>
    <col min="15104" max="15104" width="61" bestFit="1" customWidth="1"/>
    <col min="15106" max="15107" width="6.33203125" customWidth="1"/>
    <col min="15109" max="15109" width="16.5" customWidth="1"/>
    <col min="15110" max="15110" width="14.33203125" customWidth="1"/>
    <col min="15111" max="15111" width="15.1640625" customWidth="1"/>
    <col min="15112" max="15112" width="122.83203125" bestFit="1" customWidth="1"/>
    <col min="15357" max="15357" width="10.33203125" customWidth="1"/>
    <col min="15358" max="15359" width="15.5" bestFit="1" customWidth="1"/>
    <col min="15360" max="15360" width="61" bestFit="1" customWidth="1"/>
    <col min="15362" max="15363" width="6.33203125" customWidth="1"/>
    <col min="15365" max="15365" width="16.5" customWidth="1"/>
    <col min="15366" max="15366" width="14.33203125" customWidth="1"/>
    <col min="15367" max="15367" width="15.1640625" customWidth="1"/>
    <col min="15368" max="15368" width="122.83203125" bestFit="1" customWidth="1"/>
    <col min="15613" max="15613" width="10.33203125" customWidth="1"/>
    <col min="15614" max="15615" width="15.5" bestFit="1" customWidth="1"/>
    <col min="15616" max="15616" width="61" bestFit="1" customWidth="1"/>
    <col min="15618" max="15619" width="6.33203125" customWidth="1"/>
    <col min="15621" max="15621" width="16.5" customWidth="1"/>
    <col min="15622" max="15622" width="14.33203125" customWidth="1"/>
    <col min="15623" max="15623" width="15.1640625" customWidth="1"/>
    <col min="15624" max="15624" width="122.83203125" bestFit="1" customWidth="1"/>
    <col min="15869" max="15869" width="10.33203125" customWidth="1"/>
    <col min="15870" max="15871" width="15.5" bestFit="1" customWidth="1"/>
    <col min="15872" max="15872" width="61" bestFit="1" customWidth="1"/>
    <col min="15874" max="15875" width="6.33203125" customWidth="1"/>
    <col min="15877" max="15877" width="16.5" customWidth="1"/>
    <col min="15878" max="15878" width="14.33203125" customWidth="1"/>
    <col min="15879" max="15879" width="15.1640625" customWidth="1"/>
    <col min="15880" max="15880" width="122.83203125" bestFit="1" customWidth="1"/>
    <col min="16125" max="16125" width="10.33203125" customWidth="1"/>
    <col min="16126" max="16127" width="15.5" bestFit="1" customWidth="1"/>
    <col min="16128" max="16128" width="61" bestFit="1" customWidth="1"/>
    <col min="16130" max="16131" width="6.33203125" customWidth="1"/>
    <col min="16133" max="16133" width="16.5" customWidth="1"/>
    <col min="16134" max="16134" width="14.33203125" customWidth="1"/>
    <col min="16135" max="16135" width="15.1640625" customWidth="1"/>
    <col min="16136" max="16136" width="122.83203125" bestFit="1" customWidth="1"/>
  </cols>
  <sheetData>
    <row r="1" spans="1:8" ht="19" x14ac:dyDescent="0.25">
      <c r="A1" s="1" t="s">
        <v>611</v>
      </c>
    </row>
    <row r="2" spans="1:8" x14ac:dyDescent="0.2">
      <c r="A2" s="3"/>
    </row>
    <row r="3" spans="1:8" s="7" customFormat="1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2763</v>
      </c>
      <c r="H3" s="7" t="s">
        <v>54</v>
      </c>
    </row>
    <row r="4" spans="1:8" x14ac:dyDescent="0.2">
      <c r="A4">
        <v>79</v>
      </c>
      <c r="B4" s="10" t="str">
        <f>HYPERLINK("http://www.uniprot.org/uniprot/5NTC_HUMAN", "5NTC_HUMAN")</f>
        <v>5NTC_HUMAN</v>
      </c>
      <c r="C4" t="s">
        <v>1755</v>
      </c>
      <c r="D4" t="b">
        <v>1</v>
      </c>
      <c r="E4" s="6">
        <v>1</v>
      </c>
      <c r="F4" s="6">
        <v>2</v>
      </c>
      <c r="G4" s="6">
        <v>2</v>
      </c>
      <c r="H4" t="s">
        <v>59</v>
      </c>
    </row>
    <row r="5" spans="1:8" x14ac:dyDescent="0.2">
      <c r="A5">
        <v>79</v>
      </c>
      <c r="B5" s="10" t="str">
        <f>HYPERLINK("http://www.uniprot.org/uniprot/5NTC_HUMAN", "5NTC_HUMAN")</f>
        <v>5NTC_HUMAN</v>
      </c>
      <c r="C5" t="s">
        <v>1755</v>
      </c>
      <c r="D5" t="b">
        <v>1</v>
      </c>
      <c r="E5" s="6">
        <v>1</v>
      </c>
      <c r="F5" s="6">
        <v>2</v>
      </c>
      <c r="G5" s="6">
        <v>1</v>
      </c>
      <c r="H5" t="s">
        <v>59</v>
      </c>
    </row>
    <row r="6" spans="1:8" x14ac:dyDescent="0.2">
      <c r="A6">
        <v>93</v>
      </c>
      <c r="B6" s="10" t="str">
        <f>HYPERLINK("http://www.uniprot.org/uniprot/APTX_HUMAN", "APTX_HUMAN")</f>
        <v>APTX_HUMAN</v>
      </c>
      <c r="C6" t="s">
        <v>2764</v>
      </c>
      <c r="D6" t="b">
        <v>1</v>
      </c>
      <c r="E6" s="6">
        <v>2</v>
      </c>
      <c r="F6" s="6">
        <v>3</v>
      </c>
      <c r="G6" s="6">
        <v>1</v>
      </c>
      <c r="H6" t="s">
        <v>59</v>
      </c>
    </row>
    <row r="7" spans="1:8" x14ac:dyDescent="0.2">
      <c r="A7">
        <v>100</v>
      </c>
      <c r="B7" s="10" t="str">
        <f>HYPERLINK("http://www.uniprot.org/uniprot/BCLF1_HUMAN", "BCLF1_HUMAN")</f>
        <v>BCLF1_HUMAN</v>
      </c>
      <c r="C7" t="s">
        <v>837</v>
      </c>
      <c r="D7" t="b">
        <v>1</v>
      </c>
      <c r="E7" s="6">
        <v>1</v>
      </c>
      <c r="F7" s="6">
        <v>2</v>
      </c>
      <c r="G7" s="6">
        <v>1</v>
      </c>
      <c r="H7" t="s">
        <v>59</v>
      </c>
    </row>
    <row r="8" spans="1:8" x14ac:dyDescent="0.2">
      <c r="A8">
        <v>92</v>
      </c>
      <c r="B8" s="10" t="str">
        <f>HYPERLINK("http://www.uniprot.org/uniprot/BZW1_HUMAN", "BZW1_HUMAN")</f>
        <v>BZW1_HUMAN</v>
      </c>
      <c r="C8" t="s">
        <v>1732</v>
      </c>
      <c r="D8" t="b">
        <v>1</v>
      </c>
      <c r="E8" s="6">
        <v>1</v>
      </c>
      <c r="F8" s="6">
        <v>2</v>
      </c>
      <c r="G8" s="6">
        <v>1</v>
      </c>
      <c r="H8" t="s">
        <v>59</v>
      </c>
    </row>
    <row r="9" spans="1:8" x14ac:dyDescent="0.2">
      <c r="A9">
        <v>84</v>
      </c>
      <c r="B9" s="10" t="str">
        <f>HYPERLINK("http://www.uniprot.org/uniprot/DCD_HUMAN", "DCD_HUMAN")</f>
        <v>DCD_HUMAN</v>
      </c>
      <c r="C9" t="s">
        <v>365</v>
      </c>
      <c r="D9" t="b">
        <v>1</v>
      </c>
      <c r="E9" s="6">
        <v>2</v>
      </c>
      <c r="F9" s="6">
        <v>3</v>
      </c>
      <c r="G9" s="6">
        <v>1</v>
      </c>
      <c r="H9" t="s">
        <v>59</v>
      </c>
    </row>
    <row r="10" spans="1:8" x14ac:dyDescent="0.2">
      <c r="A10">
        <v>76</v>
      </c>
      <c r="B10" s="10" t="str">
        <f>HYPERLINK("http://www.uniprot.org/uniprot/DEK_HUMAN", "DEK_HUMAN")</f>
        <v>DEK_HUMAN</v>
      </c>
      <c r="C10" t="s">
        <v>2765</v>
      </c>
      <c r="D10" t="b">
        <v>1</v>
      </c>
      <c r="E10" s="6">
        <v>1</v>
      </c>
      <c r="F10" s="6">
        <v>2</v>
      </c>
      <c r="G10" s="6">
        <v>1</v>
      </c>
      <c r="H10" t="s">
        <v>59</v>
      </c>
    </row>
    <row r="11" spans="1:8" x14ac:dyDescent="0.2">
      <c r="A11">
        <v>105</v>
      </c>
      <c r="B11" s="10" t="str">
        <f>HYPERLINK("http://www.uniprot.org/uniprot/FA32A_HUMAN", "FA32A_HUMAN")</f>
        <v>FA32A_HUMAN</v>
      </c>
      <c r="C11" t="s">
        <v>1973</v>
      </c>
      <c r="D11" t="b">
        <v>1</v>
      </c>
      <c r="E11" s="6">
        <v>1</v>
      </c>
      <c r="F11" s="6">
        <v>2</v>
      </c>
      <c r="G11" s="6">
        <v>1</v>
      </c>
      <c r="H11" t="s">
        <v>59</v>
      </c>
    </row>
    <row r="12" spans="1:8" x14ac:dyDescent="0.2">
      <c r="A12">
        <v>102</v>
      </c>
      <c r="B12" s="10" t="str">
        <f>HYPERLINK("http://www.uniprot.org/uniprot/FBW1B_HUMAN", "FBW1B_HUMAN")</f>
        <v>FBW1B_HUMAN</v>
      </c>
      <c r="C12" t="s">
        <v>2766</v>
      </c>
      <c r="D12" t="b">
        <v>1</v>
      </c>
      <c r="E12" s="6">
        <v>1</v>
      </c>
      <c r="F12" s="6">
        <v>2</v>
      </c>
      <c r="G12" s="6">
        <v>1</v>
      </c>
      <c r="H12" t="s">
        <v>59</v>
      </c>
    </row>
    <row r="13" spans="1:8" x14ac:dyDescent="0.2">
      <c r="A13">
        <v>60</v>
      </c>
      <c r="B13" s="10" t="str">
        <f>HYPERLINK("http://www.uniprot.org/uniprot/FIBA_HUMAN", "FIBA_HUMAN")</f>
        <v>FIBA_HUMAN</v>
      </c>
      <c r="C13" t="s">
        <v>2767</v>
      </c>
      <c r="D13" t="b">
        <v>1</v>
      </c>
      <c r="E13" s="6">
        <v>1</v>
      </c>
      <c r="F13" s="6">
        <v>2</v>
      </c>
      <c r="G13" s="6">
        <v>1</v>
      </c>
      <c r="H13" t="s">
        <v>59</v>
      </c>
    </row>
    <row r="14" spans="1:8" x14ac:dyDescent="0.2">
      <c r="A14">
        <v>86</v>
      </c>
      <c r="B14" s="10" t="str">
        <f>HYPERLINK("http://www.uniprot.org/uniprot/FZD2_HUMAN", "FZD2_HUMAN")</f>
        <v>FZD2_HUMAN</v>
      </c>
      <c r="C14" t="s">
        <v>2768</v>
      </c>
      <c r="D14" t="b">
        <v>1</v>
      </c>
      <c r="E14" s="6">
        <v>1</v>
      </c>
      <c r="F14" s="6">
        <v>2</v>
      </c>
      <c r="G14" s="6">
        <v>1</v>
      </c>
      <c r="H14" t="s">
        <v>59</v>
      </c>
    </row>
    <row r="15" spans="1:8" x14ac:dyDescent="0.2">
      <c r="A15">
        <v>73</v>
      </c>
      <c r="B15" s="10" t="str">
        <f>HYPERLINK("http://www.uniprot.org/uniprot/GLYC_HUMAN", "GLYC_HUMAN")</f>
        <v>GLYC_HUMAN</v>
      </c>
      <c r="C15" t="s">
        <v>860</v>
      </c>
      <c r="D15" t="b">
        <v>1</v>
      </c>
      <c r="E15" s="6">
        <v>1</v>
      </c>
      <c r="F15" s="6">
        <v>2</v>
      </c>
      <c r="G15" s="6">
        <v>1</v>
      </c>
      <c r="H15" t="s">
        <v>59</v>
      </c>
    </row>
    <row r="16" spans="1:8" x14ac:dyDescent="0.2">
      <c r="A16">
        <v>74</v>
      </c>
      <c r="B16" s="10" t="str">
        <f>HYPERLINK("http://www.uniprot.org/uniprot/GLYM_HUMAN", "GLYM_HUMAN")</f>
        <v>GLYM_HUMAN</v>
      </c>
      <c r="C16" t="s">
        <v>861</v>
      </c>
      <c r="D16" t="b">
        <v>1</v>
      </c>
      <c r="E16" s="6">
        <v>1</v>
      </c>
      <c r="F16" s="6">
        <v>2</v>
      </c>
      <c r="G16" s="6">
        <v>1</v>
      </c>
      <c r="H16" t="s">
        <v>59</v>
      </c>
    </row>
    <row r="17" spans="1:8" x14ac:dyDescent="0.2">
      <c r="A17">
        <v>96</v>
      </c>
      <c r="B17" s="10" t="str">
        <f>HYPERLINK("http://www.uniprot.org/uniprot/GO45_HUMAN", "GO45_HUMAN")</f>
        <v>GO45_HUMAN</v>
      </c>
      <c r="C17" t="s">
        <v>2769</v>
      </c>
      <c r="D17" t="b">
        <v>1</v>
      </c>
      <c r="E17" s="6">
        <v>1</v>
      </c>
      <c r="F17" s="6">
        <v>2</v>
      </c>
      <c r="G17" s="6">
        <v>1</v>
      </c>
      <c r="H17" t="s">
        <v>59</v>
      </c>
    </row>
    <row r="18" spans="1:8" x14ac:dyDescent="0.2">
      <c r="A18">
        <v>71</v>
      </c>
      <c r="B18" s="10" t="str">
        <f>HYPERLINK("http://www.uniprot.org/uniprot/ITA3_HUMAN", "ITA3_HUMAN")</f>
        <v>ITA3_HUMAN</v>
      </c>
      <c r="C18" t="s">
        <v>2770</v>
      </c>
      <c r="D18" t="b">
        <v>1</v>
      </c>
      <c r="E18" s="6">
        <v>1</v>
      </c>
      <c r="F18" s="6">
        <v>2</v>
      </c>
      <c r="G18" s="6">
        <v>1</v>
      </c>
      <c r="H18" t="s">
        <v>59</v>
      </c>
    </row>
    <row r="19" spans="1:8" x14ac:dyDescent="0.2">
      <c r="A19">
        <v>99</v>
      </c>
      <c r="B19" s="10" t="str">
        <f>HYPERLINK("http://www.uniprot.org/uniprot/PXMP2_HUMAN", "PXMP2_HUMAN")</f>
        <v>PXMP2_HUMAN</v>
      </c>
      <c r="C19" t="s">
        <v>882</v>
      </c>
      <c r="D19" t="b">
        <v>1</v>
      </c>
      <c r="E19" s="6">
        <v>1</v>
      </c>
      <c r="F19" s="6">
        <v>2</v>
      </c>
      <c r="G19" s="6">
        <v>1</v>
      </c>
      <c r="H19" t="s">
        <v>59</v>
      </c>
    </row>
    <row r="20" spans="1:8" x14ac:dyDescent="0.2">
      <c r="A20">
        <v>81</v>
      </c>
      <c r="B20" s="10" t="str">
        <f>HYPERLINK("http://www.uniprot.org/uniprot/RL14_HUMAN", "RL14_HUMAN")</f>
        <v>RL14_HUMAN</v>
      </c>
      <c r="C20" t="s">
        <v>2771</v>
      </c>
      <c r="D20" t="b">
        <v>1</v>
      </c>
      <c r="E20" s="6">
        <v>1</v>
      </c>
      <c r="F20" s="6">
        <v>2</v>
      </c>
      <c r="G20" s="6">
        <v>1</v>
      </c>
      <c r="H20" t="s">
        <v>59</v>
      </c>
    </row>
    <row r="21" spans="1:8" x14ac:dyDescent="0.2">
      <c r="A21">
        <v>62</v>
      </c>
      <c r="B21" s="10" t="str">
        <f>HYPERLINK("http://www.uniprot.org/uniprot/S10A9_HUMAN", "S10A9_HUMAN")</f>
        <v>S10A9_HUMAN</v>
      </c>
      <c r="C21" t="s">
        <v>2772</v>
      </c>
      <c r="D21" t="b">
        <v>1</v>
      </c>
      <c r="E21" s="6">
        <v>2</v>
      </c>
      <c r="F21" s="6">
        <v>2</v>
      </c>
      <c r="G21" s="6">
        <v>1</v>
      </c>
      <c r="H21" t="s">
        <v>59</v>
      </c>
    </row>
    <row r="22" spans="1:8" x14ac:dyDescent="0.2">
      <c r="A22">
        <v>78</v>
      </c>
      <c r="B22" s="10" t="str">
        <f>HYPERLINK("http://www.uniprot.org/uniprot/TMEDA_HUMAN", "TMEDA_HUMAN")</f>
        <v>TMEDA_HUMAN</v>
      </c>
      <c r="C22" t="s">
        <v>830</v>
      </c>
      <c r="D22" t="b">
        <v>1</v>
      </c>
      <c r="E22" s="6">
        <v>1</v>
      </c>
      <c r="F22" s="6">
        <v>2</v>
      </c>
      <c r="G22" s="6">
        <v>1</v>
      </c>
      <c r="H22" t="s">
        <v>59</v>
      </c>
    </row>
    <row r="23" spans="1:8" x14ac:dyDescent="0.2">
      <c r="A23">
        <v>104</v>
      </c>
      <c r="B23" s="10" t="str">
        <f>HYPERLINK("http://www.uniprot.org/uniprot/TPPC4_HUMAN", "TPPC4_HUMAN")</f>
        <v>TPPC4_HUMAN</v>
      </c>
      <c r="C23" t="s">
        <v>896</v>
      </c>
      <c r="D23" t="b">
        <v>1</v>
      </c>
      <c r="E23" s="6">
        <v>1</v>
      </c>
      <c r="F23" s="6">
        <v>2</v>
      </c>
      <c r="G23" s="6">
        <v>1</v>
      </c>
      <c r="H23" t="s">
        <v>59</v>
      </c>
    </row>
    <row r="24" spans="1:8" x14ac:dyDescent="0.2">
      <c r="B24" s="1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429"/>
  <sheetViews>
    <sheetView workbookViewId="0">
      <selection activeCell="J31" sqref="J31"/>
    </sheetView>
  </sheetViews>
  <sheetFormatPr baseColWidth="10" defaultColWidth="8.83203125" defaultRowHeight="15" x14ac:dyDescent="0.2"/>
  <cols>
    <col min="1" max="1" width="11.6640625" bestFit="1" customWidth="1"/>
    <col min="2" max="2" width="14" bestFit="1" customWidth="1"/>
    <col min="3" max="3" width="39.1640625" bestFit="1" customWidth="1"/>
    <col min="4" max="4" width="9.1640625" customWidth="1"/>
    <col min="5" max="6" width="9.1640625" style="6" customWidth="1"/>
    <col min="7" max="7" width="28" style="6" customWidth="1"/>
    <col min="8" max="8" width="11.33203125" customWidth="1"/>
    <col min="254" max="254" width="10.83203125" customWidth="1"/>
    <col min="255" max="255" width="15.83203125" bestFit="1" customWidth="1"/>
    <col min="256" max="256" width="66.5" bestFit="1" customWidth="1"/>
    <col min="258" max="258" width="4.83203125" customWidth="1"/>
    <col min="259" max="259" width="3.33203125" customWidth="1"/>
    <col min="261" max="261" width="18.5" customWidth="1"/>
    <col min="262" max="262" width="19" customWidth="1"/>
    <col min="263" max="263" width="20.5" customWidth="1"/>
    <col min="264" max="264" width="49.33203125" bestFit="1" customWidth="1"/>
    <col min="510" max="510" width="10.83203125" customWidth="1"/>
    <col min="511" max="511" width="15.83203125" bestFit="1" customWidth="1"/>
    <col min="512" max="512" width="66.5" bestFit="1" customWidth="1"/>
    <col min="514" max="514" width="4.83203125" customWidth="1"/>
    <col min="515" max="515" width="3.33203125" customWidth="1"/>
    <col min="517" max="517" width="18.5" customWidth="1"/>
    <col min="518" max="518" width="19" customWidth="1"/>
    <col min="519" max="519" width="20.5" customWidth="1"/>
    <col min="520" max="520" width="49.33203125" bestFit="1" customWidth="1"/>
    <col min="766" max="766" width="10.83203125" customWidth="1"/>
    <col min="767" max="767" width="15.83203125" bestFit="1" customWidth="1"/>
    <col min="768" max="768" width="66.5" bestFit="1" customWidth="1"/>
    <col min="770" max="770" width="4.83203125" customWidth="1"/>
    <col min="771" max="771" width="3.33203125" customWidth="1"/>
    <col min="773" max="773" width="18.5" customWidth="1"/>
    <col min="774" max="774" width="19" customWidth="1"/>
    <col min="775" max="775" width="20.5" customWidth="1"/>
    <col min="776" max="776" width="49.33203125" bestFit="1" customWidth="1"/>
    <col min="1022" max="1022" width="10.83203125" customWidth="1"/>
    <col min="1023" max="1023" width="15.83203125" bestFit="1" customWidth="1"/>
    <col min="1024" max="1024" width="66.5" bestFit="1" customWidth="1"/>
    <col min="1026" max="1026" width="4.83203125" customWidth="1"/>
    <col min="1027" max="1027" width="3.33203125" customWidth="1"/>
    <col min="1029" max="1029" width="18.5" customWidth="1"/>
    <col min="1030" max="1030" width="19" customWidth="1"/>
    <col min="1031" max="1031" width="20.5" customWidth="1"/>
    <col min="1032" max="1032" width="49.33203125" bestFit="1" customWidth="1"/>
    <col min="1278" max="1278" width="10.83203125" customWidth="1"/>
    <col min="1279" max="1279" width="15.83203125" bestFit="1" customWidth="1"/>
    <col min="1280" max="1280" width="66.5" bestFit="1" customWidth="1"/>
    <col min="1282" max="1282" width="4.83203125" customWidth="1"/>
    <col min="1283" max="1283" width="3.33203125" customWidth="1"/>
    <col min="1285" max="1285" width="18.5" customWidth="1"/>
    <col min="1286" max="1286" width="19" customWidth="1"/>
    <col min="1287" max="1287" width="20.5" customWidth="1"/>
    <col min="1288" max="1288" width="49.33203125" bestFit="1" customWidth="1"/>
    <col min="1534" max="1534" width="10.83203125" customWidth="1"/>
    <col min="1535" max="1535" width="15.83203125" bestFit="1" customWidth="1"/>
    <col min="1536" max="1536" width="66.5" bestFit="1" customWidth="1"/>
    <col min="1538" max="1538" width="4.83203125" customWidth="1"/>
    <col min="1539" max="1539" width="3.33203125" customWidth="1"/>
    <col min="1541" max="1541" width="18.5" customWidth="1"/>
    <col min="1542" max="1542" width="19" customWidth="1"/>
    <col min="1543" max="1543" width="20.5" customWidth="1"/>
    <col min="1544" max="1544" width="49.33203125" bestFit="1" customWidth="1"/>
    <col min="1790" max="1790" width="10.83203125" customWidth="1"/>
    <col min="1791" max="1791" width="15.83203125" bestFit="1" customWidth="1"/>
    <col min="1792" max="1792" width="66.5" bestFit="1" customWidth="1"/>
    <col min="1794" max="1794" width="4.83203125" customWidth="1"/>
    <col min="1795" max="1795" width="3.33203125" customWidth="1"/>
    <col min="1797" max="1797" width="18.5" customWidth="1"/>
    <col min="1798" max="1798" width="19" customWidth="1"/>
    <col min="1799" max="1799" width="20.5" customWidth="1"/>
    <col min="1800" max="1800" width="49.33203125" bestFit="1" customWidth="1"/>
    <col min="2046" max="2046" width="10.83203125" customWidth="1"/>
    <col min="2047" max="2047" width="15.83203125" bestFit="1" customWidth="1"/>
    <col min="2048" max="2048" width="66.5" bestFit="1" customWidth="1"/>
    <col min="2050" max="2050" width="4.83203125" customWidth="1"/>
    <col min="2051" max="2051" width="3.33203125" customWidth="1"/>
    <col min="2053" max="2053" width="18.5" customWidth="1"/>
    <col min="2054" max="2054" width="19" customWidth="1"/>
    <col min="2055" max="2055" width="20.5" customWidth="1"/>
    <col min="2056" max="2056" width="49.33203125" bestFit="1" customWidth="1"/>
    <col min="2302" max="2302" width="10.83203125" customWidth="1"/>
    <col min="2303" max="2303" width="15.83203125" bestFit="1" customWidth="1"/>
    <col min="2304" max="2304" width="66.5" bestFit="1" customWidth="1"/>
    <col min="2306" max="2306" width="4.83203125" customWidth="1"/>
    <col min="2307" max="2307" width="3.33203125" customWidth="1"/>
    <col min="2309" max="2309" width="18.5" customWidth="1"/>
    <col min="2310" max="2310" width="19" customWidth="1"/>
    <col min="2311" max="2311" width="20.5" customWidth="1"/>
    <col min="2312" max="2312" width="49.33203125" bestFit="1" customWidth="1"/>
    <col min="2558" max="2558" width="10.83203125" customWidth="1"/>
    <col min="2559" max="2559" width="15.83203125" bestFit="1" customWidth="1"/>
    <col min="2560" max="2560" width="66.5" bestFit="1" customWidth="1"/>
    <col min="2562" max="2562" width="4.83203125" customWidth="1"/>
    <col min="2563" max="2563" width="3.33203125" customWidth="1"/>
    <col min="2565" max="2565" width="18.5" customWidth="1"/>
    <col min="2566" max="2566" width="19" customWidth="1"/>
    <col min="2567" max="2567" width="20.5" customWidth="1"/>
    <col min="2568" max="2568" width="49.33203125" bestFit="1" customWidth="1"/>
    <col min="2814" max="2814" width="10.83203125" customWidth="1"/>
    <col min="2815" max="2815" width="15.83203125" bestFit="1" customWidth="1"/>
    <col min="2816" max="2816" width="66.5" bestFit="1" customWidth="1"/>
    <col min="2818" max="2818" width="4.83203125" customWidth="1"/>
    <col min="2819" max="2819" width="3.33203125" customWidth="1"/>
    <col min="2821" max="2821" width="18.5" customWidth="1"/>
    <col min="2822" max="2822" width="19" customWidth="1"/>
    <col min="2823" max="2823" width="20.5" customWidth="1"/>
    <col min="2824" max="2824" width="49.33203125" bestFit="1" customWidth="1"/>
    <col min="3070" max="3070" width="10.83203125" customWidth="1"/>
    <col min="3071" max="3071" width="15.83203125" bestFit="1" customWidth="1"/>
    <col min="3072" max="3072" width="66.5" bestFit="1" customWidth="1"/>
    <col min="3074" max="3074" width="4.83203125" customWidth="1"/>
    <col min="3075" max="3075" width="3.33203125" customWidth="1"/>
    <col min="3077" max="3077" width="18.5" customWidth="1"/>
    <col min="3078" max="3078" width="19" customWidth="1"/>
    <col min="3079" max="3079" width="20.5" customWidth="1"/>
    <col min="3080" max="3080" width="49.33203125" bestFit="1" customWidth="1"/>
    <col min="3326" max="3326" width="10.83203125" customWidth="1"/>
    <col min="3327" max="3327" width="15.83203125" bestFit="1" customWidth="1"/>
    <col min="3328" max="3328" width="66.5" bestFit="1" customWidth="1"/>
    <col min="3330" max="3330" width="4.83203125" customWidth="1"/>
    <col min="3331" max="3331" width="3.33203125" customWidth="1"/>
    <col min="3333" max="3333" width="18.5" customWidth="1"/>
    <col min="3334" max="3334" width="19" customWidth="1"/>
    <col min="3335" max="3335" width="20.5" customWidth="1"/>
    <col min="3336" max="3336" width="49.33203125" bestFit="1" customWidth="1"/>
    <col min="3582" max="3582" width="10.83203125" customWidth="1"/>
    <col min="3583" max="3583" width="15.83203125" bestFit="1" customWidth="1"/>
    <col min="3584" max="3584" width="66.5" bestFit="1" customWidth="1"/>
    <col min="3586" max="3586" width="4.83203125" customWidth="1"/>
    <col min="3587" max="3587" width="3.33203125" customWidth="1"/>
    <col min="3589" max="3589" width="18.5" customWidth="1"/>
    <col min="3590" max="3590" width="19" customWidth="1"/>
    <col min="3591" max="3591" width="20.5" customWidth="1"/>
    <col min="3592" max="3592" width="49.33203125" bestFit="1" customWidth="1"/>
    <col min="3838" max="3838" width="10.83203125" customWidth="1"/>
    <col min="3839" max="3839" width="15.83203125" bestFit="1" customWidth="1"/>
    <col min="3840" max="3840" width="66.5" bestFit="1" customWidth="1"/>
    <col min="3842" max="3842" width="4.83203125" customWidth="1"/>
    <col min="3843" max="3843" width="3.33203125" customWidth="1"/>
    <col min="3845" max="3845" width="18.5" customWidth="1"/>
    <col min="3846" max="3846" width="19" customWidth="1"/>
    <col min="3847" max="3847" width="20.5" customWidth="1"/>
    <col min="3848" max="3848" width="49.33203125" bestFit="1" customWidth="1"/>
    <col min="4094" max="4094" width="10.83203125" customWidth="1"/>
    <col min="4095" max="4095" width="15.83203125" bestFit="1" customWidth="1"/>
    <col min="4096" max="4096" width="66.5" bestFit="1" customWidth="1"/>
    <col min="4098" max="4098" width="4.83203125" customWidth="1"/>
    <col min="4099" max="4099" width="3.33203125" customWidth="1"/>
    <col min="4101" max="4101" width="18.5" customWidth="1"/>
    <col min="4102" max="4102" width="19" customWidth="1"/>
    <col min="4103" max="4103" width="20.5" customWidth="1"/>
    <col min="4104" max="4104" width="49.33203125" bestFit="1" customWidth="1"/>
    <col min="4350" max="4350" width="10.83203125" customWidth="1"/>
    <col min="4351" max="4351" width="15.83203125" bestFit="1" customWidth="1"/>
    <col min="4352" max="4352" width="66.5" bestFit="1" customWidth="1"/>
    <col min="4354" max="4354" width="4.83203125" customWidth="1"/>
    <col min="4355" max="4355" width="3.33203125" customWidth="1"/>
    <col min="4357" max="4357" width="18.5" customWidth="1"/>
    <col min="4358" max="4358" width="19" customWidth="1"/>
    <col min="4359" max="4359" width="20.5" customWidth="1"/>
    <col min="4360" max="4360" width="49.33203125" bestFit="1" customWidth="1"/>
    <col min="4606" max="4606" width="10.83203125" customWidth="1"/>
    <col min="4607" max="4607" width="15.83203125" bestFit="1" customWidth="1"/>
    <col min="4608" max="4608" width="66.5" bestFit="1" customWidth="1"/>
    <col min="4610" max="4610" width="4.83203125" customWidth="1"/>
    <col min="4611" max="4611" width="3.33203125" customWidth="1"/>
    <col min="4613" max="4613" width="18.5" customWidth="1"/>
    <col min="4614" max="4614" width="19" customWidth="1"/>
    <col min="4615" max="4615" width="20.5" customWidth="1"/>
    <col min="4616" max="4616" width="49.33203125" bestFit="1" customWidth="1"/>
    <col min="4862" max="4862" width="10.83203125" customWidth="1"/>
    <col min="4863" max="4863" width="15.83203125" bestFit="1" customWidth="1"/>
    <col min="4864" max="4864" width="66.5" bestFit="1" customWidth="1"/>
    <col min="4866" max="4866" width="4.83203125" customWidth="1"/>
    <col min="4867" max="4867" width="3.33203125" customWidth="1"/>
    <col min="4869" max="4869" width="18.5" customWidth="1"/>
    <col min="4870" max="4870" width="19" customWidth="1"/>
    <col min="4871" max="4871" width="20.5" customWidth="1"/>
    <col min="4872" max="4872" width="49.33203125" bestFit="1" customWidth="1"/>
    <col min="5118" max="5118" width="10.83203125" customWidth="1"/>
    <col min="5119" max="5119" width="15.83203125" bestFit="1" customWidth="1"/>
    <col min="5120" max="5120" width="66.5" bestFit="1" customWidth="1"/>
    <col min="5122" max="5122" width="4.83203125" customWidth="1"/>
    <col min="5123" max="5123" width="3.33203125" customWidth="1"/>
    <col min="5125" max="5125" width="18.5" customWidth="1"/>
    <col min="5126" max="5126" width="19" customWidth="1"/>
    <col min="5127" max="5127" width="20.5" customWidth="1"/>
    <col min="5128" max="5128" width="49.33203125" bestFit="1" customWidth="1"/>
    <col min="5374" max="5374" width="10.83203125" customWidth="1"/>
    <col min="5375" max="5375" width="15.83203125" bestFit="1" customWidth="1"/>
    <col min="5376" max="5376" width="66.5" bestFit="1" customWidth="1"/>
    <col min="5378" max="5378" width="4.83203125" customWidth="1"/>
    <col min="5379" max="5379" width="3.33203125" customWidth="1"/>
    <col min="5381" max="5381" width="18.5" customWidth="1"/>
    <col min="5382" max="5382" width="19" customWidth="1"/>
    <col min="5383" max="5383" width="20.5" customWidth="1"/>
    <col min="5384" max="5384" width="49.33203125" bestFit="1" customWidth="1"/>
    <col min="5630" max="5630" width="10.83203125" customWidth="1"/>
    <col min="5631" max="5631" width="15.83203125" bestFit="1" customWidth="1"/>
    <col min="5632" max="5632" width="66.5" bestFit="1" customWidth="1"/>
    <col min="5634" max="5634" width="4.83203125" customWidth="1"/>
    <col min="5635" max="5635" width="3.33203125" customWidth="1"/>
    <col min="5637" max="5637" width="18.5" customWidth="1"/>
    <col min="5638" max="5638" width="19" customWidth="1"/>
    <col min="5639" max="5639" width="20.5" customWidth="1"/>
    <col min="5640" max="5640" width="49.33203125" bestFit="1" customWidth="1"/>
    <col min="5886" max="5886" width="10.83203125" customWidth="1"/>
    <col min="5887" max="5887" width="15.83203125" bestFit="1" customWidth="1"/>
    <col min="5888" max="5888" width="66.5" bestFit="1" customWidth="1"/>
    <col min="5890" max="5890" width="4.83203125" customWidth="1"/>
    <col min="5891" max="5891" width="3.33203125" customWidth="1"/>
    <col min="5893" max="5893" width="18.5" customWidth="1"/>
    <col min="5894" max="5894" width="19" customWidth="1"/>
    <col min="5895" max="5895" width="20.5" customWidth="1"/>
    <col min="5896" max="5896" width="49.33203125" bestFit="1" customWidth="1"/>
    <col min="6142" max="6142" width="10.83203125" customWidth="1"/>
    <col min="6143" max="6143" width="15.83203125" bestFit="1" customWidth="1"/>
    <col min="6144" max="6144" width="66.5" bestFit="1" customWidth="1"/>
    <col min="6146" max="6146" width="4.83203125" customWidth="1"/>
    <col min="6147" max="6147" width="3.33203125" customWidth="1"/>
    <col min="6149" max="6149" width="18.5" customWidth="1"/>
    <col min="6150" max="6150" width="19" customWidth="1"/>
    <col min="6151" max="6151" width="20.5" customWidth="1"/>
    <col min="6152" max="6152" width="49.33203125" bestFit="1" customWidth="1"/>
    <col min="6398" max="6398" width="10.83203125" customWidth="1"/>
    <col min="6399" max="6399" width="15.83203125" bestFit="1" customWidth="1"/>
    <col min="6400" max="6400" width="66.5" bestFit="1" customWidth="1"/>
    <col min="6402" max="6402" width="4.83203125" customWidth="1"/>
    <col min="6403" max="6403" width="3.33203125" customWidth="1"/>
    <col min="6405" max="6405" width="18.5" customWidth="1"/>
    <col min="6406" max="6406" width="19" customWidth="1"/>
    <col min="6407" max="6407" width="20.5" customWidth="1"/>
    <col min="6408" max="6408" width="49.33203125" bestFit="1" customWidth="1"/>
    <col min="6654" max="6654" width="10.83203125" customWidth="1"/>
    <col min="6655" max="6655" width="15.83203125" bestFit="1" customWidth="1"/>
    <col min="6656" max="6656" width="66.5" bestFit="1" customWidth="1"/>
    <col min="6658" max="6658" width="4.83203125" customWidth="1"/>
    <col min="6659" max="6659" width="3.33203125" customWidth="1"/>
    <col min="6661" max="6661" width="18.5" customWidth="1"/>
    <col min="6662" max="6662" width="19" customWidth="1"/>
    <col min="6663" max="6663" width="20.5" customWidth="1"/>
    <col min="6664" max="6664" width="49.33203125" bestFit="1" customWidth="1"/>
    <col min="6910" max="6910" width="10.83203125" customWidth="1"/>
    <col min="6911" max="6911" width="15.83203125" bestFit="1" customWidth="1"/>
    <col min="6912" max="6912" width="66.5" bestFit="1" customWidth="1"/>
    <col min="6914" max="6914" width="4.83203125" customWidth="1"/>
    <col min="6915" max="6915" width="3.33203125" customWidth="1"/>
    <col min="6917" max="6917" width="18.5" customWidth="1"/>
    <col min="6918" max="6918" width="19" customWidth="1"/>
    <col min="6919" max="6919" width="20.5" customWidth="1"/>
    <col min="6920" max="6920" width="49.33203125" bestFit="1" customWidth="1"/>
    <col min="7166" max="7166" width="10.83203125" customWidth="1"/>
    <col min="7167" max="7167" width="15.83203125" bestFit="1" customWidth="1"/>
    <col min="7168" max="7168" width="66.5" bestFit="1" customWidth="1"/>
    <col min="7170" max="7170" width="4.83203125" customWidth="1"/>
    <col min="7171" max="7171" width="3.33203125" customWidth="1"/>
    <col min="7173" max="7173" width="18.5" customWidth="1"/>
    <col min="7174" max="7174" width="19" customWidth="1"/>
    <col min="7175" max="7175" width="20.5" customWidth="1"/>
    <col min="7176" max="7176" width="49.33203125" bestFit="1" customWidth="1"/>
    <col min="7422" max="7422" width="10.83203125" customWidth="1"/>
    <col min="7423" max="7423" width="15.83203125" bestFit="1" customWidth="1"/>
    <col min="7424" max="7424" width="66.5" bestFit="1" customWidth="1"/>
    <col min="7426" max="7426" width="4.83203125" customWidth="1"/>
    <col min="7427" max="7427" width="3.33203125" customWidth="1"/>
    <col min="7429" max="7429" width="18.5" customWidth="1"/>
    <col min="7430" max="7430" width="19" customWidth="1"/>
    <col min="7431" max="7431" width="20.5" customWidth="1"/>
    <col min="7432" max="7432" width="49.33203125" bestFit="1" customWidth="1"/>
    <col min="7678" max="7678" width="10.83203125" customWidth="1"/>
    <col min="7679" max="7679" width="15.83203125" bestFit="1" customWidth="1"/>
    <col min="7680" max="7680" width="66.5" bestFit="1" customWidth="1"/>
    <col min="7682" max="7682" width="4.83203125" customWidth="1"/>
    <col min="7683" max="7683" width="3.33203125" customWidth="1"/>
    <col min="7685" max="7685" width="18.5" customWidth="1"/>
    <col min="7686" max="7686" width="19" customWidth="1"/>
    <col min="7687" max="7687" width="20.5" customWidth="1"/>
    <col min="7688" max="7688" width="49.33203125" bestFit="1" customWidth="1"/>
    <col min="7934" max="7934" width="10.83203125" customWidth="1"/>
    <col min="7935" max="7935" width="15.83203125" bestFit="1" customWidth="1"/>
    <col min="7936" max="7936" width="66.5" bestFit="1" customWidth="1"/>
    <col min="7938" max="7938" width="4.83203125" customWidth="1"/>
    <col min="7939" max="7939" width="3.33203125" customWidth="1"/>
    <col min="7941" max="7941" width="18.5" customWidth="1"/>
    <col min="7942" max="7942" width="19" customWidth="1"/>
    <col min="7943" max="7943" width="20.5" customWidth="1"/>
    <col min="7944" max="7944" width="49.33203125" bestFit="1" customWidth="1"/>
    <col min="8190" max="8190" width="10.83203125" customWidth="1"/>
    <col min="8191" max="8191" width="15.83203125" bestFit="1" customWidth="1"/>
    <col min="8192" max="8192" width="66.5" bestFit="1" customWidth="1"/>
    <col min="8194" max="8194" width="4.83203125" customWidth="1"/>
    <col min="8195" max="8195" width="3.33203125" customWidth="1"/>
    <col min="8197" max="8197" width="18.5" customWidth="1"/>
    <col min="8198" max="8198" width="19" customWidth="1"/>
    <col min="8199" max="8199" width="20.5" customWidth="1"/>
    <col min="8200" max="8200" width="49.33203125" bestFit="1" customWidth="1"/>
    <col min="8446" max="8446" width="10.83203125" customWidth="1"/>
    <col min="8447" max="8447" width="15.83203125" bestFit="1" customWidth="1"/>
    <col min="8448" max="8448" width="66.5" bestFit="1" customWidth="1"/>
    <col min="8450" max="8450" width="4.83203125" customWidth="1"/>
    <col min="8451" max="8451" width="3.33203125" customWidth="1"/>
    <col min="8453" max="8453" width="18.5" customWidth="1"/>
    <col min="8454" max="8454" width="19" customWidth="1"/>
    <col min="8455" max="8455" width="20.5" customWidth="1"/>
    <col min="8456" max="8456" width="49.33203125" bestFit="1" customWidth="1"/>
    <col min="8702" max="8702" width="10.83203125" customWidth="1"/>
    <col min="8703" max="8703" width="15.83203125" bestFit="1" customWidth="1"/>
    <col min="8704" max="8704" width="66.5" bestFit="1" customWidth="1"/>
    <col min="8706" max="8706" width="4.83203125" customWidth="1"/>
    <col min="8707" max="8707" width="3.33203125" customWidth="1"/>
    <col min="8709" max="8709" width="18.5" customWidth="1"/>
    <col min="8710" max="8710" width="19" customWidth="1"/>
    <col min="8711" max="8711" width="20.5" customWidth="1"/>
    <col min="8712" max="8712" width="49.33203125" bestFit="1" customWidth="1"/>
    <col min="8958" max="8958" width="10.83203125" customWidth="1"/>
    <col min="8959" max="8959" width="15.83203125" bestFit="1" customWidth="1"/>
    <col min="8960" max="8960" width="66.5" bestFit="1" customWidth="1"/>
    <col min="8962" max="8962" width="4.83203125" customWidth="1"/>
    <col min="8963" max="8963" width="3.33203125" customWidth="1"/>
    <col min="8965" max="8965" width="18.5" customWidth="1"/>
    <col min="8966" max="8966" width="19" customWidth="1"/>
    <col min="8967" max="8967" width="20.5" customWidth="1"/>
    <col min="8968" max="8968" width="49.33203125" bestFit="1" customWidth="1"/>
    <col min="9214" max="9214" width="10.83203125" customWidth="1"/>
    <col min="9215" max="9215" width="15.83203125" bestFit="1" customWidth="1"/>
    <col min="9216" max="9216" width="66.5" bestFit="1" customWidth="1"/>
    <col min="9218" max="9218" width="4.83203125" customWidth="1"/>
    <col min="9219" max="9219" width="3.33203125" customWidth="1"/>
    <col min="9221" max="9221" width="18.5" customWidth="1"/>
    <col min="9222" max="9222" width="19" customWidth="1"/>
    <col min="9223" max="9223" width="20.5" customWidth="1"/>
    <col min="9224" max="9224" width="49.33203125" bestFit="1" customWidth="1"/>
    <col min="9470" max="9470" width="10.83203125" customWidth="1"/>
    <col min="9471" max="9471" width="15.83203125" bestFit="1" customWidth="1"/>
    <col min="9472" max="9472" width="66.5" bestFit="1" customWidth="1"/>
    <col min="9474" max="9474" width="4.83203125" customWidth="1"/>
    <col min="9475" max="9475" width="3.33203125" customWidth="1"/>
    <col min="9477" max="9477" width="18.5" customWidth="1"/>
    <col min="9478" max="9478" width="19" customWidth="1"/>
    <col min="9479" max="9479" width="20.5" customWidth="1"/>
    <col min="9480" max="9480" width="49.33203125" bestFit="1" customWidth="1"/>
    <col min="9726" max="9726" width="10.83203125" customWidth="1"/>
    <col min="9727" max="9727" width="15.83203125" bestFit="1" customWidth="1"/>
    <col min="9728" max="9728" width="66.5" bestFit="1" customWidth="1"/>
    <col min="9730" max="9730" width="4.83203125" customWidth="1"/>
    <col min="9731" max="9731" width="3.33203125" customWidth="1"/>
    <col min="9733" max="9733" width="18.5" customWidth="1"/>
    <col min="9734" max="9734" width="19" customWidth="1"/>
    <col min="9735" max="9735" width="20.5" customWidth="1"/>
    <col min="9736" max="9736" width="49.33203125" bestFit="1" customWidth="1"/>
    <col min="9982" max="9982" width="10.83203125" customWidth="1"/>
    <col min="9983" max="9983" width="15.83203125" bestFit="1" customWidth="1"/>
    <col min="9984" max="9984" width="66.5" bestFit="1" customWidth="1"/>
    <col min="9986" max="9986" width="4.83203125" customWidth="1"/>
    <col min="9987" max="9987" width="3.33203125" customWidth="1"/>
    <col min="9989" max="9989" width="18.5" customWidth="1"/>
    <col min="9990" max="9990" width="19" customWidth="1"/>
    <col min="9991" max="9991" width="20.5" customWidth="1"/>
    <col min="9992" max="9992" width="49.33203125" bestFit="1" customWidth="1"/>
    <col min="10238" max="10238" width="10.83203125" customWidth="1"/>
    <col min="10239" max="10239" width="15.83203125" bestFit="1" customWidth="1"/>
    <col min="10240" max="10240" width="66.5" bestFit="1" customWidth="1"/>
    <col min="10242" max="10242" width="4.83203125" customWidth="1"/>
    <col min="10243" max="10243" width="3.33203125" customWidth="1"/>
    <col min="10245" max="10245" width="18.5" customWidth="1"/>
    <col min="10246" max="10246" width="19" customWidth="1"/>
    <col min="10247" max="10247" width="20.5" customWidth="1"/>
    <col min="10248" max="10248" width="49.33203125" bestFit="1" customWidth="1"/>
    <col min="10494" max="10494" width="10.83203125" customWidth="1"/>
    <col min="10495" max="10495" width="15.83203125" bestFit="1" customWidth="1"/>
    <col min="10496" max="10496" width="66.5" bestFit="1" customWidth="1"/>
    <col min="10498" max="10498" width="4.83203125" customWidth="1"/>
    <col min="10499" max="10499" width="3.33203125" customWidth="1"/>
    <col min="10501" max="10501" width="18.5" customWidth="1"/>
    <col min="10502" max="10502" width="19" customWidth="1"/>
    <col min="10503" max="10503" width="20.5" customWidth="1"/>
    <col min="10504" max="10504" width="49.33203125" bestFit="1" customWidth="1"/>
    <col min="10750" max="10750" width="10.83203125" customWidth="1"/>
    <col min="10751" max="10751" width="15.83203125" bestFit="1" customWidth="1"/>
    <col min="10752" max="10752" width="66.5" bestFit="1" customWidth="1"/>
    <col min="10754" max="10754" width="4.83203125" customWidth="1"/>
    <col min="10755" max="10755" width="3.33203125" customWidth="1"/>
    <col min="10757" max="10757" width="18.5" customWidth="1"/>
    <col min="10758" max="10758" width="19" customWidth="1"/>
    <col min="10759" max="10759" width="20.5" customWidth="1"/>
    <col min="10760" max="10760" width="49.33203125" bestFit="1" customWidth="1"/>
    <col min="11006" max="11006" width="10.83203125" customWidth="1"/>
    <col min="11007" max="11007" width="15.83203125" bestFit="1" customWidth="1"/>
    <col min="11008" max="11008" width="66.5" bestFit="1" customWidth="1"/>
    <col min="11010" max="11010" width="4.83203125" customWidth="1"/>
    <col min="11011" max="11011" width="3.33203125" customWidth="1"/>
    <col min="11013" max="11013" width="18.5" customWidth="1"/>
    <col min="11014" max="11014" width="19" customWidth="1"/>
    <col min="11015" max="11015" width="20.5" customWidth="1"/>
    <col min="11016" max="11016" width="49.33203125" bestFit="1" customWidth="1"/>
    <col min="11262" max="11262" width="10.83203125" customWidth="1"/>
    <col min="11263" max="11263" width="15.83203125" bestFit="1" customWidth="1"/>
    <col min="11264" max="11264" width="66.5" bestFit="1" customWidth="1"/>
    <col min="11266" max="11266" width="4.83203125" customWidth="1"/>
    <col min="11267" max="11267" width="3.33203125" customWidth="1"/>
    <col min="11269" max="11269" width="18.5" customWidth="1"/>
    <col min="11270" max="11270" width="19" customWidth="1"/>
    <col min="11271" max="11271" width="20.5" customWidth="1"/>
    <col min="11272" max="11272" width="49.33203125" bestFit="1" customWidth="1"/>
    <col min="11518" max="11518" width="10.83203125" customWidth="1"/>
    <col min="11519" max="11519" width="15.83203125" bestFit="1" customWidth="1"/>
    <col min="11520" max="11520" width="66.5" bestFit="1" customWidth="1"/>
    <col min="11522" max="11522" width="4.83203125" customWidth="1"/>
    <col min="11523" max="11523" width="3.33203125" customWidth="1"/>
    <col min="11525" max="11525" width="18.5" customWidth="1"/>
    <col min="11526" max="11526" width="19" customWidth="1"/>
    <col min="11527" max="11527" width="20.5" customWidth="1"/>
    <col min="11528" max="11528" width="49.33203125" bestFit="1" customWidth="1"/>
    <col min="11774" max="11774" width="10.83203125" customWidth="1"/>
    <col min="11775" max="11775" width="15.83203125" bestFit="1" customWidth="1"/>
    <col min="11776" max="11776" width="66.5" bestFit="1" customWidth="1"/>
    <col min="11778" max="11778" width="4.83203125" customWidth="1"/>
    <col min="11779" max="11779" width="3.33203125" customWidth="1"/>
    <col min="11781" max="11781" width="18.5" customWidth="1"/>
    <col min="11782" max="11782" width="19" customWidth="1"/>
    <col min="11783" max="11783" width="20.5" customWidth="1"/>
    <col min="11784" max="11784" width="49.33203125" bestFit="1" customWidth="1"/>
    <col min="12030" max="12030" width="10.83203125" customWidth="1"/>
    <col min="12031" max="12031" width="15.83203125" bestFit="1" customWidth="1"/>
    <col min="12032" max="12032" width="66.5" bestFit="1" customWidth="1"/>
    <col min="12034" max="12034" width="4.83203125" customWidth="1"/>
    <col min="12035" max="12035" width="3.33203125" customWidth="1"/>
    <col min="12037" max="12037" width="18.5" customWidth="1"/>
    <col min="12038" max="12038" width="19" customWidth="1"/>
    <col min="12039" max="12039" width="20.5" customWidth="1"/>
    <col min="12040" max="12040" width="49.33203125" bestFit="1" customWidth="1"/>
    <col min="12286" max="12286" width="10.83203125" customWidth="1"/>
    <col min="12287" max="12287" width="15.83203125" bestFit="1" customWidth="1"/>
    <col min="12288" max="12288" width="66.5" bestFit="1" customWidth="1"/>
    <col min="12290" max="12290" width="4.83203125" customWidth="1"/>
    <col min="12291" max="12291" width="3.33203125" customWidth="1"/>
    <col min="12293" max="12293" width="18.5" customWidth="1"/>
    <col min="12294" max="12294" width="19" customWidth="1"/>
    <col min="12295" max="12295" width="20.5" customWidth="1"/>
    <col min="12296" max="12296" width="49.33203125" bestFit="1" customWidth="1"/>
    <col min="12542" max="12542" width="10.83203125" customWidth="1"/>
    <col min="12543" max="12543" width="15.83203125" bestFit="1" customWidth="1"/>
    <col min="12544" max="12544" width="66.5" bestFit="1" customWidth="1"/>
    <col min="12546" max="12546" width="4.83203125" customWidth="1"/>
    <col min="12547" max="12547" width="3.33203125" customWidth="1"/>
    <col min="12549" max="12549" width="18.5" customWidth="1"/>
    <col min="12550" max="12550" width="19" customWidth="1"/>
    <col min="12551" max="12551" width="20.5" customWidth="1"/>
    <col min="12552" max="12552" width="49.33203125" bestFit="1" customWidth="1"/>
    <col min="12798" max="12798" width="10.83203125" customWidth="1"/>
    <col min="12799" max="12799" width="15.83203125" bestFit="1" customWidth="1"/>
    <col min="12800" max="12800" width="66.5" bestFit="1" customWidth="1"/>
    <col min="12802" max="12802" width="4.83203125" customWidth="1"/>
    <col min="12803" max="12803" width="3.33203125" customWidth="1"/>
    <col min="12805" max="12805" width="18.5" customWidth="1"/>
    <col min="12806" max="12806" width="19" customWidth="1"/>
    <col min="12807" max="12807" width="20.5" customWidth="1"/>
    <col min="12808" max="12808" width="49.33203125" bestFit="1" customWidth="1"/>
    <col min="13054" max="13054" width="10.83203125" customWidth="1"/>
    <col min="13055" max="13055" width="15.83203125" bestFit="1" customWidth="1"/>
    <col min="13056" max="13056" width="66.5" bestFit="1" customWidth="1"/>
    <col min="13058" max="13058" width="4.83203125" customWidth="1"/>
    <col min="13059" max="13059" width="3.33203125" customWidth="1"/>
    <col min="13061" max="13061" width="18.5" customWidth="1"/>
    <col min="13062" max="13062" width="19" customWidth="1"/>
    <col min="13063" max="13063" width="20.5" customWidth="1"/>
    <col min="13064" max="13064" width="49.33203125" bestFit="1" customWidth="1"/>
    <col min="13310" max="13310" width="10.83203125" customWidth="1"/>
    <col min="13311" max="13311" width="15.83203125" bestFit="1" customWidth="1"/>
    <col min="13312" max="13312" width="66.5" bestFit="1" customWidth="1"/>
    <col min="13314" max="13314" width="4.83203125" customWidth="1"/>
    <col min="13315" max="13315" width="3.33203125" customWidth="1"/>
    <col min="13317" max="13317" width="18.5" customWidth="1"/>
    <col min="13318" max="13318" width="19" customWidth="1"/>
    <col min="13319" max="13319" width="20.5" customWidth="1"/>
    <col min="13320" max="13320" width="49.33203125" bestFit="1" customWidth="1"/>
    <col min="13566" max="13566" width="10.83203125" customWidth="1"/>
    <col min="13567" max="13567" width="15.83203125" bestFit="1" customWidth="1"/>
    <col min="13568" max="13568" width="66.5" bestFit="1" customWidth="1"/>
    <col min="13570" max="13570" width="4.83203125" customWidth="1"/>
    <col min="13571" max="13571" width="3.33203125" customWidth="1"/>
    <col min="13573" max="13573" width="18.5" customWidth="1"/>
    <col min="13574" max="13574" width="19" customWidth="1"/>
    <col min="13575" max="13575" width="20.5" customWidth="1"/>
    <col min="13576" max="13576" width="49.33203125" bestFit="1" customWidth="1"/>
    <col min="13822" max="13822" width="10.83203125" customWidth="1"/>
    <col min="13823" max="13823" width="15.83203125" bestFit="1" customWidth="1"/>
    <col min="13824" max="13824" width="66.5" bestFit="1" customWidth="1"/>
    <col min="13826" max="13826" width="4.83203125" customWidth="1"/>
    <col min="13827" max="13827" width="3.33203125" customWidth="1"/>
    <col min="13829" max="13829" width="18.5" customWidth="1"/>
    <col min="13830" max="13830" width="19" customWidth="1"/>
    <col min="13831" max="13831" width="20.5" customWidth="1"/>
    <col min="13832" max="13832" width="49.33203125" bestFit="1" customWidth="1"/>
    <col min="14078" max="14078" width="10.83203125" customWidth="1"/>
    <col min="14079" max="14079" width="15.83203125" bestFit="1" customWidth="1"/>
    <col min="14080" max="14080" width="66.5" bestFit="1" customWidth="1"/>
    <col min="14082" max="14082" width="4.83203125" customWidth="1"/>
    <col min="14083" max="14083" width="3.33203125" customWidth="1"/>
    <col min="14085" max="14085" width="18.5" customWidth="1"/>
    <col min="14086" max="14086" width="19" customWidth="1"/>
    <col min="14087" max="14087" width="20.5" customWidth="1"/>
    <col min="14088" max="14088" width="49.33203125" bestFit="1" customWidth="1"/>
    <col min="14334" max="14334" width="10.83203125" customWidth="1"/>
    <col min="14335" max="14335" width="15.83203125" bestFit="1" customWidth="1"/>
    <col min="14336" max="14336" width="66.5" bestFit="1" customWidth="1"/>
    <col min="14338" max="14338" width="4.83203125" customWidth="1"/>
    <col min="14339" max="14339" width="3.33203125" customWidth="1"/>
    <col min="14341" max="14341" width="18.5" customWidth="1"/>
    <col min="14342" max="14342" width="19" customWidth="1"/>
    <col min="14343" max="14343" width="20.5" customWidth="1"/>
    <col min="14344" max="14344" width="49.33203125" bestFit="1" customWidth="1"/>
    <col min="14590" max="14590" width="10.83203125" customWidth="1"/>
    <col min="14591" max="14591" width="15.83203125" bestFit="1" customWidth="1"/>
    <col min="14592" max="14592" width="66.5" bestFit="1" customWidth="1"/>
    <col min="14594" max="14594" width="4.83203125" customWidth="1"/>
    <col min="14595" max="14595" width="3.33203125" customWidth="1"/>
    <col min="14597" max="14597" width="18.5" customWidth="1"/>
    <col min="14598" max="14598" width="19" customWidth="1"/>
    <col min="14599" max="14599" width="20.5" customWidth="1"/>
    <col min="14600" max="14600" width="49.33203125" bestFit="1" customWidth="1"/>
    <col min="14846" max="14846" width="10.83203125" customWidth="1"/>
    <col min="14847" max="14847" width="15.83203125" bestFit="1" customWidth="1"/>
    <col min="14848" max="14848" width="66.5" bestFit="1" customWidth="1"/>
    <col min="14850" max="14850" width="4.83203125" customWidth="1"/>
    <col min="14851" max="14851" width="3.33203125" customWidth="1"/>
    <col min="14853" max="14853" width="18.5" customWidth="1"/>
    <col min="14854" max="14854" width="19" customWidth="1"/>
    <col min="14855" max="14855" width="20.5" customWidth="1"/>
    <col min="14856" max="14856" width="49.33203125" bestFit="1" customWidth="1"/>
    <col min="15102" max="15102" width="10.83203125" customWidth="1"/>
    <col min="15103" max="15103" width="15.83203125" bestFit="1" customWidth="1"/>
    <col min="15104" max="15104" width="66.5" bestFit="1" customWidth="1"/>
    <col min="15106" max="15106" width="4.83203125" customWidth="1"/>
    <col min="15107" max="15107" width="3.33203125" customWidth="1"/>
    <col min="15109" max="15109" width="18.5" customWidth="1"/>
    <col min="15110" max="15110" width="19" customWidth="1"/>
    <col min="15111" max="15111" width="20.5" customWidth="1"/>
    <col min="15112" max="15112" width="49.33203125" bestFit="1" customWidth="1"/>
    <col min="15358" max="15358" width="10.83203125" customWidth="1"/>
    <col min="15359" max="15359" width="15.83203125" bestFit="1" customWidth="1"/>
    <col min="15360" max="15360" width="66.5" bestFit="1" customWidth="1"/>
    <col min="15362" max="15362" width="4.83203125" customWidth="1"/>
    <col min="15363" max="15363" width="3.33203125" customWidth="1"/>
    <col min="15365" max="15365" width="18.5" customWidth="1"/>
    <col min="15366" max="15366" width="19" customWidth="1"/>
    <col min="15367" max="15367" width="20.5" customWidth="1"/>
    <col min="15368" max="15368" width="49.33203125" bestFit="1" customWidth="1"/>
    <col min="15614" max="15614" width="10.83203125" customWidth="1"/>
    <col min="15615" max="15615" width="15.83203125" bestFit="1" customWidth="1"/>
    <col min="15616" max="15616" width="66.5" bestFit="1" customWidth="1"/>
    <col min="15618" max="15618" width="4.83203125" customWidth="1"/>
    <col min="15619" max="15619" width="3.33203125" customWidth="1"/>
    <col min="15621" max="15621" width="18.5" customWidth="1"/>
    <col min="15622" max="15622" width="19" customWidth="1"/>
    <col min="15623" max="15623" width="20.5" customWidth="1"/>
    <col min="15624" max="15624" width="49.33203125" bestFit="1" customWidth="1"/>
    <col min="15870" max="15870" width="10.83203125" customWidth="1"/>
    <col min="15871" max="15871" width="15.83203125" bestFit="1" customWidth="1"/>
    <col min="15872" max="15872" width="66.5" bestFit="1" customWidth="1"/>
    <col min="15874" max="15874" width="4.83203125" customWidth="1"/>
    <col min="15875" max="15875" width="3.33203125" customWidth="1"/>
    <col min="15877" max="15877" width="18.5" customWidth="1"/>
    <col min="15878" max="15878" width="19" customWidth="1"/>
    <col min="15879" max="15879" width="20.5" customWidth="1"/>
    <col min="15880" max="15880" width="49.33203125" bestFit="1" customWidth="1"/>
    <col min="16126" max="16126" width="10.83203125" customWidth="1"/>
    <col min="16127" max="16127" width="15.83203125" bestFit="1" customWidth="1"/>
    <col min="16128" max="16128" width="66.5" bestFit="1" customWidth="1"/>
    <col min="16130" max="16130" width="4.83203125" customWidth="1"/>
    <col min="16131" max="16131" width="3.33203125" customWidth="1"/>
    <col min="16133" max="16133" width="18.5" customWidth="1"/>
    <col min="16134" max="16134" width="19" customWidth="1"/>
    <col min="16135" max="16135" width="20.5" customWidth="1"/>
    <col min="16136" max="16136" width="49.33203125" bestFit="1" customWidth="1"/>
  </cols>
  <sheetData>
    <row r="1" spans="1:8" ht="19" x14ac:dyDescent="0.25">
      <c r="A1" s="1" t="s">
        <v>559</v>
      </c>
    </row>
    <row r="2" spans="1:8" x14ac:dyDescent="0.2">
      <c r="A2" s="3"/>
    </row>
    <row r="3" spans="1:8" s="7" customFormat="1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2773</v>
      </c>
      <c r="H3" s="7" t="s">
        <v>54</v>
      </c>
    </row>
    <row r="4" spans="1:8" x14ac:dyDescent="0.2">
      <c r="A4">
        <v>212</v>
      </c>
      <c r="B4" s="10" t="str">
        <f>HYPERLINK("http://www.uniprot.org/uniprot/EPIPL_HUMAN", "EPIPL_HUMAN")</f>
        <v>EPIPL_HUMAN</v>
      </c>
      <c r="C4" t="s">
        <v>2774</v>
      </c>
      <c r="D4" t="b">
        <v>1</v>
      </c>
      <c r="E4" s="6">
        <v>0</v>
      </c>
      <c r="F4" s="6">
        <v>1</v>
      </c>
      <c r="G4" s="6">
        <v>8</v>
      </c>
      <c r="H4" t="s">
        <v>59</v>
      </c>
    </row>
    <row r="5" spans="1:8" x14ac:dyDescent="0.2">
      <c r="A5">
        <v>323</v>
      </c>
      <c r="B5" s="10" t="str">
        <f>HYPERLINK("http://www.uniprot.org/uniprot/KR191_HUMAN", "KR191_HUMAN")</f>
        <v>KR191_HUMAN</v>
      </c>
      <c r="C5" t="s">
        <v>2775</v>
      </c>
      <c r="D5" t="b">
        <v>1</v>
      </c>
      <c r="E5" s="6">
        <v>0</v>
      </c>
      <c r="F5" s="6">
        <v>2</v>
      </c>
      <c r="G5" s="6">
        <v>4</v>
      </c>
      <c r="H5" t="s">
        <v>59</v>
      </c>
    </row>
    <row r="6" spans="1:8" x14ac:dyDescent="0.2">
      <c r="A6">
        <v>143</v>
      </c>
      <c r="B6" s="10" t="str">
        <f>HYPERLINK("http://www.uniprot.org/uniprot/UBB_HUMAN", "UBB_HUMAN")</f>
        <v>UBB_HUMAN</v>
      </c>
      <c r="C6" t="s">
        <v>2776</v>
      </c>
      <c r="D6" t="b">
        <v>1</v>
      </c>
      <c r="E6" s="6">
        <v>0</v>
      </c>
      <c r="F6" s="6">
        <v>2</v>
      </c>
      <c r="G6" s="6">
        <v>3</v>
      </c>
      <c r="H6" t="s">
        <v>59</v>
      </c>
    </row>
    <row r="7" spans="1:8" x14ac:dyDescent="0.2">
      <c r="A7">
        <v>170</v>
      </c>
      <c r="B7" s="10" t="str">
        <f>HYPERLINK("http://www.uniprot.org/uniprot/BRD2_HUMAN", "BRD2_HUMAN")</f>
        <v>BRD2_HUMAN</v>
      </c>
      <c r="C7" t="s">
        <v>1874</v>
      </c>
      <c r="D7" t="b">
        <v>1</v>
      </c>
      <c r="E7" s="6">
        <v>0</v>
      </c>
      <c r="F7" s="6">
        <v>2</v>
      </c>
      <c r="G7" s="6">
        <v>2</v>
      </c>
      <c r="H7" t="s">
        <v>59</v>
      </c>
    </row>
    <row r="8" spans="1:8" x14ac:dyDescent="0.2">
      <c r="A8">
        <v>247</v>
      </c>
      <c r="B8" s="10" t="str">
        <f>HYPERLINK("http://www.uniprot.org/uniprot/DHX9_HUMAN", "DHX9_HUMAN")</f>
        <v>DHX9_HUMAN</v>
      </c>
      <c r="C8" t="s">
        <v>1059</v>
      </c>
      <c r="D8" t="b">
        <v>1</v>
      </c>
      <c r="E8" s="6">
        <v>0</v>
      </c>
      <c r="F8" s="6">
        <v>2</v>
      </c>
      <c r="G8" s="6">
        <v>2</v>
      </c>
      <c r="H8" t="s">
        <v>59</v>
      </c>
    </row>
    <row r="9" spans="1:8" x14ac:dyDescent="0.2">
      <c r="A9">
        <v>156</v>
      </c>
      <c r="B9" s="10" t="str">
        <f>HYPERLINK("http://www.uniprot.org/uniprot/EF2_HUMAN", "EF2_HUMAN")</f>
        <v>EF2_HUMAN</v>
      </c>
      <c r="C9" t="s">
        <v>2777</v>
      </c>
      <c r="D9" t="b">
        <v>1</v>
      </c>
      <c r="E9" s="6">
        <v>0</v>
      </c>
      <c r="F9" s="6">
        <v>2</v>
      </c>
      <c r="G9" s="6">
        <v>2</v>
      </c>
      <c r="H9" t="s">
        <v>59</v>
      </c>
    </row>
    <row r="10" spans="1:8" x14ac:dyDescent="0.2">
      <c r="A10">
        <v>262</v>
      </c>
      <c r="B10" s="10" t="str">
        <f>HYPERLINK("http://www.uniprot.org/uniprot/EIF3A_HUMAN", "EIF3A_HUMAN")</f>
        <v>EIF3A_HUMAN</v>
      </c>
      <c r="C10" t="s">
        <v>2778</v>
      </c>
      <c r="D10" t="b">
        <v>1</v>
      </c>
      <c r="E10" s="6">
        <v>0</v>
      </c>
      <c r="F10" s="6">
        <v>2</v>
      </c>
      <c r="G10" s="6">
        <v>2</v>
      </c>
      <c r="H10" t="s">
        <v>59</v>
      </c>
    </row>
    <row r="11" spans="1:8" x14ac:dyDescent="0.2">
      <c r="A11">
        <v>379</v>
      </c>
      <c r="B11" s="10" t="str">
        <f>HYPERLINK("http://www.uniprot.org/uniprot/EIF3C_HUMAN", "EIF3C_HUMAN")</f>
        <v>EIF3C_HUMAN</v>
      </c>
      <c r="C11" t="s">
        <v>2779</v>
      </c>
      <c r="D11" t="b">
        <v>1</v>
      </c>
      <c r="E11" s="6">
        <v>0</v>
      </c>
      <c r="F11" s="6">
        <v>1</v>
      </c>
      <c r="G11" s="6">
        <v>2</v>
      </c>
      <c r="H11" t="s">
        <v>59</v>
      </c>
    </row>
    <row r="12" spans="1:8" x14ac:dyDescent="0.2">
      <c r="A12">
        <v>154</v>
      </c>
      <c r="B12" s="10" t="str">
        <f>HYPERLINK("http://www.uniprot.org/uniprot/GILT_HUMAN", "GILT_HUMAN")</f>
        <v>GILT_HUMAN</v>
      </c>
      <c r="C12" t="s">
        <v>151</v>
      </c>
      <c r="D12" t="b">
        <v>1</v>
      </c>
      <c r="E12" s="6">
        <v>0</v>
      </c>
      <c r="F12" s="6">
        <v>2</v>
      </c>
      <c r="G12" s="6">
        <v>2</v>
      </c>
      <c r="H12" t="s">
        <v>59</v>
      </c>
    </row>
    <row r="13" spans="1:8" x14ac:dyDescent="0.2">
      <c r="A13">
        <v>85</v>
      </c>
      <c r="B13" s="10" t="str">
        <f>HYPERLINK("http://www.uniprot.org/uniprot/HNRDL_HUMAN", "HNRDL_HUMAN")</f>
        <v>HNRDL_HUMAN</v>
      </c>
      <c r="C13" t="s">
        <v>2780</v>
      </c>
      <c r="D13" t="b">
        <v>1</v>
      </c>
      <c r="E13" s="6">
        <v>0</v>
      </c>
      <c r="F13" s="6">
        <v>2</v>
      </c>
      <c r="G13" s="6">
        <v>2</v>
      </c>
      <c r="H13" t="s">
        <v>59</v>
      </c>
    </row>
    <row r="14" spans="1:8" x14ac:dyDescent="0.2">
      <c r="A14">
        <v>146</v>
      </c>
      <c r="B14" s="10" t="str">
        <f>HYPERLINK("http://www.uniprot.org/uniprot/HSP7C_HUMAN", "HSP7C_HUMAN")</f>
        <v>HSP7C_HUMAN</v>
      </c>
      <c r="C14" t="s">
        <v>2781</v>
      </c>
      <c r="D14" t="b">
        <v>1</v>
      </c>
      <c r="E14" s="6">
        <v>0</v>
      </c>
      <c r="F14" s="6">
        <v>2</v>
      </c>
      <c r="G14" s="6">
        <v>2</v>
      </c>
      <c r="H14" t="s">
        <v>59</v>
      </c>
    </row>
    <row r="15" spans="1:8" x14ac:dyDescent="0.2">
      <c r="A15">
        <v>83</v>
      </c>
      <c r="B15" s="10" t="str">
        <f>HYPERLINK("http://www.uniprot.org/uniprot/IFIT3_HUMAN", "IFIT3_HUMAN")</f>
        <v>IFIT3_HUMAN</v>
      </c>
      <c r="C15" t="s">
        <v>2782</v>
      </c>
      <c r="D15" t="b">
        <v>1</v>
      </c>
      <c r="E15" s="6">
        <v>0</v>
      </c>
      <c r="F15" s="6">
        <v>2</v>
      </c>
      <c r="G15" s="6">
        <v>2</v>
      </c>
      <c r="H15" t="s">
        <v>59</v>
      </c>
    </row>
    <row r="16" spans="1:8" x14ac:dyDescent="0.2">
      <c r="A16">
        <v>145</v>
      </c>
      <c r="B16" s="10" t="str">
        <f>HYPERLINK("http://www.uniprot.org/uniprot/IRF1_HUMAN", "IRF1_HUMAN")</f>
        <v>IRF1_HUMAN</v>
      </c>
      <c r="C16" t="s">
        <v>1103</v>
      </c>
      <c r="D16" t="b">
        <v>1</v>
      </c>
      <c r="E16" s="6">
        <v>0</v>
      </c>
      <c r="F16" s="6">
        <v>2</v>
      </c>
      <c r="G16" s="6">
        <v>2</v>
      </c>
      <c r="H16" t="s">
        <v>59</v>
      </c>
    </row>
    <row r="17" spans="1:8" x14ac:dyDescent="0.2">
      <c r="A17">
        <v>211</v>
      </c>
      <c r="B17" s="10" t="str">
        <f>HYPERLINK("http://www.uniprot.org/uniprot/ISK7_HUMAN", "ISK7_HUMAN")</f>
        <v>ISK7_HUMAN</v>
      </c>
      <c r="C17" t="s">
        <v>2783</v>
      </c>
      <c r="D17" t="b">
        <v>1</v>
      </c>
      <c r="E17" s="6">
        <v>0</v>
      </c>
      <c r="F17" s="6">
        <v>2</v>
      </c>
      <c r="G17" s="6">
        <v>2</v>
      </c>
      <c r="H17" t="s">
        <v>59</v>
      </c>
    </row>
    <row r="18" spans="1:8" x14ac:dyDescent="0.2">
      <c r="A18">
        <v>437</v>
      </c>
      <c r="B18" s="10" t="str">
        <f>HYPERLINK("http://www.uniprot.org/uniprot/MAGC2_HUMAN", "MAGC2_HUMAN")</f>
        <v>MAGC2_HUMAN</v>
      </c>
      <c r="C18" t="s">
        <v>2784</v>
      </c>
      <c r="D18" t="b">
        <v>1</v>
      </c>
      <c r="E18" s="6">
        <v>0</v>
      </c>
      <c r="F18" s="6">
        <v>2</v>
      </c>
      <c r="G18" s="6">
        <v>2</v>
      </c>
      <c r="H18" t="s">
        <v>59</v>
      </c>
    </row>
    <row r="19" spans="1:8" x14ac:dyDescent="0.2">
      <c r="A19">
        <v>392</v>
      </c>
      <c r="B19" s="10" t="str">
        <f>HYPERLINK("http://www.uniprot.org/uniprot/MK67I_HUMAN", "MK67I_HUMAN")</f>
        <v>MK67I_HUMAN</v>
      </c>
      <c r="C19" t="s">
        <v>2785</v>
      </c>
      <c r="D19" t="b">
        <v>1</v>
      </c>
      <c r="E19" s="6">
        <v>0</v>
      </c>
      <c r="F19" s="6">
        <v>2</v>
      </c>
      <c r="G19" s="6">
        <v>2</v>
      </c>
      <c r="H19" t="s">
        <v>59</v>
      </c>
    </row>
    <row r="20" spans="1:8" x14ac:dyDescent="0.2">
      <c r="A20">
        <v>200</v>
      </c>
      <c r="B20" s="10" t="str">
        <f>HYPERLINK("http://www.uniprot.org/uniprot/NCBP2_HUMAN", "NCBP2_HUMAN")</f>
        <v>NCBP2_HUMAN</v>
      </c>
      <c r="C20" t="s">
        <v>2786</v>
      </c>
      <c r="D20" t="b">
        <v>1</v>
      </c>
      <c r="E20" s="6">
        <v>0</v>
      </c>
      <c r="F20" s="6">
        <v>2</v>
      </c>
      <c r="G20" s="6">
        <v>2</v>
      </c>
      <c r="H20" t="s">
        <v>59</v>
      </c>
    </row>
    <row r="21" spans="1:8" x14ac:dyDescent="0.2">
      <c r="A21">
        <v>73</v>
      </c>
      <c r="B21" s="10" t="str">
        <f>HYPERLINK("http://www.uniprot.org/uniprot/PSAL_HUMAN", "PSAL_HUMAN")</f>
        <v>PSAL_HUMAN</v>
      </c>
      <c r="C21" t="s">
        <v>2787</v>
      </c>
      <c r="D21" t="b">
        <v>1</v>
      </c>
      <c r="E21" s="6">
        <v>0</v>
      </c>
      <c r="F21" s="6">
        <v>2</v>
      </c>
      <c r="G21" s="6">
        <v>2</v>
      </c>
      <c r="H21" t="s">
        <v>59</v>
      </c>
    </row>
    <row r="22" spans="1:8" x14ac:dyDescent="0.2">
      <c r="A22">
        <v>186</v>
      </c>
      <c r="B22" s="10" t="str">
        <f>HYPERLINK("http://www.uniprot.org/uniprot/PSB10_HUMAN", "PSB10_HUMAN")</f>
        <v>PSB10_HUMAN</v>
      </c>
      <c r="C22" t="s">
        <v>2788</v>
      </c>
      <c r="D22" t="b">
        <v>1</v>
      </c>
      <c r="E22" s="6">
        <v>0</v>
      </c>
      <c r="F22" s="6">
        <v>2</v>
      </c>
      <c r="G22" s="6">
        <v>2</v>
      </c>
      <c r="H22" t="s">
        <v>59</v>
      </c>
    </row>
    <row r="23" spans="1:8" x14ac:dyDescent="0.2">
      <c r="A23">
        <v>195</v>
      </c>
      <c r="B23" s="10" t="str">
        <f>HYPERLINK("http://www.uniprot.org/uniprot/PSB3_HUMAN", "PSB3_HUMAN")</f>
        <v>PSB3_HUMAN</v>
      </c>
      <c r="C23" t="s">
        <v>2789</v>
      </c>
      <c r="D23" t="b">
        <v>1</v>
      </c>
      <c r="E23" s="6">
        <v>0</v>
      </c>
      <c r="F23" s="6">
        <v>2</v>
      </c>
      <c r="G23" s="6">
        <v>2</v>
      </c>
      <c r="H23" t="s">
        <v>59</v>
      </c>
    </row>
    <row r="24" spans="1:8" x14ac:dyDescent="0.2">
      <c r="A24">
        <v>420</v>
      </c>
      <c r="B24" s="10" t="str">
        <f>HYPERLINK("http://www.uniprot.org/uniprot/RNF12_HUMAN", "RNF12_HUMAN")</f>
        <v>RNF12_HUMAN</v>
      </c>
      <c r="C24" t="s">
        <v>2790</v>
      </c>
      <c r="D24" t="b">
        <v>1</v>
      </c>
      <c r="E24" s="6">
        <v>0</v>
      </c>
      <c r="F24" s="6">
        <v>2</v>
      </c>
      <c r="G24" s="6">
        <v>2</v>
      </c>
      <c r="H24" t="s">
        <v>59</v>
      </c>
    </row>
    <row r="25" spans="1:8" x14ac:dyDescent="0.2">
      <c r="A25">
        <v>282</v>
      </c>
      <c r="B25" s="10" t="str">
        <f>HYPERLINK("http://www.uniprot.org/uniprot/SC23B_HUMAN", "SC23B_HUMAN")</f>
        <v>SC23B_HUMAN</v>
      </c>
      <c r="C25" t="s">
        <v>2791</v>
      </c>
      <c r="D25" t="b">
        <v>1</v>
      </c>
      <c r="E25" s="6">
        <v>0</v>
      </c>
      <c r="F25" s="6">
        <v>2</v>
      </c>
      <c r="G25" s="6">
        <v>2</v>
      </c>
      <c r="H25" t="s">
        <v>59</v>
      </c>
    </row>
    <row r="26" spans="1:8" x14ac:dyDescent="0.2">
      <c r="A26">
        <v>188</v>
      </c>
      <c r="B26" s="10" t="str">
        <f>HYPERLINK("http://www.uniprot.org/uniprot/SK2L2_HUMAN", "SK2L2_HUMAN")</f>
        <v>SK2L2_HUMAN</v>
      </c>
      <c r="C26" t="s">
        <v>2792</v>
      </c>
      <c r="D26" t="b">
        <v>1</v>
      </c>
      <c r="E26" s="6">
        <v>0</v>
      </c>
      <c r="F26" s="6">
        <v>2</v>
      </c>
      <c r="G26" s="6">
        <v>2</v>
      </c>
      <c r="H26" t="s">
        <v>59</v>
      </c>
    </row>
    <row r="27" spans="1:8" x14ac:dyDescent="0.2">
      <c r="A27">
        <v>378</v>
      </c>
      <c r="B27" s="10" t="str">
        <f>HYPERLINK("http://www.uniprot.org/uniprot/T22D3_HUMAN", "T22D3_HUMAN")</f>
        <v>T22D3_HUMAN</v>
      </c>
      <c r="C27" t="s">
        <v>2793</v>
      </c>
      <c r="D27" t="b">
        <v>1</v>
      </c>
      <c r="E27" s="6">
        <v>0</v>
      </c>
      <c r="F27" s="6">
        <v>2</v>
      </c>
      <c r="G27" s="6">
        <v>2</v>
      </c>
      <c r="H27" t="s">
        <v>59</v>
      </c>
    </row>
    <row r="28" spans="1:8" x14ac:dyDescent="0.2">
      <c r="A28">
        <v>364</v>
      </c>
      <c r="B28" s="10" t="str">
        <f>HYPERLINK("http://www.uniprot.org/uniprot/TOPK_HUMAN", "TOPK_HUMAN")</f>
        <v>TOPK_HUMAN</v>
      </c>
      <c r="C28" t="s">
        <v>2689</v>
      </c>
      <c r="D28" t="b">
        <v>1</v>
      </c>
      <c r="E28" s="6">
        <v>0</v>
      </c>
      <c r="F28" s="6">
        <v>2</v>
      </c>
      <c r="G28" s="6">
        <v>2</v>
      </c>
      <c r="H28" t="s">
        <v>59</v>
      </c>
    </row>
    <row r="29" spans="1:8" x14ac:dyDescent="0.2">
      <c r="A29">
        <v>199</v>
      </c>
      <c r="B29" s="10" t="str">
        <f>HYPERLINK("http://www.uniprot.org/uniprot/UB2E1_HUMAN", "UB2E1_HUMAN")</f>
        <v>UB2E1_HUMAN</v>
      </c>
      <c r="C29" t="s">
        <v>2519</v>
      </c>
      <c r="D29" t="b">
        <v>1</v>
      </c>
      <c r="E29" s="6">
        <v>0</v>
      </c>
      <c r="F29" s="6">
        <v>2</v>
      </c>
      <c r="G29" s="6">
        <v>2</v>
      </c>
      <c r="H29" t="s">
        <v>59</v>
      </c>
    </row>
    <row r="30" spans="1:8" x14ac:dyDescent="0.2">
      <c r="A30">
        <v>199</v>
      </c>
      <c r="B30" s="10" t="str">
        <f>HYPERLINK("http://www.uniprot.org/uniprot/UB2E1_HUMAN", "UB2E1_HUMAN")</f>
        <v>UB2E1_HUMAN</v>
      </c>
      <c r="C30" t="s">
        <v>2794</v>
      </c>
      <c r="D30" t="b">
        <v>1</v>
      </c>
      <c r="E30" s="6">
        <v>0</v>
      </c>
      <c r="F30" s="6">
        <v>2</v>
      </c>
      <c r="G30" s="6">
        <v>2</v>
      </c>
      <c r="H30" t="s">
        <v>59</v>
      </c>
    </row>
    <row r="31" spans="1:8" x14ac:dyDescent="0.2">
      <c r="A31">
        <v>434</v>
      </c>
      <c r="B31" s="10" t="str">
        <f>HYPERLINK("http://www.uniprot.org/uniprot/VPS54_HUMAN", "VPS54_HUMAN")</f>
        <v>VPS54_HUMAN</v>
      </c>
      <c r="C31" t="s">
        <v>270</v>
      </c>
      <c r="D31" t="b">
        <v>1</v>
      </c>
      <c r="E31" s="6">
        <v>0</v>
      </c>
      <c r="F31" s="6">
        <v>2</v>
      </c>
      <c r="G31" s="6">
        <v>2</v>
      </c>
      <c r="H31" t="s">
        <v>59</v>
      </c>
    </row>
    <row r="32" spans="1:8" x14ac:dyDescent="0.2">
      <c r="A32">
        <v>244</v>
      </c>
      <c r="B32" s="10" t="str">
        <f>HYPERLINK("http://www.uniprot.org/uniprot/1433F_HUMAN", "1433F_HUMAN")</f>
        <v>1433F_HUMAN</v>
      </c>
      <c r="C32" t="s">
        <v>2795</v>
      </c>
      <c r="D32" t="b">
        <v>1</v>
      </c>
      <c r="E32" s="6">
        <v>0</v>
      </c>
      <c r="F32" s="6">
        <v>2</v>
      </c>
      <c r="G32" s="6">
        <v>1</v>
      </c>
      <c r="H32" t="s">
        <v>59</v>
      </c>
    </row>
    <row r="33" spans="1:8" x14ac:dyDescent="0.2">
      <c r="A33">
        <v>231</v>
      </c>
      <c r="B33" s="10" t="str">
        <f>HYPERLINK("http://www.uniprot.org/uniprot/2ABA_HUMAN", "2ABA_HUMAN")</f>
        <v>2ABA_HUMAN</v>
      </c>
      <c r="C33" t="s">
        <v>2796</v>
      </c>
      <c r="D33" t="b">
        <v>1</v>
      </c>
      <c r="E33" s="6">
        <v>0</v>
      </c>
      <c r="F33" s="6">
        <v>2</v>
      </c>
      <c r="G33" s="6">
        <v>1</v>
      </c>
      <c r="H33" t="s">
        <v>59</v>
      </c>
    </row>
    <row r="34" spans="1:8" x14ac:dyDescent="0.2">
      <c r="A34">
        <v>442</v>
      </c>
      <c r="B34" s="10" t="str">
        <f>HYPERLINK("http://www.uniprot.org/uniprot/ABC3B_HUMAN", "ABC3B_HUMAN")</f>
        <v>ABC3B_HUMAN</v>
      </c>
      <c r="C34" t="s">
        <v>2797</v>
      </c>
      <c r="D34" t="b">
        <v>1</v>
      </c>
      <c r="E34" s="6">
        <v>0</v>
      </c>
      <c r="F34" s="6">
        <v>2</v>
      </c>
      <c r="G34" s="6">
        <v>1</v>
      </c>
      <c r="H34" t="s">
        <v>59</v>
      </c>
    </row>
    <row r="35" spans="1:8" x14ac:dyDescent="0.2">
      <c r="A35">
        <v>219</v>
      </c>
      <c r="B35" s="10" t="str">
        <f>HYPERLINK("http://www.uniprot.org/uniprot/ABCE1_HUMAN", "ABCE1_HUMAN")</f>
        <v>ABCE1_HUMAN</v>
      </c>
      <c r="C35" t="s">
        <v>2798</v>
      </c>
      <c r="D35" t="b">
        <v>1</v>
      </c>
      <c r="E35" s="6">
        <v>1</v>
      </c>
      <c r="F35" s="6">
        <v>2</v>
      </c>
      <c r="G35" s="6">
        <v>1</v>
      </c>
      <c r="H35" t="s">
        <v>59</v>
      </c>
    </row>
    <row r="36" spans="1:8" x14ac:dyDescent="0.2">
      <c r="A36">
        <v>204</v>
      </c>
      <c r="B36" s="10" t="str">
        <f>HYPERLINK("http://www.uniprot.org/uniprot/ACLY_HUMAN", "ACLY_HUMAN")</f>
        <v>ACLY_HUMAN</v>
      </c>
      <c r="C36" t="s">
        <v>2799</v>
      </c>
      <c r="D36" t="b">
        <v>1</v>
      </c>
      <c r="E36" s="6">
        <v>0</v>
      </c>
      <c r="F36" s="6">
        <v>2</v>
      </c>
      <c r="G36" s="6">
        <v>1</v>
      </c>
      <c r="H36" t="s">
        <v>59</v>
      </c>
    </row>
    <row r="37" spans="1:8" x14ac:dyDescent="0.2">
      <c r="A37">
        <v>215</v>
      </c>
      <c r="B37" s="10" t="str">
        <f>HYPERLINK("http://www.uniprot.org/uniprot/ACTB_HUMAN", "ACTB_HUMAN")</f>
        <v>ACTB_HUMAN</v>
      </c>
      <c r="C37" t="s">
        <v>2800</v>
      </c>
      <c r="D37" t="b">
        <v>1</v>
      </c>
      <c r="E37" s="6">
        <v>0</v>
      </c>
      <c r="F37" s="6">
        <v>2</v>
      </c>
      <c r="G37" s="6">
        <v>1</v>
      </c>
      <c r="H37" t="s">
        <v>59</v>
      </c>
    </row>
    <row r="38" spans="1:8" x14ac:dyDescent="0.2">
      <c r="A38">
        <v>96</v>
      </c>
      <c r="B38" s="10" t="str">
        <f>HYPERLINK("http://www.uniprot.org/uniprot/ACTN4_HUMAN", "ACTN4_HUMAN")</f>
        <v>ACTN4_HUMAN</v>
      </c>
      <c r="C38" t="s">
        <v>2801</v>
      </c>
      <c r="D38" t="b">
        <v>1</v>
      </c>
      <c r="E38" s="6">
        <v>0</v>
      </c>
      <c r="F38" s="6">
        <v>2</v>
      </c>
      <c r="G38" s="6">
        <v>1</v>
      </c>
      <c r="H38" t="s">
        <v>59</v>
      </c>
    </row>
    <row r="39" spans="1:8" x14ac:dyDescent="0.2">
      <c r="A39">
        <v>80</v>
      </c>
      <c r="B39" s="10" t="str">
        <f>HYPERLINK("http://www.uniprot.org/uniprot/ADA10_HUMAN", "ADA10_HUMAN")</f>
        <v>ADA10_HUMAN</v>
      </c>
      <c r="C39" t="s">
        <v>650</v>
      </c>
      <c r="D39" t="b">
        <v>1</v>
      </c>
      <c r="E39" s="6">
        <v>0</v>
      </c>
      <c r="F39" s="6">
        <v>2</v>
      </c>
      <c r="G39" s="6">
        <v>1</v>
      </c>
      <c r="H39" t="s">
        <v>59</v>
      </c>
    </row>
    <row r="40" spans="1:8" x14ac:dyDescent="0.2">
      <c r="A40">
        <v>470</v>
      </c>
      <c r="B40" s="10" t="str">
        <f>HYPERLINK("http://www.uniprot.org/uniprot/ADSV_HUMAN", "ADSV_HUMAN")</f>
        <v>ADSV_HUMAN</v>
      </c>
      <c r="C40" t="s">
        <v>2802</v>
      </c>
      <c r="D40" t="b">
        <v>1</v>
      </c>
      <c r="E40" s="6">
        <v>0</v>
      </c>
      <c r="F40" s="6">
        <v>2</v>
      </c>
      <c r="G40" s="6">
        <v>1</v>
      </c>
      <c r="H40" t="s">
        <v>59</v>
      </c>
    </row>
    <row r="41" spans="1:8" x14ac:dyDescent="0.2">
      <c r="A41">
        <v>296</v>
      </c>
      <c r="B41" s="10" t="str">
        <f>HYPERLINK("http://www.uniprot.org/uniprot/AKIR2_HUMAN", "AKIR2_HUMAN")</f>
        <v>AKIR2_HUMAN</v>
      </c>
      <c r="C41" t="s">
        <v>2803</v>
      </c>
      <c r="D41" t="b">
        <v>1</v>
      </c>
      <c r="E41" s="6">
        <v>0</v>
      </c>
      <c r="F41" s="6">
        <v>2</v>
      </c>
      <c r="G41" s="6">
        <v>1</v>
      </c>
      <c r="H41" t="s">
        <v>59</v>
      </c>
    </row>
    <row r="42" spans="1:8" x14ac:dyDescent="0.2">
      <c r="A42">
        <v>387</v>
      </c>
      <c r="B42" s="10" t="str">
        <f>HYPERLINK("http://www.uniprot.org/uniprot/ALG12_HUMAN", "ALG12_HUMAN")</f>
        <v>ALG12_HUMAN</v>
      </c>
      <c r="C42" t="s">
        <v>2804</v>
      </c>
      <c r="D42" t="b">
        <v>1</v>
      </c>
      <c r="E42" s="6">
        <v>0</v>
      </c>
      <c r="F42" s="6">
        <v>2</v>
      </c>
      <c r="G42" s="6">
        <v>1</v>
      </c>
      <c r="H42" t="s">
        <v>59</v>
      </c>
    </row>
    <row r="43" spans="1:8" x14ac:dyDescent="0.2">
      <c r="A43">
        <v>455</v>
      </c>
      <c r="B43" s="10" t="str">
        <f>HYPERLINK("http://www.uniprot.org/uniprot/AMOL2_HUMAN", "AMOL2_HUMAN")</f>
        <v>AMOL2_HUMAN</v>
      </c>
      <c r="C43" t="s">
        <v>2805</v>
      </c>
      <c r="D43" t="b">
        <v>1</v>
      </c>
      <c r="E43" s="6">
        <v>0</v>
      </c>
      <c r="F43" s="6">
        <v>2</v>
      </c>
      <c r="G43" s="6">
        <v>1</v>
      </c>
      <c r="H43" t="s">
        <v>59</v>
      </c>
    </row>
    <row r="44" spans="1:8" x14ac:dyDescent="0.2">
      <c r="A44">
        <v>455</v>
      </c>
      <c r="B44" s="10" t="str">
        <f>HYPERLINK("http://www.uniprot.org/uniprot/AMOL2_HUMAN", "AMOL2_HUMAN")</f>
        <v>AMOL2_HUMAN</v>
      </c>
      <c r="C44" t="s">
        <v>2806</v>
      </c>
      <c r="D44" t="b">
        <v>1</v>
      </c>
      <c r="E44" s="6">
        <v>0</v>
      </c>
      <c r="F44" s="6">
        <v>2</v>
      </c>
      <c r="G44" s="6">
        <v>1</v>
      </c>
      <c r="H44" t="s">
        <v>59</v>
      </c>
    </row>
    <row r="45" spans="1:8" x14ac:dyDescent="0.2">
      <c r="A45">
        <v>105</v>
      </c>
      <c r="B45" s="10" t="str">
        <f>HYPERLINK("http://www.uniprot.org/uniprot/ANR17_HUMAN", "ANR17_HUMAN")</f>
        <v>ANR17_HUMAN</v>
      </c>
      <c r="C45" t="s">
        <v>1854</v>
      </c>
      <c r="D45" t="b">
        <v>1</v>
      </c>
      <c r="E45" s="6">
        <v>0</v>
      </c>
      <c r="F45" s="6">
        <v>2</v>
      </c>
      <c r="G45" s="6">
        <v>1</v>
      </c>
      <c r="H45" t="s">
        <v>59</v>
      </c>
    </row>
    <row r="46" spans="1:8" x14ac:dyDescent="0.2">
      <c r="A46">
        <v>354</v>
      </c>
      <c r="B46" s="10" t="str">
        <f>HYPERLINK("http://www.uniprot.org/uniprot/AP2M1_HUMAN", "AP2M1_HUMAN")</f>
        <v>AP2M1_HUMAN</v>
      </c>
      <c r="C46" t="s">
        <v>2807</v>
      </c>
      <c r="D46" t="b">
        <v>1</v>
      </c>
      <c r="E46" s="6">
        <v>0</v>
      </c>
      <c r="F46" s="6">
        <v>2</v>
      </c>
      <c r="G46" s="6">
        <v>1</v>
      </c>
      <c r="H46" t="s">
        <v>59</v>
      </c>
    </row>
    <row r="47" spans="1:8" x14ac:dyDescent="0.2">
      <c r="A47">
        <v>205</v>
      </c>
      <c r="B47" s="10" t="str">
        <f>HYPERLINK("http://www.uniprot.org/uniprot/AP2S1_HUMAN", "AP2S1_HUMAN")</f>
        <v>AP2S1_HUMAN</v>
      </c>
      <c r="C47" t="s">
        <v>2808</v>
      </c>
      <c r="D47" t="b">
        <v>1</v>
      </c>
      <c r="E47" s="6">
        <v>1</v>
      </c>
      <c r="F47" s="6">
        <v>2</v>
      </c>
      <c r="G47" s="6">
        <v>1</v>
      </c>
      <c r="H47" t="s">
        <v>59</v>
      </c>
    </row>
    <row r="48" spans="1:8" x14ac:dyDescent="0.2">
      <c r="A48">
        <v>331</v>
      </c>
      <c r="B48" s="10" t="str">
        <f>HYPERLINK("http://www.uniprot.org/uniprot/APCDL_HUMAN", "APCDL_HUMAN")</f>
        <v>APCDL_HUMAN</v>
      </c>
      <c r="C48" t="s">
        <v>2809</v>
      </c>
      <c r="D48" t="b">
        <v>1</v>
      </c>
      <c r="E48" s="6">
        <v>0</v>
      </c>
      <c r="F48" s="6">
        <v>2</v>
      </c>
      <c r="G48" s="6">
        <v>1</v>
      </c>
      <c r="H48" t="s">
        <v>59</v>
      </c>
    </row>
    <row r="49" spans="1:8" x14ac:dyDescent="0.2">
      <c r="A49">
        <v>81</v>
      </c>
      <c r="B49" s="10" t="str">
        <f>HYPERLINK("http://www.uniprot.org/uniprot/APOL1_HUMAN", "APOL1_HUMAN")</f>
        <v>APOL1_HUMAN</v>
      </c>
      <c r="C49" t="s">
        <v>70</v>
      </c>
      <c r="D49" t="b">
        <v>1</v>
      </c>
      <c r="E49" s="6">
        <v>1</v>
      </c>
      <c r="F49" s="6">
        <v>2</v>
      </c>
      <c r="G49" s="6">
        <v>1</v>
      </c>
      <c r="H49" t="s">
        <v>59</v>
      </c>
    </row>
    <row r="50" spans="1:8" x14ac:dyDescent="0.2">
      <c r="A50">
        <v>389</v>
      </c>
      <c r="B50" s="10" t="str">
        <f>HYPERLINK("http://www.uniprot.org/uniprot/APOL6_HUMAN", "APOL6_HUMAN")</f>
        <v>APOL6_HUMAN</v>
      </c>
      <c r="C50" t="s">
        <v>2810</v>
      </c>
      <c r="D50" t="b">
        <v>1</v>
      </c>
      <c r="E50" s="6">
        <v>0</v>
      </c>
      <c r="F50" s="6">
        <v>2</v>
      </c>
      <c r="G50" s="6">
        <v>1</v>
      </c>
      <c r="H50" t="s">
        <v>59</v>
      </c>
    </row>
    <row r="51" spans="1:8" x14ac:dyDescent="0.2">
      <c r="A51">
        <v>304</v>
      </c>
      <c r="B51" s="10" t="str">
        <f>HYPERLINK("http://www.uniprot.org/uniprot/AR6P4_HUMAN", "AR6P4_HUMAN")</f>
        <v>AR6P4_HUMAN</v>
      </c>
      <c r="C51" t="s">
        <v>2811</v>
      </c>
      <c r="D51" t="b">
        <v>1</v>
      </c>
      <c r="E51" s="6">
        <v>2</v>
      </c>
      <c r="F51" s="6">
        <v>3</v>
      </c>
      <c r="G51" s="6">
        <v>1</v>
      </c>
      <c r="H51" t="s">
        <v>59</v>
      </c>
    </row>
    <row r="52" spans="1:8" x14ac:dyDescent="0.2">
      <c r="A52">
        <v>406</v>
      </c>
      <c r="B52" s="10" t="str">
        <f>HYPERLINK("http://www.uniprot.org/uniprot/ARMC7_HUMAN", "ARMC7_HUMAN")</f>
        <v>ARMC7_HUMAN</v>
      </c>
      <c r="C52" t="s">
        <v>2812</v>
      </c>
      <c r="D52" t="b">
        <v>1</v>
      </c>
      <c r="E52" s="6">
        <v>0</v>
      </c>
      <c r="F52" s="6">
        <v>2</v>
      </c>
      <c r="G52" s="6">
        <v>1</v>
      </c>
      <c r="H52" t="s">
        <v>59</v>
      </c>
    </row>
    <row r="53" spans="1:8" x14ac:dyDescent="0.2">
      <c r="A53">
        <v>218</v>
      </c>
      <c r="B53" s="10" t="str">
        <f>HYPERLINK("http://www.uniprot.org/uniprot/ARP2_HUMAN", "ARP2_HUMAN")</f>
        <v>ARP2_HUMAN</v>
      </c>
      <c r="C53" t="s">
        <v>2813</v>
      </c>
      <c r="D53" t="b">
        <v>1</v>
      </c>
      <c r="E53" s="6">
        <v>0</v>
      </c>
      <c r="F53" s="6">
        <v>2</v>
      </c>
      <c r="G53" s="6">
        <v>1</v>
      </c>
      <c r="H53" t="s">
        <v>59</v>
      </c>
    </row>
    <row r="54" spans="1:8" x14ac:dyDescent="0.2">
      <c r="A54">
        <v>307</v>
      </c>
      <c r="B54" s="10" t="str">
        <f>HYPERLINK("http://www.uniprot.org/uniprot/ARSK_HUMAN", "ARSK_HUMAN")</f>
        <v>ARSK_HUMAN</v>
      </c>
      <c r="C54" t="s">
        <v>2814</v>
      </c>
      <c r="D54" t="b">
        <v>1</v>
      </c>
      <c r="E54" s="6">
        <v>0</v>
      </c>
      <c r="F54" s="6">
        <v>2</v>
      </c>
      <c r="G54" s="6">
        <v>1</v>
      </c>
      <c r="H54" t="s">
        <v>59</v>
      </c>
    </row>
    <row r="55" spans="1:8" x14ac:dyDescent="0.2">
      <c r="A55">
        <v>413</v>
      </c>
      <c r="B55" s="10" t="str">
        <f>HYPERLINK("http://www.uniprot.org/uniprot/ASH1L_HUMAN", "ASH1L_HUMAN")</f>
        <v>ASH1L_HUMAN</v>
      </c>
      <c r="C55" t="s">
        <v>2815</v>
      </c>
      <c r="D55" t="b">
        <v>1</v>
      </c>
      <c r="E55" s="6">
        <v>0</v>
      </c>
      <c r="F55" s="6">
        <v>2</v>
      </c>
      <c r="G55" s="6">
        <v>1</v>
      </c>
      <c r="H55" t="s">
        <v>59</v>
      </c>
    </row>
    <row r="56" spans="1:8" x14ac:dyDescent="0.2">
      <c r="A56">
        <v>327</v>
      </c>
      <c r="B56" s="10" t="str">
        <f>HYPERLINK("http://www.uniprot.org/uniprot/ASPM_HUMAN", "ASPM_HUMAN")</f>
        <v>ASPM_HUMAN</v>
      </c>
      <c r="C56" t="s">
        <v>1030</v>
      </c>
      <c r="D56" t="b">
        <v>1</v>
      </c>
      <c r="E56" s="6">
        <v>0</v>
      </c>
      <c r="F56" s="6">
        <v>2</v>
      </c>
      <c r="G56" s="6">
        <v>1</v>
      </c>
      <c r="H56" t="s">
        <v>59</v>
      </c>
    </row>
    <row r="57" spans="1:8" x14ac:dyDescent="0.2">
      <c r="A57">
        <v>327</v>
      </c>
      <c r="B57" s="10" t="str">
        <f>HYPERLINK("http://www.uniprot.org/uniprot/ASPM_HUMAN", "ASPM_HUMAN")</f>
        <v>ASPM_HUMAN</v>
      </c>
      <c r="C57" t="s">
        <v>2816</v>
      </c>
      <c r="D57" t="b">
        <v>1</v>
      </c>
      <c r="E57" s="6">
        <v>0</v>
      </c>
      <c r="F57" s="6">
        <v>2</v>
      </c>
      <c r="G57" s="6">
        <v>1</v>
      </c>
      <c r="H57" t="s">
        <v>59</v>
      </c>
    </row>
    <row r="58" spans="1:8" x14ac:dyDescent="0.2">
      <c r="A58">
        <v>209</v>
      </c>
      <c r="B58" s="10" t="str">
        <f>HYPERLINK("http://www.uniprot.org/uniprot/ATP5E_HUMAN", "ATP5E_HUMAN")</f>
        <v>ATP5E_HUMAN</v>
      </c>
      <c r="C58" t="s">
        <v>2817</v>
      </c>
      <c r="D58" t="b">
        <v>1</v>
      </c>
      <c r="E58" s="6">
        <v>0</v>
      </c>
      <c r="F58" s="6">
        <v>2</v>
      </c>
      <c r="G58" s="6">
        <v>1</v>
      </c>
      <c r="H58" t="s">
        <v>59</v>
      </c>
    </row>
    <row r="59" spans="1:8" x14ac:dyDescent="0.2">
      <c r="A59">
        <v>100</v>
      </c>
      <c r="B59" s="10" t="str">
        <f>HYPERLINK("http://www.uniprot.org/uniprot/ATP9B_HUMAN", "ATP9B_HUMAN")</f>
        <v>ATP9B_HUMAN</v>
      </c>
      <c r="C59" t="s">
        <v>2818</v>
      </c>
      <c r="D59" t="b">
        <v>1</v>
      </c>
      <c r="E59" s="6">
        <v>0</v>
      </c>
      <c r="F59" s="6">
        <v>2</v>
      </c>
      <c r="G59" s="6">
        <v>1</v>
      </c>
      <c r="H59" t="s">
        <v>59</v>
      </c>
    </row>
    <row r="60" spans="1:8" x14ac:dyDescent="0.2">
      <c r="A60">
        <v>341</v>
      </c>
      <c r="B60" s="10" t="str">
        <f>HYPERLINK("http://www.uniprot.org/uniprot/ATX2L_HUMAN", "ATX2L_HUMAN")</f>
        <v>ATX2L_HUMAN</v>
      </c>
      <c r="C60" t="s">
        <v>2819</v>
      </c>
      <c r="D60" t="b">
        <v>1</v>
      </c>
      <c r="E60" s="6">
        <v>0</v>
      </c>
      <c r="F60" s="6">
        <v>2</v>
      </c>
      <c r="G60" s="6">
        <v>1</v>
      </c>
      <c r="H60" t="s">
        <v>59</v>
      </c>
    </row>
    <row r="61" spans="1:8" x14ac:dyDescent="0.2">
      <c r="A61">
        <v>74</v>
      </c>
      <c r="B61" s="10" t="str">
        <f>HYPERLINK("http://www.uniprot.org/uniprot/AXA2L_HUMAN", "AXA2L_HUMAN")</f>
        <v>AXA2L_HUMAN</v>
      </c>
      <c r="C61" t="s">
        <v>2820</v>
      </c>
      <c r="D61" t="b">
        <v>1</v>
      </c>
      <c r="E61" s="6">
        <v>0</v>
      </c>
      <c r="F61" s="6">
        <v>2</v>
      </c>
      <c r="G61" s="6">
        <v>1</v>
      </c>
      <c r="H61" t="s">
        <v>59</v>
      </c>
    </row>
    <row r="62" spans="1:8" x14ac:dyDescent="0.2">
      <c r="A62">
        <v>116</v>
      </c>
      <c r="B62" s="10" t="str">
        <f>HYPERLINK("http://www.uniprot.org/uniprot/BAG4_HUMAN", "BAG4_HUMAN")</f>
        <v>BAG4_HUMAN</v>
      </c>
      <c r="C62" t="s">
        <v>2821</v>
      </c>
      <c r="D62" t="b">
        <v>1</v>
      </c>
      <c r="E62" s="6">
        <v>0</v>
      </c>
      <c r="F62" s="6">
        <v>2</v>
      </c>
      <c r="G62" s="6">
        <v>1</v>
      </c>
      <c r="H62" t="s">
        <v>59</v>
      </c>
    </row>
    <row r="63" spans="1:8" x14ac:dyDescent="0.2">
      <c r="A63">
        <v>286</v>
      </c>
      <c r="B63" s="10" t="str">
        <f>HYPERLINK("http://www.uniprot.org/uniprot/BAK_HUMAN", "BAK_HUMAN")</f>
        <v>BAK_HUMAN</v>
      </c>
      <c r="C63" t="s">
        <v>2822</v>
      </c>
      <c r="D63" t="b">
        <v>1</v>
      </c>
      <c r="E63" s="6">
        <v>0</v>
      </c>
      <c r="F63" s="6">
        <v>2</v>
      </c>
      <c r="G63" s="6">
        <v>1</v>
      </c>
      <c r="H63" t="s">
        <v>59</v>
      </c>
    </row>
    <row r="64" spans="1:8" x14ac:dyDescent="0.2">
      <c r="A64">
        <v>423</v>
      </c>
      <c r="B64" s="10" t="str">
        <f>HYPERLINK("http://www.uniprot.org/uniprot/BARH2_HUMAN", "BARH2_HUMAN")</f>
        <v>BARH2_HUMAN</v>
      </c>
      <c r="C64" t="s">
        <v>2823</v>
      </c>
      <c r="D64" t="b">
        <v>1</v>
      </c>
      <c r="E64" s="6">
        <v>0</v>
      </c>
      <c r="F64" s="6">
        <v>2</v>
      </c>
      <c r="G64" s="6">
        <v>1</v>
      </c>
      <c r="H64" t="s">
        <v>59</v>
      </c>
    </row>
    <row r="65" spans="1:8" x14ac:dyDescent="0.2">
      <c r="A65">
        <v>424</v>
      </c>
      <c r="B65" s="10" t="str">
        <f>HYPERLINK("http://www.uniprot.org/uniprot/BCLF1_HUMAN", "BCLF1_HUMAN")</f>
        <v>BCLF1_HUMAN</v>
      </c>
      <c r="C65" t="s">
        <v>2824</v>
      </c>
      <c r="D65" t="b">
        <v>1</v>
      </c>
      <c r="E65" s="6">
        <v>0</v>
      </c>
      <c r="F65" s="6">
        <v>2</v>
      </c>
      <c r="G65" s="6">
        <v>1</v>
      </c>
      <c r="H65" t="s">
        <v>59</v>
      </c>
    </row>
    <row r="66" spans="1:8" x14ac:dyDescent="0.2">
      <c r="A66">
        <v>265</v>
      </c>
      <c r="B66" s="10" t="str">
        <f>HYPERLINK("http://www.uniprot.org/uniprot/BECN1_HUMAN", "BECN1_HUMAN")</f>
        <v>BECN1_HUMAN</v>
      </c>
      <c r="C66" t="s">
        <v>2825</v>
      </c>
      <c r="D66" t="b">
        <v>1</v>
      </c>
      <c r="E66" s="6">
        <v>0</v>
      </c>
      <c r="F66" s="6">
        <v>2</v>
      </c>
      <c r="G66" s="6">
        <v>1</v>
      </c>
      <c r="H66" t="s">
        <v>59</v>
      </c>
    </row>
    <row r="67" spans="1:8" x14ac:dyDescent="0.2">
      <c r="A67">
        <v>208</v>
      </c>
      <c r="B67" s="10" t="str">
        <f>HYPERLINK("http://www.uniprot.org/uniprot/BI1_HUMAN", "BI1_HUMAN")</f>
        <v>BI1_HUMAN</v>
      </c>
      <c r="C67" t="s">
        <v>990</v>
      </c>
      <c r="D67" t="b">
        <v>1</v>
      </c>
      <c r="E67" s="6">
        <v>0</v>
      </c>
      <c r="F67" s="6">
        <v>2</v>
      </c>
      <c r="G67" s="6">
        <v>1</v>
      </c>
      <c r="H67" t="s">
        <v>59</v>
      </c>
    </row>
    <row r="68" spans="1:8" x14ac:dyDescent="0.2">
      <c r="A68">
        <v>271</v>
      </c>
      <c r="B68" s="10" t="str">
        <f>HYPERLINK("http://www.uniprot.org/uniprot/BMS1_HUMAN", "BMS1_HUMAN")</f>
        <v>BMS1_HUMAN</v>
      </c>
      <c r="C68" t="s">
        <v>992</v>
      </c>
      <c r="D68" t="b">
        <v>1</v>
      </c>
      <c r="E68" s="6">
        <v>0</v>
      </c>
      <c r="F68" s="6">
        <v>2</v>
      </c>
      <c r="G68" s="6">
        <v>1</v>
      </c>
      <c r="H68" t="s">
        <v>59</v>
      </c>
    </row>
    <row r="69" spans="1:8" x14ac:dyDescent="0.2">
      <c r="A69">
        <v>380</v>
      </c>
      <c r="B69" s="10" t="str">
        <f>HYPERLINK("http://www.uniprot.org/uniprot/C10_HUMAN", "C10_HUMAN")</f>
        <v>C10_HUMAN</v>
      </c>
      <c r="C69" t="s">
        <v>2826</v>
      </c>
      <c r="D69" t="b">
        <v>1</v>
      </c>
      <c r="E69" s="6">
        <v>0</v>
      </c>
      <c r="F69" s="6">
        <v>2</v>
      </c>
      <c r="G69" s="6">
        <v>1</v>
      </c>
      <c r="H69" t="s">
        <v>59</v>
      </c>
    </row>
    <row r="70" spans="1:8" x14ac:dyDescent="0.2">
      <c r="A70">
        <v>264</v>
      </c>
      <c r="B70" s="10" t="str">
        <f>HYPERLINK("http://www.uniprot.org/uniprot/CAPR1_HUMAN", "CAPR1_HUMAN")</f>
        <v>CAPR1_HUMAN</v>
      </c>
      <c r="C70" t="s">
        <v>2827</v>
      </c>
      <c r="D70" t="b">
        <v>1</v>
      </c>
      <c r="E70" s="6">
        <v>0</v>
      </c>
      <c r="F70" s="6">
        <v>2</v>
      </c>
      <c r="G70" s="6">
        <v>1</v>
      </c>
      <c r="H70" t="s">
        <v>59</v>
      </c>
    </row>
    <row r="71" spans="1:8" x14ac:dyDescent="0.2">
      <c r="A71">
        <v>264</v>
      </c>
      <c r="B71" s="10" t="str">
        <f>HYPERLINK("http://www.uniprot.org/uniprot/CAPR1_HUMAN", "CAPR1_HUMAN")</f>
        <v>CAPR1_HUMAN</v>
      </c>
      <c r="C71" t="s">
        <v>2828</v>
      </c>
      <c r="D71" t="b">
        <v>1</v>
      </c>
      <c r="E71" s="6">
        <v>0</v>
      </c>
      <c r="F71" s="6">
        <v>2</v>
      </c>
      <c r="G71" s="6">
        <v>1</v>
      </c>
      <c r="H71" t="s">
        <v>59</v>
      </c>
    </row>
    <row r="72" spans="1:8" x14ac:dyDescent="0.2">
      <c r="A72">
        <v>266</v>
      </c>
      <c r="B72" s="10" t="str">
        <f>HYPERLINK("http://www.uniprot.org/uniprot/CASL_HUMAN", "CASL_HUMAN")</f>
        <v>CASL_HUMAN</v>
      </c>
      <c r="C72" t="s">
        <v>2829</v>
      </c>
      <c r="D72" t="b">
        <v>1</v>
      </c>
      <c r="E72" s="6">
        <v>0</v>
      </c>
      <c r="F72" s="6">
        <v>2</v>
      </c>
      <c r="G72" s="6">
        <v>1</v>
      </c>
      <c r="H72" t="s">
        <v>59</v>
      </c>
    </row>
    <row r="73" spans="1:8" x14ac:dyDescent="0.2">
      <c r="A73">
        <v>266</v>
      </c>
      <c r="B73" s="10" t="str">
        <f>HYPERLINK("http://www.uniprot.org/uniprot/CASL_HUMAN", "CASL_HUMAN")</f>
        <v>CASL_HUMAN</v>
      </c>
      <c r="C73" t="s">
        <v>105</v>
      </c>
      <c r="D73" t="b">
        <v>1</v>
      </c>
      <c r="E73" s="6">
        <v>0</v>
      </c>
      <c r="F73" s="6">
        <v>2</v>
      </c>
      <c r="G73" s="6">
        <v>1</v>
      </c>
      <c r="H73" t="s">
        <v>59</v>
      </c>
    </row>
    <row r="74" spans="1:8" x14ac:dyDescent="0.2">
      <c r="A74">
        <v>356</v>
      </c>
      <c r="B74" s="10" t="str">
        <f>HYPERLINK("http://www.uniprot.org/uniprot/CC037_HUMAN", "CC037_HUMAN")</f>
        <v>CC037_HUMAN</v>
      </c>
      <c r="C74" t="s">
        <v>2830</v>
      </c>
      <c r="D74" t="b">
        <v>1</v>
      </c>
      <c r="E74" s="6">
        <v>1</v>
      </c>
      <c r="F74" s="6">
        <v>2</v>
      </c>
      <c r="G74" s="6">
        <v>1</v>
      </c>
      <c r="H74" t="s">
        <v>59</v>
      </c>
    </row>
    <row r="75" spans="1:8" x14ac:dyDescent="0.2">
      <c r="A75">
        <v>446</v>
      </c>
      <c r="B75" s="10" t="str">
        <f>HYPERLINK("http://www.uniprot.org/uniprot/CC063_HUMAN", "CC063_HUMAN")</f>
        <v>CC063_HUMAN</v>
      </c>
      <c r="C75" t="s">
        <v>2831</v>
      </c>
      <c r="D75" t="b">
        <v>1</v>
      </c>
      <c r="E75" s="6">
        <v>0</v>
      </c>
      <c r="F75" s="6">
        <v>2</v>
      </c>
      <c r="G75" s="6">
        <v>1</v>
      </c>
      <c r="H75" t="s">
        <v>59</v>
      </c>
    </row>
    <row r="76" spans="1:8" x14ac:dyDescent="0.2">
      <c r="A76">
        <v>284</v>
      </c>
      <c r="B76" s="10" t="str">
        <f>HYPERLINK("http://www.uniprot.org/uniprot/CCDC6_HUMAN", "CCDC6_HUMAN")</f>
        <v>CCDC6_HUMAN</v>
      </c>
      <c r="C76" t="s">
        <v>2832</v>
      </c>
      <c r="D76" t="b">
        <v>1</v>
      </c>
      <c r="E76" s="6">
        <v>0</v>
      </c>
      <c r="F76" s="6">
        <v>2</v>
      </c>
      <c r="G76" s="6">
        <v>1</v>
      </c>
      <c r="H76" t="s">
        <v>59</v>
      </c>
    </row>
    <row r="77" spans="1:8" x14ac:dyDescent="0.2">
      <c r="A77">
        <v>158</v>
      </c>
      <c r="B77" s="10" t="str">
        <f>HYPERLINK("http://www.uniprot.org/uniprot/CCNB1_HUMAN", "CCNB1_HUMAN")</f>
        <v>CCNB1_HUMAN</v>
      </c>
      <c r="C77" t="s">
        <v>2833</v>
      </c>
      <c r="D77" t="b">
        <v>1</v>
      </c>
      <c r="E77" s="6">
        <v>0</v>
      </c>
      <c r="F77" s="6">
        <v>2</v>
      </c>
      <c r="G77" s="6">
        <v>1</v>
      </c>
      <c r="H77" t="s">
        <v>59</v>
      </c>
    </row>
    <row r="78" spans="1:8" x14ac:dyDescent="0.2">
      <c r="A78">
        <v>158</v>
      </c>
      <c r="B78" s="10" t="str">
        <f>HYPERLINK("http://www.uniprot.org/uniprot/CCNB1_HUMAN", "CCNB1_HUMAN")</f>
        <v>CCNB1_HUMAN</v>
      </c>
      <c r="C78" t="s">
        <v>410</v>
      </c>
      <c r="D78" t="b">
        <v>1</v>
      </c>
      <c r="E78" s="6">
        <v>0</v>
      </c>
      <c r="F78" s="6">
        <v>2</v>
      </c>
      <c r="G78" s="6">
        <v>1</v>
      </c>
      <c r="H78" t="s">
        <v>59</v>
      </c>
    </row>
    <row r="79" spans="1:8" x14ac:dyDescent="0.2">
      <c r="A79">
        <v>120</v>
      </c>
      <c r="B79" s="10" t="str">
        <f>HYPERLINK("http://www.uniprot.org/uniprot/CCNE2_HUMAN", "CCNE2_HUMAN")</f>
        <v>CCNE2_HUMAN</v>
      </c>
      <c r="C79" t="s">
        <v>2570</v>
      </c>
      <c r="D79" t="b">
        <v>1</v>
      </c>
      <c r="E79" s="6">
        <v>0</v>
      </c>
      <c r="F79" s="6">
        <v>2</v>
      </c>
      <c r="G79" s="6">
        <v>1</v>
      </c>
      <c r="H79" t="s">
        <v>59</v>
      </c>
    </row>
    <row r="80" spans="1:8" x14ac:dyDescent="0.2">
      <c r="A80">
        <v>421</v>
      </c>
      <c r="B80" s="10" t="str">
        <f>HYPERLINK("http://www.uniprot.org/uniprot/CD027_HUMAN", "CD027_HUMAN")</f>
        <v>CD027_HUMAN</v>
      </c>
      <c r="C80" t="s">
        <v>2834</v>
      </c>
      <c r="D80" t="b">
        <v>1</v>
      </c>
      <c r="E80" s="6">
        <v>0</v>
      </c>
      <c r="F80" s="6">
        <v>2</v>
      </c>
      <c r="G80" s="6">
        <v>1</v>
      </c>
      <c r="H80" t="s">
        <v>59</v>
      </c>
    </row>
    <row r="81" spans="1:8" x14ac:dyDescent="0.2">
      <c r="A81">
        <v>309</v>
      </c>
      <c r="B81" s="10" t="str">
        <f>HYPERLINK("http://www.uniprot.org/uniprot/CD109_HUMAN", "CD109_HUMAN")</f>
        <v>CD109_HUMAN</v>
      </c>
      <c r="C81" t="s">
        <v>2835</v>
      </c>
      <c r="D81" t="b">
        <v>1</v>
      </c>
      <c r="E81" s="6">
        <v>0</v>
      </c>
      <c r="F81" s="6">
        <v>2</v>
      </c>
      <c r="G81" s="6">
        <v>1</v>
      </c>
      <c r="H81" t="s">
        <v>59</v>
      </c>
    </row>
    <row r="82" spans="1:8" x14ac:dyDescent="0.2">
      <c r="A82">
        <v>110</v>
      </c>
      <c r="B82" s="10" t="str">
        <f>HYPERLINK("http://www.uniprot.org/uniprot/CD123_HUMAN", "CD123_HUMAN")</f>
        <v>CD123_HUMAN</v>
      </c>
      <c r="C82" t="s">
        <v>2836</v>
      </c>
      <c r="D82" t="b">
        <v>1</v>
      </c>
      <c r="E82" s="6">
        <v>0</v>
      </c>
      <c r="F82" s="6">
        <v>2</v>
      </c>
      <c r="G82" s="6">
        <v>1</v>
      </c>
      <c r="H82" t="s">
        <v>59</v>
      </c>
    </row>
    <row r="83" spans="1:8" x14ac:dyDescent="0.2">
      <c r="A83">
        <v>383</v>
      </c>
      <c r="B83" s="10" t="str">
        <f>HYPERLINK("http://www.uniprot.org/uniprot/CDC6_HUMAN", "CDC6_HUMAN")</f>
        <v>CDC6_HUMAN</v>
      </c>
      <c r="C83" t="s">
        <v>2837</v>
      </c>
      <c r="D83" t="b">
        <v>1</v>
      </c>
      <c r="E83" s="6">
        <v>0</v>
      </c>
      <c r="F83" s="6">
        <v>2</v>
      </c>
      <c r="G83" s="6">
        <v>1</v>
      </c>
      <c r="H83" t="s">
        <v>59</v>
      </c>
    </row>
    <row r="84" spans="1:8" x14ac:dyDescent="0.2">
      <c r="A84">
        <v>404</v>
      </c>
      <c r="B84" s="10" t="str">
        <f>HYPERLINK("http://www.uniprot.org/uniprot/CDT1_HUMAN", "CDT1_HUMAN")</f>
        <v>CDT1_HUMAN</v>
      </c>
      <c r="C84" t="s">
        <v>659</v>
      </c>
      <c r="D84" t="b">
        <v>1</v>
      </c>
      <c r="E84" s="6">
        <v>0</v>
      </c>
      <c r="F84" s="6">
        <v>2</v>
      </c>
      <c r="G84" s="6">
        <v>1</v>
      </c>
      <c r="H84" t="s">
        <v>59</v>
      </c>
    </row>
    <row r="85" spans="1:8" x14ac:dyDescent="0.2">
      <c r="A85">
        <v>241</v>
      </c>
      <c r="B85" s="10" t="str">
        <f>HYPERLINK("http://www.uniprot.org/uniprot/CEBPZ_HUMAN", "CEBPZ_HUMAN")</f>
        <v>CEBPZ_HUMAN</v>
      </c>
      <c r="C85" t="s">
        <v>2838</v>
      </c>
      <c r="D85" t="b">
        <v>1</v>
      </c>
      <c r="E85" s="6">
        <v>0</v>
      </c>
      <c r="F85" s="6">
        <v>2</v>
      </c>
      <c r="G85" s="6">
        <v>1</v>
      </c>
      <c r="H85" t="s">
        <v>59</v>
      </c>
    </row>
    <row r="86" spans="1:8" x14ac:dyDescent="0.2">
      <c r="A86">
        <v>239</v>
      </c>
      <c r="B86" s="10" t="str">
        <f>HYPERLINK("http://www.uniprot.org/uniprot/CENPE_HUMAN", "CENPE_HUMAN")</f>
        <v>CENPE_HUMAN</v>
      </c>
      <c r="C86" t="s">
        <v>2839</v>
      </c>
      <c r="D86" t="b">
        <v>1</v>
      </c>
      <c r="E86" s="6">
        <v>0</v>
      </c>
      <c r="F86" s="6">
        <v>2</v>
      </c>
      <c r="G86" s="6">
        <v>1</v>
      </c>
      <c r="H86" t="s">
        <v>59</v>
      </c>
    </row>
    <row r="87" spans="1:8" x14ac:dyDescent="0.2">
      <c r="A87">
        <v>194</v>
      </c>
      <c r="B87" s="10" t="str">
        <f>HYPERLINK("http://www.uniprot.org/uniprot/CENPF_HUMAN", "CENPF_HUMAN")</f>
        <v>CENPF_HUMAN</v>
      </c>
      <c r="C87" t="s">
        <v>2840</v>
      </c>
      <c r="D87" t="b">
        <v>1</v>
      </c>
      <c r="E87" s="6">
        <v>0</v>
      </c>
      <c r="F87" s="6">
        <v>2</v>
      </c>
      <c r="G87" s="6">
        <v>1</v>
      </c>
      <c r="H87" t="s">
        <v>59</v>
      </c>
    </row>
    <row r="88" spans="1:8" x14ac:dyDescent="0.2">
      <c r="A88">
        <v>88</v>
      </c>
      <c r="B88" s="10" t="str">
        <f>HYPERLINK("http://www.uniprot.org/uniprot/CETN3_HUMAN", "CETN3_HUMAN")</f>
        <v>CETN3_HUMAN</v>
      </c>
      <c r="C88" t="s">
        <v>2841</v>
      </c>
      <c r="D88" t="b">
        <v>1</v>
      </c>
      <c r="E88" s="6">
        <v>0</v>
      </c>
      <c r="F88" s="6">
        <v>2</v>
      </c>
      <c r="G88" s="6">
        <v>1</v>
      </c>
      <c r="H88" t="s">
        <v>59</v>
      </c>
    </row>
    <row r="89" spans="1:8" x14ac:dyDescent="0.2">
      <c r="A89">
        <v>144</v>
      </c>
      <c r="B89" s="10" t="str">
        <f>HYPERLINK("http://www.uniprot.org/uniprot/CH60_HUMAN", "CH60_HUMAN")</f>
        <v>CH60_HUMAN</v>
      </c>
      <c r="C89" t="s">
        <v>2842</v>
      </c>
      <c r="D89" t="b">
        <v>1</v>
      </c>
      <c r="E89" s="6">
        <v>0</v>
      </c>
      <c r="F89" s="6">
        <v>2</v>
      </c>
      <c r="G89" s="6">
        <v>1</v>
      </c>
      <c r="H89" t="s">
        <v>59</v>
      </c>
    </row>
    <row r="90" spans="1:8" x14ac:dyDescent="0.2">
      <c r="A90">
        <v>448</v>
      </c>
      <c r="B90" s="10" t="str">
        <f>HYPERLINK("http://www.uniprot.org/uniprot/CIZ1_HUMAN", "CIZ1_HUMAN")</f>
        <v>CIZ1_HUMAN</v>
      </c>
      <c r="C90" t="s">
        <v>116</v>
      </c>
      <c r="D90" t="b">
        <v>1</v>
      </c>
      <c r="E90" s="6">
        <v>0</v>
      </c>
      <c r="F90" s="6">
        <v>2</v>
      </c>
      <c r="G90" s="6">
        <v>1</v>
      </c>
      <c r="H90" t="s">
        <v>59</v>
      </c>
    </row>
    <row r="91" spans="1:8" x14ac:dyDescent="0.2">
      <c r="A91">
        <v>238</v>
      </c>
      <c r="B91" s="10" t="str">
        <f>HYPERLINK("http://www.uniprot.org/uniprot/CLH1_HUMAN", "CLH1_HUMAN")</f>
        <v>CLH1_HUMAN</v>
      </c>
      <c r="C91" t="s">
        <v>2843</v>
      </c>
      <c r="D91" t="b">
        <v>1</v>
      </c>
      <c r="E91" s="6">
        <v>0</v>
      </c>
      <c r="F91" s="6">
        <v>2</v>
      </c>
      <c r="G91" s="6">
        <v>1</v>
      </c>
      <c r="H91" t="s">
        <v>59</v>
      </c>
    </row>
    <row r="92" spans="1:8" x14ac:dyDescent="0.2">
      <c r="A92">
        <v>400</v>
      </c>
      <c r="B92" s="10" t="str">
        <f>HYPERLINK("http://www.uniprot.org/uniprot/CLPB_HUMAN", "CLPB_HUMAN")</f>
        <v>CLPB_HUMAN</v>
      </c>
      <c r="C92" t="s">
        <v>2844</v>
      </c>
      <c r="D92" t="b">
        <v>1</v>
      </c>
      <c r="E92" s="6">
        <v>0</v>
      </c>
      <c r="F92" s="6">
        <v>2</v>
      </c>
      <c r="G92" s="6">
        <v>1</v>
      </c>
      <c r="H92" t="s">
        <v>59</v>
      </c>
    </row>
    <row r="93" spans="1:8" x14ac:dyDescent="0.2">
      <c r="A93">
        <v>119</v>
      </c>
      <c r="B93" s="10" t="str">
        <f>HYPERLINK("http://www.uniprot.org/uniprot/CLPT1_HUMAN", "CLPT1_HUMAN")</f>
        <v>CLPT1_HUMAN</v>
      </c>
      <c r="C93" t="s">
        <v>2576</v>
      </c>
      <c r="D93" t="b">
        <v>1</v>
      </c>
      <c r="E93" s="6">
        <v>0</v>
      </c>
      <c r="F93" s="6">
        <v>2</v>
      </c>
      <c r="G93" s="6">
        <v>1</v>
      </c>
      <c r="H93" t="s">
        <v>59</v>
      </c>
    </row>
    <row r="94" spans="1:8" x14ac:dyDescent="0.2">
      <c r="A94">
        <v>124</v>
      </c>
      <c r="B94" s="10" t="str">
        <f>HYPERLINK("http://www.uniprot.org/uniprot/CO3_HUMAN", "CO3_HUMAN")</f>
        <v>CO3_HUMAN</v>
      </c>
      <c r="C94" t="s">
        <v>2845</v>
      </c>
      <c r="D94" t="b">
        <v>1</v>
      </c>
      <c r="E94" s="6">
        <v>0</v>
      </c>
      <c r="F94" s="6">
        <v>2</v>
      </c>
      <c r="G94" s="6">
        <v>1</v>
      </c>
      <c r="H94" t="s">
        <v>59</v>
      </c>
    </row>
    <row r="95" spans="1:8" x14ac:dyDescent="0.2">
      <c r="A95">
        <v>150</v>
      </c>
      <c r="B95" s="10" t="str">
        <f>HYPERLINK("http://www.uniprot.org/uniprot/CO6A3_HUMAN", "CO6A3_HUMAN")</f>
        <v>CO6A3_HUMAN</v>
      </c>
      <c r="C95" t="s">
        <v>2846</v>
      </c>
      <c r="D95" t="b">
        <v>1</v>
      </c>
      <c r="E95" s="6">
        <v>0</v>
      </c>
      <c r="F95" s="6">
        <v>2</v>
      </c>
      <c r="G95" s="6">
        <v>1</v>
      </c>
      <c r="H95" t="s">
        <v>59</v>
      </c>
    </row>
    <row r="96" spans="1:8" x14ac:dyDescent="0.2">
      <c r="A96">
        <v>150</v>
      </c>
      <c r="B96" s="10" t="str">
        <f>HYPERLINK("http://www.uniprot.org/uniprot/CO6A3_HUMAN", "CO6A3_HUMAN")</f>
        <v>CO6A3_HUMAN</v>
      </c>
      <c r="C96" t="s">
        <v>2847</v>
      </c>
      <c r="D96" t="b">
        <v>1</v>
      </c>
      <c r="E96" s="6">
        <v>0</v>
      </c>
      <c r="F96" s="6">
        <v>2</v>
      </c>
      <c r="G96" s="6">
        <v>1</v>
      </c>
      <c r="H96" t="s">
        <v>59</v>
      </c>
    </row>
    <row r="97" spans="1:8" x14ac:dyDescent="0.2">
      <c r="A97">
        <v>150</v>
      </c>
      <c r="B97" s="10" t="str">
        <f>HYPERLINK("http://www.uniprot.org/uniprot/CO6A3_HUMAN", "CO6A3_HUMAN")</f>
        <v>CO6A3_HUMAN</v>
      </c>
      <c r="C97" t="s">
        <v>2848</v>
      </c>
      <c r="D97" t="b">
        <v>1</v>
      </c>
      <c r="E97" s="6">
        <v>0</v>
      </c>
      <c r="F97" s="6">
        <v>2</v>
      </c>
      <c r="G97" s="6">
        <v>1</v>
      </c>
      <c r="H97" t="s">
        <v>59</v>
      </c>
    </row>
    <row r="98" spans="1:8" x14ac:dyDescent="0.2">
      <c r="A98">
        <v>466</v>
      </c>
      <c r="B98" s="10" t="str">
        <f>HYPERLINK("http://www.uniprot.org/uniprot/COPG_HUMAN", "COPG_HUMAN")</f>
        <v>COPG_HUMAN</v>
      </c>
      <c r="C98" t="s">
        <v>120</v>
      </c>
      <c r="D98" t="b">
        <v>1</v>
      </c>
      <c r="E98" s="6">
        <v>0</v>
      </c>
      <c r="F98" s="6">
        <v>2</v>
      </c>
      <c r="G98" s="6">
        <v>1</v>
      </c>
      <c r="H98" t="s">
        <v>59</v>
      </c>
    </row>
    <row r="99" spans="1:8" x14ac:dyDescent="0.2">
      <c r="A99">
        <v>121</v>
      </c>
      <c r="B99" s="10" t="str">
        <f>HYPERLINK("http://www.uniprot.org/uniprot/COX2_HUMAN", "COX2_HUMAN")</f>
        <v>COX2_HUMAN</v>
      </c>
      <c r="C99" t="s">
        <v>1905</v>
      </c>
      <c r="D99" t="b">
        <v>1</v>
      </c>
      <c r="E99" s="6">
        <v>1</v>
      </c>
      <c r="F99" s="6">
        <v>2</v>
      </c>
      <c r="G99" s="6">
        <v>1</v>
      </c>
      <c r="H99" t="s">
        <v>59</v>
      </c>
    </row>
    <row r="100" spans="1:8" x14ac:dyDescent="0.2">
      <c r="A100">
        <v>371</v>
      </c>
      <c r="B100" s="10" t="str">
        <f>HYPERLINK("http://www.uniprot.org/uniprot/CP013_HUMAN", "CP013_HUMAN")</f>
        <v>CP013_HUMAN</v>
      </c>
      <c r="C100" t="s">
        <v>123</v>
      </c>
      <c r="D100" t="b">
        <v>1</v>
      </c>
      <c r="E100" s="6">
        <v>0</v>
      </c>
      <c r="F100" s="6">
        <v>2</v>
      </c>
      <c r="G100" s="6">
        <v>1</v>
      </c>
      <c r="H100" t="s">
        <v>59</v>
      </c>
    </row>
    <row r="101" spans="1:8" x14ac:dyDescent="0.2">
      <c r="A101">
        <v>155</v>
      </c>
      <c r="B101" s="10" t="str">
        <f>HYPERLINK("http://www.uniprot.org/uniprot/CP4B1_HUMAN", "CP4B1_HUMAN")</f>
        <v>CP4B1_HUMAN</v>
      </c>
      <c r="C101" t="s">
        <v>2849</v>
      </c>
      <c r="D101" t="b">
        <v>1</v>
      </c>
      <c r="E101" s="6">
        <v>0</v>
      </c>
      <c r="F101" s="6">
        <v>2</v>
      </c>
      <c r="G101" s="6">
        <v>1</v>
      </c>
      <c r="H101" t="s">
        <v>59</v>
      </c>
    </row>
    <row r="102" spans="1:8" x14ac:dyDescent="0.2">
      <c r="A102">
        <v>310</v>
      </c>
      <c r="B102" s="10" t="str">
        <f>HYPERLINK("http://www.uniprot.org/uniprot/CR3L2_HUMAN", "CR3L2_HUMAN")</f>
        <v>CR3L2_HUMAN</v>
      </c>
      <c r="C102" t="s">
        <v>2850</v>
      </c>
      <c r="D102" t="b">
        <v>1</v>
      </c>
      <c r="E102" s="6">
        <v>0</v>
      </c>
      <c r="F102" s="6">
        <v>2</v>
      </c>
      <c r="G102" s="6">
        <v>1</v>
      </c>
      <c r="H102" t="s">
        <v>59</v>
      </c>
    </row>
    <row r="103" spans="1:8" x14ac:dyDescent="0.2">
      <c r="A103">
        <v>251</v>
      </c>
      <c r="B103" s="10" t="str">
        <f>HYPERLINK("http://www.uniprot.org/uniprot/CSN1_HUMAN", "CSN1_HUMAN")</f>
        <v>CSN1_HUMAN</v>
      </c>
      <c r="C103" t="s">
        <v>2851</v>
      </c>
      <c r="D103" t="b">
        <v>1</v>
      </c>
      <c r="E103" s="6">
        <v>0</v>
      </c>
      <c r="F103" s="6">
        <v>2</v>
      </c>
      <c r="G103" s="6">
        <v>1</v>
      </c>
      <c r="H103" t="s">
        <v>59</v>
      </c>
    </row>
    <row r="104" spans="1:8" x14ac:dyDescent="0.2">
      <c r="A104">
        <v>439</v>
      </c>
      <c r="B104" s="10" t="str">
        <f>HYPERLINK("http://www.uniprot.org/uniprot/CSN7A_HUMAN", "CSN7A_HUMAN")</f>
        <v>CSN7A_HUMAN</v>
      </c>
      <c r="C104" t="s">
        <v>127</v>
      </c>
      <c r="D104" t="b">
        <v>1</v>
      </c>
      <c r="E104" s="6">
        <v>0</v>
      </c>
      <c r="F104" s="6">
        <v>2</v>
      </c>
      <c r="G104" s="6">
        <v>1</v>
      </c>
      <c r="H104" t="s">
        <v>59</v>
      </c>
    </row>
    <row r="105" spans="1:8" x14ac:dyDescent="0.2">
      <c r="A105">
        <v>177</v>
      </c>
      <c r="B105" s="10" t="str">
        <f>HYPERLINK("http://www.uniprot.org/uniprot/CTNA1_HUMAN", "CTNA1_HUMAN")</f>
        <v>CTNA1_HUMAN</v>
      </c>
      <c r="C105" t="s">
        <v>2852</v>
      </c>
      <c r="D105" t="b">
        <v>1</v>
      </c>
      <c r="E105" s="6">
        <v>0</v>
      </c>
      <c r="F105" s="6">
        <v>2</v>
      </c>
      <c r="G105" s="6">
        <v>1</v>
      </c>
      <c r="H105" t="s">
        <v>59</v>
      </c>
    </row>
    <row r="106" spans="1:8" x14ac:dyDescent="0.2">
      <c r="A106">
        <v>177</v>
      </c>
      <c r="B106" s="10" t="str">
        <f>HYPERLINK("http://www.uniprot.org/uniprot/CTNA1_HUMAN", "CTNA1_HUMAN")</f>
        <v>CTNA1_HUMAN</v>
      </c>
      <c r="C106" t="s">
        <v>2853</v>
      </c>
      <c r="D106" t="b">
        <v>1</v>
      </c>
      <c r="E106" s="6">
        <v>0</v>
      </c>
      <c r="F106" s="6">
        <v>2</v>
      </c>
      <c r="G106" s="6">
        <v>1</v>
      </c>
      <c r="H106" t="s">
        <v>59</v>
      </c>
    </row>
    <row r="107" spans="1:8" x14ac:dyDescent="0.2">
      <c r="A107">
        <v>178</v>
      </c>
      <c r="B107" s="10" t="str">
        <f>HYPERLINK("http://www.uniprot.org/uniprot/CTNB1_HUMAN", "CTNB1_HUMAN")</f>
        <v>CTNB1_HUMAN</v>
      </c>
      <c r="C107" t="s">
        <v>2854</v>
      </c>
      <c r="D107" t="b">
        <v>1</v>
      </c>
      <c r="E107" s="6">
        <v>0</v>
      </c>
      <c r="F107" s="6">
        <v>2</v>
      </c>
      <c r="G107" s="6">
        <v>1</v>
      </c>
      <c r="H107" t="s">
        <v>59</v>
      </c>
    </row>
    <row r="108" spans="1:8" x14ac:dyDescent="0.2">
      <c r="A108">
        <v>178</v>
      </c>
      <c r="B108" s="10" t="str">
        <f>HYPERLINK("http://www.uniprot.org/uniprot/CTNB1_HUMAN", "CTNB1_HUMAN")</f>
        <v>CTNB1_HUMAN</v>
      </c>
      <c r="C108" t="s">
        <v>2725</v>
      </c>
      <c r="D108" t="b">
        <v>1</v>
      </c>
      <c r="E108" s="6">
        <v>0</v>
      </c>
      <c r="F108" s="6">
        <v>2</v>
      </c>
      <c r="G108" s="6">
        <v>1</v>
      </c>
      <c r="H108" t="s">
        <v>59</v>
      </c>
    </row>
    <row r="109" spans="1:8" x14ac:dyDescent="0.2">
      <c r="A109">
        <v>276</v>
      </c>
      <c r="B109" s="10" t="str">
        <f>HYPERLINK("http://www.uniprot.org/uniprot/DAZP2_HUMAN", "DAZP2_HUMAN")</f>
        <v>DAZP2_HUMAN</v>
      </c>
      <c r="C109" t="s">
        <v>668</v>
      </c>
      <c r="D109" t="b">
        <v>1</v>
      </c>
      <c r="E109" s="6">
        <v>1</v>
      </c>
      <c r="F109" s="6">
        <v>2</v>
      </c>
      <c r="G109" s="6">
        <v>1</v>
      </c>
      <c r="H109" t="s">
        <v>59</v>
      </c>
    </row>
    <row r="110" spans="1:8" x14ac:dyDescent="0.2">
      <c r="A110">
        <v>386</v>
      </c>
      <c r="B110" s="10" t="str">
        <f>HYPERLINK("http://www.uniprot.org/uniprot/DCNL5_HUMAN", "DCNL5_HUMAN")</f>
        <v>DCNL5_HUMAN</v>
      </c>
      <c r="C110" t="s">
        <v>2855</v>
      </c>
      <c r="D110" t="b">
        <v>1</v>
      </c>
      <c r="E110" s="6">
        <v>2</v>
      </c>
      <c r="F110" s="6">
        <v>2</v>
      </c>
      <c r="G110" s="6">
        <v>1</v>
      </c>
      <c r="H110" t="s">
        <v>59</v>
      </c>
    </row>
    <row r="111" spans="1:8" x14ac:dyDescent="0.2">
      <c r="A111">
        <v>386</v>
      </c>
      <c r="B111" s="10" t="str">
        <f>HYPERLINK("http://www.uniprot.org/uniprot/DCNL5_HUMAN", "DCNL5_HUMAN")</f>
        <v>DCNL5_HUMAN</v>
      </c>
      <c r="C111" t="s">
        <v>2856</v>
      </c>
      <c r="D111" t="b">
        <v>1</v>
      </c>
      <c r="E111" s="6">
        <v>0</v>
      </c>
      <c r="F111" s="6">
        <v>2</v>
      </c>
      <c r="G111" s="6">
        <v>1</v>
      </c>
      <c r="H111" t="s">
        <v>59</v>
      </c>
    </row>
    <row r="112" spans="1:8" x14ac:dyDescent="0.2">
      <c r="A112">
        <v>148</v>
      </c>
      <c r="B112" s="10" t="str">
        <f>HYPERLINK("http://www.uniprot.org/uniprot/DCOR_HUMAN", "DCOR_HUMAN")</f>
        <v>DCOR_HUMAN</v>
      </c>
      <c r="C112" t="s">
        <v>129</v>
      </c>
      <c r="D112" t="b">
        <v>1</v>
      </c>
      <c r="E112" s="6">
        <v>0</v>
      </c>
      <c r="F112" s="6">
        <v>2</v>
      </c>
      <c r="G112" s="6">
        <v>1</v>
      </c>
      <c r="H112" t="s">
        <v>59</v>
      </c>
    </row>
    <row r="113" spans="1:8" x14ac:dyDescent="0.2">
      <c r="A113">
        <v>398</v>
      </c>
      <c r="B113" s="10" t="str">
        <f>HYPERLINK("http://www.uniprot.org/uniprot/DDX24_HUMAN", "DDX24_HUMAN")</f>
        <v>DDX24_HUMAN</v>
      </c>
      <c r="C113" t="s">
        <v>2857</v>
      </c>
      <c r="D113" t="b">
        <v>1</v>
      </c>
      <c r="E113" s="6">
        <v>0</v>
      </c>
      <c r="F113" s="6">
        <v>2</v>
      </c>
      <c r="G113" s="6">
        <v>1</v>
      </c>
      <c r="H113" t="s">
        <v>59</v>
      </c>
    </row>
    <row r="114" spans="1:8" x14ac:dyDescent="0.2">
      <c r="A114">
        <v>357</v>
      </c>
      <c r="B114" s="10" t="str">
        <f>HYPERLINK("http://www.uniprot.org/uniprot/DDX27_HUMAN", "DDX27_HUMAN")</f>
        <v>DDX27_HUMAN</v>
      </c>
      <c r="C114" t="s">
        <v>130</v>
      </c>
      <c r="D114" t="b">
        <v>1</v>
      </c>
      <c r="E114" s="6">
        <v>0</v>
      </c>
      <c r="F114" s="6">
        <v>2</v>
      </c>
      <c r="G114" s="6">
        <v>1</v>
      </c>
      <c r="H114" t="s">
        <v>59</v>
      </c>
    </row>
    <row r="115" spans="1:8" x14ac:dyDescent="0.2">
      <c r="A115">
        <v>403</v>
      </c>
      <c r="B115" s="10" t="str">
        <f>HYPERLINK("http://www.uniprot.org/uniprot/DDX47_HUMAN", "DDX47_HUMAN")</f>
        <v>DDX47_HUMAN</v>
      </c>
      <c r="C115" t="s">
        <v>1057</v>
      </c>
      <c r="D115" t="b">
        <v>1</v>
      </c>
      <c r="E115" s="6">
        <v>0</v>
      </c>
      <c r="F115" s="6">
        <v>2</v>
      </c>
      <c r="G115" s="6">
        <v>1</v>
      </c>
      <c r="H115" t="s">
        <v>59</v>
      </c>
    </row>
    <row r="116" spans="1:8" x14ac:dyDescent="0.2">
      <c r="A116">
        <v>385</v>
      </c>
      <c r="B116" s="10" t="str">
        <f>HYPERLINK("http://www.uniprot.org/uniprot/DDX50_HUMAN", "DDX50_HUMAN")</f>
        <v>DDX50_HUMAN</v>
      </c>
      <c r="C116" t="s">
        <v>2858</v>
      </c>
      <c r="D116" t="b">
        <v>1</v>
      </c>
      <c r="E116" s="6">
        <v>0</v>
      </c>
      <c r="F116" s="6">
        <v>2</v>
      </c>
      <c r="G116" s="6">
        <v>1</v>
      </c>
      <c r="H116" t="s">
        <v>59</v>
      </c>
    </row>
    <row r="117" spans="1:8" x14ac:dyDescent="0.2">
      <c r="A117">
        <v>325</v>
      </c>
      <c r="B117" s="10" t="str">
        <f>HYPERLINK("http://www.uniprot.org/uniprot/DDX60_HUMAN", "DDX60_HUMAN")</f>
        <v>DDX60_HUMAN</v>
      </c>
      <c r="C117" t="s">
        <v>2859</v>
      </c>
      <c r="D117" t="b">
        <v>1</v>
      </c>
      <c r="E117" s="6">
        <v>0</v>
      </c>
      <c r="F117" s="6">
        <v>2</v>
      </c>
      <c r="G117" s="6">
        <v>1</v>
      </c>
      <c r="H117" t="s">
        <v>59</v>
      </c>
    </row>
    <row r="118" spans="1:8" x14ac:dyDescent="0.2">
      <c r="A118">
        <v>298</v>
      </c>
      <c r="B118" s="10" t="str">
        <f>HYPERLINK("http://www.uniprot.org/uniprot/DDX6L_HUMAN", "DDX6L_HUMAN")</f>
        <v>DDX6L_HUMAN</v>
      </c>
      <c r="C118" t="s">
        <v>2860</v>
      </c>
      <c r="D118" t="b">
        <v>1</v>
      </c>
      <c r="E118" s="6">
        <v>0</v>
      </c>
      <c r="F118" s="6">
        <v>2</v>
      </c>
      <c r="G118" s="6">
        <v>1</v>
      </c>
      <c r="H118" t="s">
        <v>59</v>
      </c>
    </row>
    <row r="119" spans="1:8" x14ac:dyDescent="0.2">
      <c r="A119">
        <v>179</v>
      </c>
      <c r="B119" s="10" t="str">
        <f>HYPERLINK("http://www.uniprot.org/uniprot/DEK_HUMAN", "DEK_HUMAN")</f>
        <v>DEK_HUMAN</v>
      </c>
      <c r="C119" t="s">
        <v>2861</v>
      </c>
      <c r="D119" t="b">
        <v>1</v>
      </c>
      <c r="E119" s="6">
        <v>0</v>
      </c>
      <c r="F119" s="6">
        <v>2</v>
      </c>
      <c r="G119" s="6">
        <v>1</v>
      </c>
      <c r="H119" t="s">
        <v>59</v>
      </c>
    </row>
    <row r="120" spans="1:8" x14ac:dyDescent="0.2">
      <c r="A120">
        <v>279</v>
      </c>
      <c r="B120" s="10" t="str">
        <f>HYPERLINK("http://www.uniprot.org/uniprot/DHC24_HUMAN", "DHC24_HUMAN")</f>
        <v>DHC24_HUMAN</v>
      </c>
      <c r="C120" t="s">
        <v>2862</v>
      </c>
      <c r="D120" t="b">
        <v>1</v>
      </c>
      <c r="E120" s="6">
        <v>0</v>
      </c>
      <c r="F120" s="6">
        <v>2</v>
      </c>
      <c r="G120" s="6">
        <v>1</v>
      </c>
      <c r="H120" t="s">
        <v>59</v>
      </c>
    </row>
    <row r="121" spans="1:8" x14ac:dyDescent="0.2">
      <c r="A121">
        <v>319</v>
      </c>
      <c r="B121" s="10" t="str">
        <f>HYPERLINK("http://www.uniprot.org/uniprot/DHDDS_HUMAN", "DHDDS_HUMAN")</f>
        <v>DHDDS_HUMAN</v>
      </c>
      <c r="C121" t="s">
        <v>2863</v>
      </c>
      <c r="D121" t="b">
        <v>1</v>
      </c>
      <c r="E121" s="6">
        <v>0</v>
      </c>
      <c r="F121" s="6">
        <v>2</v>
      </c>
      <c r="G121" s="6">
        <v>1</v>
      </c>
      <c r="H121" t="s">
        <v>59</v>
      </c>
    </row>
    <row r="122" spans="1:8" x14ac:dyDescent="0.2">
      <c r="A122">
        <v>313</v>
      </c>
      <c r="B122" s="10" t="str">
        <f>HYPERLINK("http://www.uniprot.org/uniprot/DHX32_HUMAN", "DHX32_HUMAN")</f>
        <v>DHX32_HUMAN</v>
      </c>
      <c r="C122" t="s">
        <v>2864</v>
      </c>
      <c r="D122" t="b">
        <v>1</v>
      </c>
      <c r="E122" s="6">
        <v>0</v>
      </c>
      <c r="F122" s="6">
        <v>2</v>
      </c>
      <c r="G122" s="6">
        <v>1</v>
      </c>
      <c r="H122" t="s">
        <v>59</v>
      </c>
    </row>
    <row r="123" spans="1:8" x14ac:dyDescent="0.2">
      <c r="A123">
        <v>349</v>
      </c>
      <c r="B123" s="10" t="str">
        <f>HYPERLINK("http://www.uniprot.org/uniprot/DLG3_HUMAN", "DLG3_HUMAN")</f>
        <v>DLG3_HUMAN</v>
      </c>
      <c r="C123" t="s">
        <v>2588</v>
      </c>
      <c r="D123" t="b">
        <v>1</v>
      </c>
      <c r="E123" s="6">
        <v>0</v>
      </c>
      <c r="F123" s="6">
        <v>2</v>
      </c>
      <c r="G123" s="6">
        <v>1</v>
      </c>
      <c r="H123" t="s">
        <v>59</v>
      </c>
    </row>
    <row r="124" spans="1:8" x14ac:dyDescent="0.2">
      <c r="A124">
        <v>414</v>
      </c>
      <c r="B124" s="10" t="str">
        <f>HYPERLINK("http://www.uniprot.org/uniprot/DPOE3_HUMAN", "DPOE3_HUMAN")</f>
        <v>DPOE3_HUMAN</v>
      </c>
      <c r="C124" t="s">
        <v>2865</v>
      </c>
      <c r="D124" t="b">
        <v>1</v>
      </c>
      <c r="E124" s="6">
        <v>0</v>
      </c>
      <c r="F124" s="6">
        <v>2</v>
      </c>
      <c r="G124" s="6">
        <v>1</v>
      </c>
      <c r="H124" t="s">
        <v>59</v>
      </c>
    </row>
    <row r="125" spans="1:8" x14ac:dyDescent="0.2">
      <c r="A125">
        <v>435</v>
      </c>
      <c r="B125" s="10" t="str">
        <f>HYPERLINK("http://www.uniprot.org/uniprot/DYH1_HUMAN", "DYH1_HUMAN")</f>
        <v>DYH1_HUMAN</v>
      </c>
      <c r="C125" t="s">
        <v>2866</v>
      </c>
      <c r="D125" t="b">
        <v>1</v>
      </c>
      <c r="E125" s="6">
        <v>1</v>
      </c>
      <c r="F125" s="6">
        <v>3</v>
      </c>
      <c r="G125" s="6">
        <v>1</v>
      </c>
      <c r="H125" t="s">
        <v>59</v>
      </c>
    </row>
    <row r="126" spans="1:8" x14ac:dyDescent="0.2">
      <c r="A126">
        <v>263</v>
      </c>
      <c r="B126" s="10" t="str">
        <f>HYPERLINK("http://www.uniprot.org/uniprot/DYHC1_HUMAN", "DYHC1_HUMAN")</f>
        <v>DYHC1_HUMAN</v>
      </c>
      <c r="C126" t="s">
        <v>909</v>
      </c>
      <c r="D126" t="b">
        <v>1</v>
      </c>
      <c r="E126" s="6">
        <v>0</v>
      </c>
      <c r="F126" s="6">
        <v>2</v>
      </c>
      <c r="G126" s="6">
        <v>1</v>
      </c>
      <c r="H126" t="s">
        <v>59</v>
      </c>
    </row>
    <row r="127" spans="1:8" x14ac:dyDescent="0.2">
      <c r="A127">
        <v>263</v>
      </c>
      <c r="B127" s="10" t="str">
        <f>HYPERLINK("http://www.uniprot.org/uniprot/DYHC1_HUMAN", "DYHC1_HUMAN")</f>
        <v>DYHC1_HUMAN</v>
      </c>
      <c r="C127" t="s">
        <v>2415</v>
      </c>
      <c r="D127" t="b">
        <v>1</v>
      </c>
      <c r="E127" s="6">
        <v>0</v>
      </c>
      <c r="F127" s="6">
        <v>2</v>
      </c>
      <c r="G127" s="6">
        <v>1</v>
      </c>
      <c r="H127" t="s">
        <v>59</v>
      </c>
    </row>
    <row r="128" spans="1:8" x14ac:dyDescent="0.2">
      <c r="A128">
        <v>263</v>
      </c>
      <c r="B128" s="10" t="str">
        <f>HYPERLINK("http://www.uniprot.org/uniprot/DYHC1_HUMAN", "DYHC1_HUMAN")</f>
        <v>DYHC1_HUMAN</v>
      </c>
      <c r="C128" t="s">
        <v>2867</v>
      </c>
      <c r="D128" t="b">
        <v>1</v>
      </c>
      <c r="E128" s="6">
        <v>0</v>
      </c>
      <c r="F128" s="6">
        <v>2</v>
      </c>
      <c r="G128" s="6">
        <v>1</v>
      </c>
      <c r="H128" t="s">
        <v>59</v>
      </c>
    </row>
    <row r="129" spans="1:8" x14ac:dyDescent="0.2">
      <c r="A129">
        <v>233</v>
      </c>
      <c r="B129" s="10" t="str">
        <f>HYPERLINK("http://www.uniprot.org/uniprot/EF1A1_HUMAN", "EF1A1_HUMAN")</f>
        <v>EF1A1_HUMAN</v>
      </c>
      <c r="C129" t="s">
        <v>2868</v>
      </c>
      <c r="D129" t="b">
        <v>1</v>
      </c>
      <c r="E129" s="6">
        <v>0</v>
      </c>
      <c r="F129" s="6">
        <v>2</v>
      </c>
      <c r="G129" s="6">
        <v>1</v>
      </c>
      <c r="H129" t="s">
        <v>59</v>
      </c>
    </row>
    <row r="130" spans="1:8" x14ac:dyDescent="0.2">
      <c r="A130">
        <v>156</v>
      </c>
      <c r="B130" s="10" t="str">
        <f>HYPERLINK("http://www.uniprot.org/uniprot/EF2_HUMAN", "EF2_HUMAN")</f>
        <v>EF2_HUMAN</v>
      </c>
      <c r="C130" t="s">
        <v>75</v>
      </c>
      <c r="D130" t="b">
        <v>1</v>
      </c>
      <c r="E130" s="6">
        <v>0</v>
      </c>
      <c r="F130" s="6">
        <v>2</v>
      </c>
      <c r="G130" s="6">
        <v>1</v>
      </c>
      <c r="H130" t="s">
        <v>59</v>
      </c>
    </row>
    <row r="131" spans="1:8" x14ac:dyDescent="0.2">
      <c r="A131">
        <v>431</v>
      </c>
      <c r="B131" s="10" t="str">
        <f>HYPERLINK("http://www.uniprot.org/uniprot/EHD2_HUMAN", "EHD2_HUMAN")</f>
        <v>EHD2_HUMAN</v>
      </c>
      <c r="C131" t="s">
        <v>2869</v>
      </c>
      <c r="D131" t="b">
        <v>1</v>
      </c>
      <c r="E131" s="6">
        <v>0</v>
      </c>
      <c r="F131" s="6">
        <v>2</v>
      </c>
      <c r="G131" s="6">
        <v>1</v>
      </c>
      <c r="H131" t="s">
        <v>59</v>
      </c>
    </row>
    <row r="132" spans="1:8" x14ac:dyDescent="0.2">
      <c r="A132">
        <v>431</v>
      </c>
      <c r="B132" s="10" t="str">
        <f>HYPERLINK("http://www.uniprot.org/uniprot/EHD2_HUMAN", "EHD2_HUMAN")</f>
        <v>EHD2_HUMAN</v>
      </c>
      <c r="C132" t="s">
        <v>2870</v>
      </c>
      <c r="D132" t="b">
        <v>1</v>
      </c>
      <c r="E132" s="6">
        <v>0</v>
      </c>
      <c r="F132" s="6">
        <v>2</v>
      </c>
      <c r="G132" s="6">
        <v>1</v>
      </c>
      <c r="H132" t="s">
        <v>59</v>
      </c>
    </row>
    <row r="133" spans="1:8" x14ac:dyDescent="0.2">
      <c r="A133">
        <v>262</v>
      </c>
      <c r="B133" s="10" t="str">
        <f>HYPERLINK("http://www.uniprot.org/uniprot/EIF3A_HUMAN", "EIF3A_HUMAN")</f>
        <v>EIF3A_HUMAN</v>
      </c>
      <c r="C133" t="s">
        <v>2871</v>
      </c>
      <c r="D133" t="b">
        <v>1</v>
      </c>
      <c r="E133" s="6">
        <v>0</v>
      </c>
      <c r="F133" s="6">
        <v>2</v>
      </c>
      <c r="G133" s="6">
        <v>1</v>
      </c>
      <c r="H133" t="s">
        <v>59</v>
      </c>
    </row>
    <row r="134" spans="1:8" x14ac:dyDescent="0.2">
      <c r="A134">
        <v>379</v>
      </c>
      <c r="B134" s="10" t="str">
        <f>HYPERLINK("http://www.uniprot.org/uniprot/EIF3C_HUMAN", "EIF3C_HUMAN")</f>
        <v>EIF3C_HUMAN</v>
      </c>
      <c r="C134" t="s">
        <v>389</v>
      </c>
      <c r="D134" t="b">
        <v>1</v>
      </c>
      <c r="E134" s="6">
        <v>0</v>
      </c>
      <c r="F134" s="6">
        <v>2</v>
      </c>
      <c r="G134" s="6">
        <v>1</v>
      </c>
      <c r="H134" t="s">
        <v>59</v>
      </c>
    </row>
    <row r="135" spans="1:8" x14ac:dyDescent="0.2">
      <c r="A135">
        <v>90</v>
      </c>
      <c r="B135" s="10" t="str">
        <f>HYPERLINK("http://www.uniprot.org/uniprot/EIF3D_HUMAN", "EIF3D_HUMAN")</f>
        <v>EIF3D_HUMAN</v>
      </c>
      <c r="C135" t="s">
        <v>2535</v>
      </c>
      <c r="D135" t="b">
        <v>1</v>
      </c>
      <c r="E135" s="6">
        <v>0</v>
      </c>
      <c r="F135" s="6">
        <v>2</v>
      </c>
      <c r="G135" s="6">
        <v>1</v>
      </c>
      <c r="H135" t="s">
        <v>59</v>
      </c>
    </row>
    <row r="136" spans="1:8" x14ac:dyDescent="0.2">
      <c r="A136">
        <v>90</v>
      </c>
      <c r="B136" s="10" t="str">
        <f>HYPERLINK("http://www.uniprot.org/uniprot/EIF3D_HUMAN", "EIF3D_HUMAN")</f>
        <v>EIF3D_HUMAN</v>
      </c>
      <c r="C136" t="s">
        <v>645</v>
      </c>
      <c r="D136" t="b">
        <v>1</v>
      </c>
      <c r="E136" s="6">
        <v>0</v>
      </c>
      <c r="F136" s="6">
        <v>2</v>
      </c>
      <c r="G136" s="6">
        <v>1</v>
      </c>
      <c r="H136" t="s">
        <v>59</v>
      </c>
    </row>
    <row r="137" spans="1:8" x14ac:dyDescent="0.2">
      <c r="A137">
        <v>90</v>
      </c>
      <c r="B137" s="10" t="str">
        <f>HYPERLINK("http://www.uniprot.org/uniprot/EIF3D_HUMAN", "EIF3D_HUMAN")</f>
        <v>EIF3D_HUMAN</v>
      </c>
      <c r="C137" t="s">
        <v>672</v>
      </c>
      <c r="D137" t="b">
        <v>1</v>
      </c>
      <c r="E137" s="6">
        <v>0</v>
      </c>
      <c r="F137" s="6">
        <v>2</v>
      </c>
      <c r="G137" s="6">
        <v>1</v>
      </c>
      <c r="H137" t="s">
        <v>59</v>
      </c>
    </row>
    <row r="138" spans="1:8" x14ac:dyDescent="0.2">
      <c r="A138">
        <v>213</v>
      </c>
      <c r="B138" s="10" t="str">
        <f>HYPERLINK("http://www.uniprot.org/uniprot/EIF3E_HUMAN", "EIF3E_HUMAN")</f>
        <v>EIF3E_HUMAN</v>
      </c>
      <c r="C138" t="s">
        <v>2872</v>
      </c>
      <c r="D138" t="b">
        <v>1</v>
      </c>
      <c r="E138" s="6">
        <v>0</v>
      </c>
      <c r="F138" s="6">
        <v>2</v>
      </c>
      <c r="G138" s="6">
        <v>1</v>
      </c>
      <c r="H138" t="s">
        <v>59</v>
      </c>
    </row>
    <row r="139" spans="1:8" x14ac:dyDescent="0.2">
      <c r="A139">
        <v>77</v>
      </c>
      <c r="B139" s="10" t="str">
        <f>HYPERLINK("http://www.uniprot.org/uniprot/ELL2_HUMAN", "ELL2_HUMAN")</f>
        <v>ELL2_HUMAN</v>
      </c>
      <c r="C139" t="s">
        <v>2873</v>
      </c>
      <c r="D139" t="b">
        <v>1</v>
      </c>
      <c r="E139" s="6">
        <v>0</v>
      </c>
      <c r="F139" s="6">
        <v>2</v>
      </c>
      <c r="G139" s="6">
        <v>1</v>
      </c>
      <c r="H139" t="s">
        <v>59</v>
      </c>
    </row>
    <row r="140" spans="1:8" x14ac:dyDescent="0.2">
      <c r="A140">
        <v>426</v>
      </c>
      <c r="B140" s="10" t="str">
        <f>HYPERLINK("http://www.uniprot.org/uniprot/ELOV5_HUMAN", "ELOV5_HUMAN")</f>
        <v>ELOV5_HUMAN</v>
      </c>
      <c r="C140" t="s">
        <v>1239</v>
      </c>
      <c r="D140" t="b">
        <v>1</v>
      </c>
      <c r="E140" s="6">
        <v>0</v>
      </c>
      <c r="F140" s="6">
        <v>2</v>
      </c>
      <c r="G140" s="6">
        <v>1</v>
      </c>
      <c r="H140" t="s">
        <v>59</v>
      </c>
    </row>
    <row r="141" spans="1:8" x14ac:dyDescent="0.2">
      <c r="A141">
        <v>343</v>
      </c>
      <c r="B141" s="10" t="str">
        <f>HYPERLINK("http://www.uniprot.org/uniprot/ELYS_HUMAN", "ELYS_HUMAN")</f>
        <v>ELYS_HUMAN</v>
      </c>
      <c r="C141" t="s">
        <v>2874</v>
      </c>
      <c r="D141" t="b">
        <v>1</v>
      </c>
      <c r="E141" s="6">
        <v>0</v>
      </c>
      <c r="F141" s="6">
        <v>2</v>
      </c>
      <c r="G141" s="6">
        <v>1</v>
      </c>
      <c r="H141" t="s">
        <v>59</v>
      </c>
    </row>
    <row r="142" spans="1:8" x14ac:dyDescent="0.2">
      <c r="A142">
        <v>176</v>
      </c>
      <c r="B142" s="10" t="str">
        <f>HYPERLINK("http://www.uniprot.org/uniprot/ERP29_HUMAN", "ERP29_HUMAN")</f>
        <v>ERP29_HUMAN</v>
      </c>
      <c r="C142" t="s">
        <v>675</v>
      </c>
      <c r="D142" t="b">
        <v>1</v>
      </c>
      <c r="E142" s="6">
        <v>0</v>
      </c>
      <c r="F142" s="6">
        <v>2</v>
      </c>
      <c r="G142" s="6">
        <v>1</v>
      </c>
      <c r="H142" t="s">
        <v>59</v>
      </c>
    </row>
    <row r="143" spans="1:8" x14ac:dyDescent="0.2">
      <c r="A143">
        <v>444</v>
      </c>
      <c r="B143" s="10" t="str">
        <f>HYPERLINK("http://www.uniprot.org/uniprot/ERRFI_HUMAN", "ERRFI_HUMAN")</f>
        <v>ERRFI_HUMAN</v>
      </c>
      <c r="C143" t="s">
        <v>2875</v>
      </c>
      <c r="D143" t="b">
        <v>1</v>
      </c>
      <c r="E143" s="6">
        <v>0</v>
      </c>
      <c r="F143" s="6">
        <v>2</v>
      </c>
      <c r="G143" s="6">
        <v>1</v>
      </c>
      <c r="H143" t="s">
        <v>59</v>
      </c>
    </row>
    <row r="144" spans="1:8" x14ac:dyDescent="0.2">
      <c r="A144">
        <v>462</v>
      </c>
      <c r="B144" s="10" t="str">
        <f>HYPERLINK("http://www.uniprot.org/uniprot/F115A_HUMAN", "F115A_HUMAN")</f>
        <v>F115A_HUMAN</v>
      </c>
      <c r="C144" t="s">
        <v>436</v>
      </c>
      <c r="D144" t="b">
        <v>1</v>
      </c>
      <c r="E144" s="6">
        <v>0</v>
      </c>
      <c r="F144" s="6">
        <v>2</v>
      </c>
      <c r="G144" s="6">
        <v>1</v>
      </c>
      <c r="H144" t="s">
        <v>59</v>
      </c>
    </row>
    <row r="145" spans="1:8" x14ac:dyDescent="0.2">
      <c r="A145">
        <v>352</v>
      </c>
      <c r="B145" s="10" t="str">
        <f>HYPERLINK("http://www.uniprot.org/uniprot/FA46B_HUMAN", "FA46B_HUMAN")</f>
        <v>FA46B_HUMAN</v>
      </c>
      <c r="C145" t="s">
        <v>678</v>
      </c>
      <c r="D145" t="b">
        <v>1</v>
      </c>
      <c r="E145" s="6">
        <v>0</v>
      </c>
      <c r="F145" s="6">
        <v>2</v>
      </c>
      <c r="G145" s="6">
        <v>1</v>
      </c>
      <c r="H145" t="s">
        <v>59</v>
      </c>
    </row>
    <row r="146" spans="1:8" x14ac:dyDescent="0.2">
      <c r="A146">
        <v>419</v>
      </c>
      <c r="B146" s="10" t="str">
        <f>HYPERLINK("http://www.uniprot.org/uniprot/FANCI_HUMAN", "FANCI_HUMAN")</f>
        <v>FANCI_HUMAN</v>
      </c>
      <c r="C146" t="s">
        <v>2876</v>
      </c>
      <c r="D146" t="b">
        <v>1</v>
      </c>
      <c r="E146" s="6">
        <v>0</v>
      </c>
      <c r="F146" s="6">
        <v>2</v>
      </c>
      <c r="G146" s="6">
        <v>1</v>
      </c>
      <c r="H146" t="s">
        <v>59</v>
      </c>
    </row>
    <row r="147" spans="1:8" x14ac:dyDescent="0.2">
      <c r="A147">
        <v>193</v>
      </c>
      <c r="B147" s="10" t="str">
        <f>HYPERLINK("http://www.uniprot.org/uniprot/FAS_HUMAN", "FAS_HUMAN")</f>
        <v>FAS_HUMAN</v>
      </c>
      <c r="C147" t="s">
        <v>2877</v>
      </c>
      <c r="D147" t="b">
        <v>1</v>
      </c>
      <c r="E147" s="6">
        <v>0</v>
      </c>
      <c r="F147" s="6">
        <v>2</v>
      </c>
      <c r="G147" s="6">
        <v>1</v>
      </c>
      <c r="H147" t="s">
        <v>59</v>
      </c>
    </row>
    <row r="148" spans="1:8" x14ac:dyDescent="0.2">
      <c r="A148">
        <v>164</v>
      </c>
      <c r="B148" s="10" t="str">
        <f>HYPERLINK("http://www.uniprot.org/uniprot/FBRL_HUMAN", "FBRL_HUMAN")</f>
        <v>FBRL_HUMAN</v>
      </c>
      <c r="C148" t="s">
        <v>2878</v>
      </c>
      <c r="D148" t="b">
        <v>1</v>
      </c>
      <c r="E148" s="6">
        <v>0</v>
      </c>
      <c r="F148" s="6">
        <v>2</v>
      </c>
      <c r="G148" s="6">
        <v>1</v>
      </c>
      <c r="H148" t="s">
        <v>59</v>
      </c>
    </row>
    <row r="149" spans="1:8" x14ac:dyDescent="0.2">
      <c r="A149">
        <v>336</v>
      </c>
      <c r="B149" s="10" t="str">
        <f>HYPERLINK("http://www.uniprot.org/uniprot/FBX30_HUMAN", "FBX30_HUMAN")</f>
        <v>FBX30_HUMAN</v>
      </c>
      <c r="C149" t="s">
        <v>2879</v>
      </c>
      <c r="D149" t="b">
        <v>1</v>
      </c>
      <c r="E149" s="6">
        <v>0</v>
      </c>
      <c r="F149" s="6">
        <v>2</v>
      </c>
      <c r="G149" s="6">
        <v>1</v>
      </c>
      <c r="H149" t="s">
        <v>59</v>
      </c>
    </row>
    <row r="150" spans="1:8" x14ac:dyDescent="0.2">
      <c r="A150">
        <v>297</v>
      </c>
      <c r="B150" s="10" t="str">
        <f>HYPERLINK("http://www.uniprot.org/uniprot/FILA2_HUMAN", "FILA2_HUMAN")</f>
        <v>FILA2_HUMAN</v>
      </c>
      <c r="C150" t="s">
        <v>2880</v>
      </c>
      <c r="D150" t="b">
        <v>1</v>
      </c>
      <c r="E150" s="6">
        <v>0</v>
      </c>
      <c r="F150" s="6">
        <v>2</v>
      </c>
      <c r="G150" s="6">
        <v>1</v>
      </c>
      <c r="H150" t="s">
        <v>59</v>
      </c>
    </row>
    <row r="151" spans="1:8" x14ac:dyDescent="0.2">
      <c r="A151">
        <v>107</v>
      </c>
      <c r="B151" s="10" t="str">
        <f>HYPERLINK("http://www.uniprot.org/uniprot/FLNB_HUMAN", "FLNB_HUMAN")</f>
        <v>FLNB_HUMAN</v>
      </c>
      <c r="C151" t="s">
        <v>2881</v>
      </c>
      <c r="D151" t="b">
        <v>1</v>
      </c>
      <c r="E151" s="6">
        <v>0</v>
      </c>
      <c r="F151" s="6">
        <v>2</v>
      </c>
      <c r="G151" s="6">
        <v>1</v>
      </c>
      <c r="H151" t="s">
        <v>59</v>
      </c>
    </row>
    <row r="152" spans="1:8" x14ac:dyDescent="0.2">
      <c r="A152">
        <v>384</v>
      </c>
      <c r="B152" s="10" t="str">
        <f>HYPERLINK("http://www.uniprot.org/uniprot/FOXB1_HUMAN", "FOXB1_HUMAN")</f>
        <v>FOXB1_HUMAN</v>
      </c>
      <c r="C152" t="s">
        <v>2882</v>
      </c>
      <c r="D152" t="b">
        <v>1</v>
      </c>
      <c r="E152" s="6">
        <v>0</v>
      </c>
      <c r="F152" s="6">
        <v>2</v>
      </c>
      <c r="G152" s="6">
        <v>1</v>
      </c>
      <c r="H152" t="s">
        <v>59</v>
      </c>
    </row>
    <row r="153" spans="1:8" x14ac:dyDescent="0.2">
      <c r="A153">
        <v>249</v>
      </c>
      <c r="B153" s="10" t="str">
        <f>HYPERLINK("http://www.uniprot.org/uniprot/FOXC1_HUMAN", "FOXC1_HUMAN")</f>
        <v>FOXC1_HUMAN</v>
      </c>
      <c r="C153" t="s">
        <v>2883</v>
      </c>
      <c r="D153" t="b">
        <v>1</v>
      </c>
      <c r="E153" s="6">
        <v>0</v>
      </c>
      <c r="F153" s="6">
        <v>2</v>
      </c>
      <c r="G153" s="6">
        <v>1</v>
      </c>
      <c r="H153" t="s">
        <v>59</v>
      </c>
    </row>
    <row r="154" spans="1:8" x14ac:dyDescent="0.2">
      <c r="A154">
        <v>432</v>
      </c>
      <c r="B154" s="10" t="str">
        <f>HYPERLINK("http://www.uniprot.org/uniprot/FOXJ2_HUMAN", "FOXJ2_HUMAN")</f>
        <v>FOXJ2_HUMAN</v>
      </c>
      <c r="C154" t="s">
        <v>2884</v>
      </c>
      <c r="D154" t="b">
        <v>1</v>
      </c>
      <c r="E154" s="6">
        <v>0</v>
      </c>
      <c r="F154" s="6">
        <v>2</v>
      </c>
      <c r="G154" s="6">
        <v>1</v>
      </c>
      <c r="H154" t="s">
        <v>59</v>
      </c>
    </row>
    <row r="155" spans="1:8" x14ac:dyDescent="0.2">
      <c r="A155">
        <v>272</v>
      </c>
      <c r="B155" s="10" t="str">
        <f>HYPERLINK("http://www.uniprot.org/uniprot/GANAB_HUMAN", "GANAB_HUMAN")</f>
        <v>GANAB_HUMAN</v>
      </c>
      <c r="C155" t="s">
        <v>2885</v>
      </c>
      <c r="D155" t="b">
        <v>1</v>
      </c>
      <c r="E155" s="6">
        <v>0</v>
      </c>
      <c r="F155" s="6">
        <v>2</v>
      </c>
      <c r="G155" s="6">
        <v>1</v>
      </c>
      <c r="H155" t="s">
        <v>59</v>
      </c>
    </row>
    <row r="156" spans="1:8" x14ac:dyDescent="0.2">
      <c r="A156">
        <v>230</v>
      </c>
      <c r="B156" s="10" t="str">
        <f>HYPERLINK("http://www.uniprot.org/uniprot/GBB2_HUMAN", "GBB2_HUMAN")</f>
        <v>GBB2_HUMAN</v>
      </c>
      <c r="C156" t="s">
        <v>149</v>
      </c>
      <c r="D156" t="b">
        <v>1</v>
      </c>
      <c r="E156" s="6">
        <v>0</v>
      </c>
      <c r="F156" s="6">
        <v>2</v>
      </c>
      <c r="G156" s="6">
        <v>1</v>
      </c>
      <c r="H156" t="s">
        <v>59</v>
      </c>
    </row>
    <row r="157" spans="1:8" x14ac:dyDescent="0.2">
      <c r="A157">
        <v>232</v>
      </c>
      <c r="B157" s="10" t="str">
        <f>HYPERLINK("http://www.uniprot.org/uniprot/GBLP_HUMAN", "GBLP_HUMAN")</f>
        <v>GBLP_HUMAN</v>
      </c>
      <c r="C157" t="s">
        <v>2886</v>
      </c>
      <c r="D157" t="b">
        <v>1</v>
      </c>
      <c r="E157" s="6">
        <v>0</v>
      </c>
      <c r="F157" s="6">
        <v>2</v>
      </c>
      <c r="G157" s="6">
        <v>1</v>
      </c>
      <c r="H157" t="s">
        <v>59</v>
      </c>
    </row>
    <row r="158" spans="1:8" x14ac:dyDescent="0.2">
      <c r="A158">
        <v>366</v>
      </c>
      <c r="B158" s="10" t="str">
        <f>HYPERLINK("http://www.uniprot.org/uniprot/GBP5_HUMAN", "GBP5_HUMAN")</f>
        <v>GBP5_HUMAN</v>
      </c>
      <c r="C158" t="s">
        <v>2887</v>
      </c>
      <c r="D158" t="b">
        <v>1</v>
      </c>
      <c r="E158" s="6">
        <v>1</v>
      </c>
      <c r="F158" s="6">
        <v>2</v>
      </c>
      <c r="G158" s="6">
        <v>1</v>
      </c>
      <c r="H158" t="s">
        <v>59</v>
      </c>
    </row>
    <row r="159" spans="1:8" x14ac:dyDescent="0.2">
      <c r="A159">
        <v>108</v>
      </c>
      <c r="B159" s="10" t="str">
        <f>HYPERLINK("http://www.uniprot.org/uniprot/GEMI_HUMAN", "GEMI_HUMAN")</f>
        <v>GEMI_HUMAN</v>
      </c>
      <c r="C159" t="s">
        <v>2888</v>
      </c>
      <c r="D159" t="b">
        <v>1</v>
      </c>
      <c r="E159" s="6">
        <v>0</v>
      </c>
      <c r="F159" s="6">
        <v>2</v>
      </c>
      <c r="G159" s="6">
        <v>1</v>
      </c>
      <c r="H159" t="s">
        <v>59</v>
      </c>
    </row>
    <row r="160" spans="1:8" x14ac:dyDescent="0.2">
      <c r="A160">
        <v>154</v>
      </c>
      <c r="B160" s="10" t="str">
        <f>HYPERLINK("http://www.uniprot.org/uniprot/GILT_HUMAN", "GILT_HUMAN")</f>
        <v>GILT_HUMAN</v>
      </c>
      <c r="C160" t="s">
        <v>78</v>
      </c>
      <c r="D160" t="b">
        <v>1</v>
      </c>
      <c r="E160" s="6">
        <v>0</v>
      </c>
      <c r="F160" s="6">
        <v>2</v>
      </c>
      <c r="G160" s="6">
        <v>1</v>
      </c>
      <c r="H160" t="s">
        <v>59</v>
      </c>
    </row>
    <row r="161" spans="1:8" x14ac:dyDescent="0.2">
      <c r="A161">
        <v>131</v>
      </c>
      <c r="B161" s="10" t="str">
        <f>HYPERLINK("http://www.uniprot.org/uniprot/GNAI2_HUMAN", "GNAI2_HUMAN")</f>
        <v>GNAI2_HUMAN</v>
      </c>
      <c r="C161" t="s">
        <v>2889</v>
      </c>
      <c r="D161" t="b">
        <v>1</v>
      </c>
      <c r="E161" s="6">
        <v>0</v>
      </c>
      <c r="F161" s="6">
        <v>2</v>
      </c>
      <c r="G161" s="6">
        <v>1</v>
      </c>
      <c r="H161" t="s">
        <v>59</v>
      </c>
    </row>
    <row r="162" spans="1:8" x14ac:dyDescent="0.2">
      <c r="A162">
        <v>294</v>
      </c>
      <c r="B162" s="10" t="str">
        <f>HYPERLINK("http://www.uniprot.org/uniprot/GPAT3_HUMAN", "GPAT3_HUMAN")</f>
        <v>GPAT3_HUMAN</v>
      </c>
      <c r="C162" t="s">
        <v>2890</v>
      </c>
      <c r="D162" t="b">
        <v>1</v>
      </c>
      <c r="E162" s="6">
        <v>0</v>
      </c>
      <c r="F162" s="6">
        <v>2</v>
      </c>
      <c r="G162" s="6">
        <v>1</v>
      </c>
      <c r="H162" t="s">
        <v>59</v>
      </c>
    </row>
    <row r="163" spans="1:8" x14ac:dyDescent="0.2">
      <c r="A163">
        <v>137</v>
      </c>
      <c r="B163" s="10" t="str">
        <f>HYPERLINK("http://www.uniprot.org/uniprot/GPX1_HUMAN", "GPX1_HUMAN")</f>
        <v>GPX1_HUMAN</v>
      </c>
      <c r="C163" t="s">
        <v>2730</v>
      </c>
      <c r="D163" t="b">
        <v>1</v>
      </c>
      <c r="E163" s="6">
        <v>0</v>
      </c>
      <c r="F163" s="6">
        <v>2</v>
      </c>
      <c r="G163" s="6">
        <v>1</v>
      </c>
      <c r="H163" t="s">
        <v>59</v>
      </c>
    </row>
    <row r="164" spans="1:8" x14ac:dyDescent="0.2">
      <c r="A164">
        <v>358</v>
      </c>
      <c r="B164" s="10" t="str">
        <f>HYPERLINK("http://www.uniprot.org/uniprot/GWL_HUMAN", "GWL_HUMAN")</f>
        <v>GWL_HUMAN</v>
      </c>
      <c r="C164" t="s">
        <v>2891</v>
      </c>
      <c r="D164" t="b">
        <v>1</v>
      </c>
      <c r="E164" s="6">
        <v>0</v>
      </c>
      <c r="F164" s="6">
        <v>2</v>
      </c>
      <c r="G164" s="6">
        <v>1</v>
      </c>
      <c r="H164" t="s">
        <v>59</v>
      </c>
    </row>
    <row r="165" spans="1:8" x14ac:dyDescent="0.2">
      <c r="A165">
        <v>234</v>
      </c>
      <c r="B165" s="10" t="str">
        <f>HYPERLINK("http://www.uniprot.org/uniprot/H31_HUMAN", "H31_HUMAN")</f>
        <v>H31_HUMAN</v>
      </c>
      <c r="C165" t="s">
        <v>2892</v>
      </c>
      <c r="D165" t="b">
        <v>1</v>
      </c>
      <c r="E165" s="6">
        <v>0</v>
      </c>
      <c r="F165" s="6">
        <v>1</v>
      </c>
      <c r="G165" s="6">
        <v>1</v>
      </c>
      <c r="H165" t="s">
        <v>59</v>
      </c>
    </row>
    <row r="166" spans="1:8" x14ac:dyDescent="0.2">
      <c r="A166">
        <v>237</v>
      </c>
      <c r="B166" s="10" t="str">
        <f>HYPERLINK("http://www.uniprot.org/uniprot/H33_HUMAN", "H33_HUMAN")</f>
        <v>H33_HUMAN</v>
      </c>
      <c r="C166" t="s">
        <v>2893</v>
      </c>
      <c r="D166" t="b">
        <v>1</v>
      </c>
      <c r="E166" s="6">
        <v>0</v>
      </c>
      <c r="F166" s="6">
        <v>2</v>
      </c>
      <c r="G166" s="6">
        <v>1</v>
      </c>
      <c r="H166" t="s">
        <v>59</v>
      </c>
    </row>
    <row r="167" spans="1:8" x14ac:dyDescent="0.2">
      <c r="A167">
        <v>228</v>
      </c>
      <c r="B167" s="10" t="str">
        <f>HYPERLINK("http://www.uniprot.org/uniprot/H4_HUMAN", "H4_HUMAN")</f>
        <v>H4_HUMAN</v>
      </c>
      <c r="C167" t="s">
        <v>2894</v>
      </c>
      <c r="D167" t="b">
        <v>1</v>
      </c>
      <c r="E167" s="6">
        <v>0</v>
      </c>
      <c r="F167" s="6">
        <v>2</v>
      </c>
      <c r="G167" s="6">
        <v>1</v>
      </c>
      <c r="H167" t="s">
        <v>59</v>
      </c>
    </row>
    <row r="168" spans="1:8" x14ac:dyDescent="0.2">
      <c r="A168">
        <v>255</v>
      </c>
      <c r="B168" s="10" t="str">
        <f>HYPERLINK("http://www.uniprot.org/uniprot/HDAC1_HUMAN", "HDAC1_HUMAN")</f>
        <v>HDAC1_HUMAN</v>
      </c>
      <c r="C168" t="s">
        <v>1486</v>
      </c>
      <c r="D168" t="b">
        <v>1</v>
      </c>
      <c r="E168" s="6">
        <v>0</v>
      </c>
      <c r="F168" s="6">
        <v>2</v>
      </c>
      <c r="G168" s="6">
        <v>1</v>
      </c>
      <c r="H168" t="s">
        <v>59</v>
      </c>
    </row>
    <row r="169" spans="1:8" x14ac:dyDescent="0.2">
      <c r="A169">
        <v>138</v>
      </c>
      <c r="B169" s="10" t="str">
        <f>HYPERLINK("http://www.uniprot.org/uniprot/HEXB_HUMAN", "HEXB_HUMAN")</f>
        <v>HEXB_HUMAN</v>
      </c>
      <c r="C169" t="s">
        <v>452</v>
      </c>
      <c r="D169" t="b">
        <v>1</v>
      </c>
      <c r="E169" s="6">
        <v>0</v>
      </c>
      <c r="F169" s="6">
        <v>2</v>
      </c>
      <c r="G169" s="6">
        <v>1</v>
      </c>
      <c r="H169" t="s">
        <v>59</v>
      </c>
    </row>
    <row r="170" spans="1:8" x14ac:dyDescent="0.2">
      <c r="A170">
        <v>127</v>
      </c>
      <c r="B170" s="10" t="str">
        <f>HYPERLINK("http://www.uniprot.org/uniprot/HG2A_HUMAN", "HG2A_HUMAN")</f>
        <v>HG2A_HUMAN</v>
      </c>
      <c r="C170" t="s">
        <v>2895</v>
      </c>
      <c r="D170" t="b">
        <v>1</v>
      </c>
      <c r="E170" s="6">
        <v>0</v>
      </c>
      <c r="F170" s="6">
        <v>2</v>
      </c>
      <c r="G170" s="6">
        <v>1</v>
      </c>
      <c r="H170" t="s">
        <v>59</v>
      </c>
    </row>
    <row r="171" spans="1:8" x14ac:dyDescent="0.2">
      <c r="A171">
        <v>287</v>
      </c>
      <c r="B171" s="10" t="str">
        <f>HYPERLINK("http://www.uniprot.org/uniprot/HIF1A_HUMAN", "HIF1A_HUMAN")</f>
        <v>HIF1A_HUMAN</v>
      </c>
      <c r="C171" t="s">
        <v>2896</v>
      </c>
      <c r="D171" t="b">
        <v>1</v>
      </c>
      <c r="E171" s="6">
        <v>0</v>
      </c>
      <c r="F171" s="6">
        <v>2</v>
      </c>
      <c r="G171" s="6">
        <v>1</v>
      </c>
      <c r="H171" t="s">
        <v>59</v>
      </c>
    </row>
    <row r="172" spans="1:8" x14ac:dyDescent="0.2">
      <c r="A172">
        <v>142</v>
      </c>
      <c r="B172" s="10" t="str">
        <f>HYPERLINK("http://www.uniprot.org/uniprot/HMOX1_HUMAN", "HMOX1_HUMAN")</f>
        <v>HMOX1_HUMAN</v>
      </c>
      <c r="C172" t="s">
        <v>2897</v>
      </c>
      <c r="D172" t="b">
        <v>1</v>
      </c>
      <c r="E172" s="6">
        <v>0</v>
      </c>
      <c r="F172" s="6">
        <v>2</v>
      </c>
      <c r="G172" s="6">
        <v>1</v>
      </c>
      <c r="H172" t="s">
        <v>59</v>
      </c>
    </row>
    <row r="173" spans="1:8" x14ac:dyDescent="0.2">
      <c r="A173">
        <v>436</v>
      </c>
      <c r="B173" s="10" t="str">
        <f>HYPERLINK("http://www.uniprot.org/uniprot/HNF6_HUMAN", "HNF6_HUMAN")</f>
        <v>HNF6_HUMAN</v>
      </c>
      <c r="C173" t="s">
        <v>2898</v>
      </c>
      <c r="D173" t="b">
        <v>1</v>
      </c>
      <c r="E173" s="6">
        <v>0</v>
      </c>
      <c r="F173" s="6">
        <v>2</v>
      </c>
      <c r="G173" s="6">
        <v>1</v>
      </c>
      <c r="H173" t="s">
        <v>59</v>
      </c>
    </row>
    <row r="174" spans="1:8" x14ac:dyDescent="0.2">
      <c r="A174">
        <v>260</v>
      </c>
      <c r="B174" s="10" t="str">
        <f>HYPERLINK("http://www.uniprot.org/uniprot/HNRPD_HUMAN", "HNRPD_HUMAN")</f>
        <v>HNRPD_HUMAN</v>
      </c>
      <c r="C174" t="s">
        <v>2899</v>
      </c>
      <c r="D174" t="b">
        <v>1</v>
      </c>
      <c r="E174" s="6">
        <v>0</v>
      </c>
      <c r="F174" s="6">
        <v>2</v>
      </c>
      <c r="G174" s="6">
        <v>1</v>
      </c>
      <c r="H174" t="s">
        <v>59</v>
      </c>
    </row>
    <row r="175" spans="1:8" x14ac:dyDescent="0.2">
      <c r="A175">
        <v>159</v>
      </c>
      <c r="B175" s="10" t="str">
        <f>HYPERLINK("http://www.uniprot.org/uniprot/HNRPL_HUMAN", "HNRPL_HUMAN")</f>
        <v>HNRPL_HUMAN</v>
      </c>
      <c r="C175" t="s">
        <v>2900</v>
      </c>
      <c r="D175" t="b">
        <v>1</v>
      </c>
      <c r="E175" s="6">
        <v>0</v>
      </c>
      <c r="F175" s="6">
        <v>2</v>
      </c>
      <c r="G175" s="6">
        <v>1</v>
      </c>
      <c r="H175" t="s">
        <v>59</v>
      </c>
    </row>
    <row r="176" spans="1:8" x14ac:dyDescent="0.2">
      <c r="A176">
        <v>322</v>
      </c>
      <c r="B176" s="10" t="str">
        <f>HYPERLINK("http://www.uniprot.org/uniprot/HORN_HUMAN", "HORN_HUMAN")</f>
        <v>HORN_HUMAN</v>
      </c>
      <c r="C176" t="s">
        <v>2901</v>
      </c>
      <c r="D176" t="b">
        <v>1</v>
      </c>
      <c r="E176" s="6">
        <v>0</v>
      </c>
      <c r="F176" s="6">
        <v>2</v>
      </c>
      <c r="G176" s="6">
        <v>1</v>
      </c>
      <c r="H176" t="s">
        <v>59</v>
      </c>
    </row>
    <row r="177" spans="1:8" x14ac:dyDescent="0.2">
      <c r="A177">
        <v>351</v>
      </c>
      <c r="B177" s="10" t="str">
        <f>HYPERLINK("http://www.uniprot.org/uniprot/HPS3_HUMAN", "HPS3_HUMAN")</f>
        <v>HPS3_HUMAN</v>
      </c>
      <c r="C177" t="s">
        <v>2902</v>
      </c>
      <c r="D177" t="b">
        <v>1</v>
      </c>
      <c r="E177" s="6">
        <v>0</v>
      </c>
      <c r="F177" s="6">
        <v>2</v>
      </c>
      <c r="G177" s="6">
        <v>1</v>
      </c>
      <c r="H177" t="s">
        <v>59</v>
      </c>
    </row>
    <row r="178" spans="1:8" x14ac:dyDescent="0.2">
      <c r="A178">
        <v>139</v>
      </c>
      <c r="B178" s="10" t="str">
        <f>HYPERLINK("http://www.uniprot.org/uniprot/HS90A_HUMAN", "HS90A_HUMAN")</f>
        <v>HS90A_HUMAN</v>
      </c>
      <c r="C178" t="s">
        <v>2903</v>
      </c>
      <c r="D178" t="b">
        <v>1</v>
      </c>
      <c r="E178" s="6">
        <v>0</v>
      </c>
      <c r="F178" s="6">
        <v>2</v>
      </c>
      <c r="G178" s="6">
        <v>1</v>
      </c>
      <c r="H178" t="s">
        <v>59</v>
      </c>
    </row>
    <row r="179" spans="1:8" x14ac:dyDescent="0.2">
      <c r="A179">
        <v>139</v>
      </c>
      <c r="B179" s="10" t="str">
        <f>HYPERLINK("http://www.uniprot.org/uniprot/HS90A_HUMAN", "HS90A_HUMAN")</f>
        <v>HS90A_HUMAN</v>
      </c>
      <c r="C179" t="s">
        <v>693</v>
      </c>
      <c r="D179" t="b">
        <v>1</v>
      </c>
      <c r="E179" s="6">
        <v>0</v>
      </c>
      <c r="F179" s="6">
        <v>2</v>
      </c>
      <c r="G179" s="6">
        <v>1</v>
      </c>
      <c r="H179" t="s">
        <v>59</v>
      </c>
    </row>
    <row r="180" spans="1:8" x14ac:dyDescent="0.2">
      <c r="A180">
        <v>290</v>
      </c>
      <c r="B180" s="10" t="str">
        <f>HYPERLINK("http://www.uniprot.org/uniprot/HSDL1_HUMAN", "HSDL1_HUMAN")</f>
        <v>HSDL1_HUMAN</v>
      </c>
      <c r="C180" t="s">
        <v>2537</v>
      </c>
      <c r="D180" t="b">
        <v>1</v>
      </c>
      <c r="E180" s="6">
        <v>0</v>
      </c>
      <c r="F180" s="6">
        <v>2</v>
      </c>
      <c r="G180" s="6">
        <v>1</v>
      </c>
      <c r="H180" t="s">
        <v>59</v>
      </c>
    </row>
    <row r="181" spans="1:8" x14ac:dyDescent="0.2">
      <c r="A181">
        <v>146</v>
      </c>
      <c r="B181" s="10" t="str">
        <f>HYPERLINK("http://www.uniprot.org/uniprot/HSP7C_HUMAN", "HSP7C_HUMAN")</f>
        <v>HSP7C_HUMAN</v>
      </c>
      <c r="C181" t="s">
        <v>2904</v>
      </c>
      <c r="D181" t="b">
        <v>1</v>
      </c>
      <c r="E181" s="6">
        <v>0</v>
      </c>
      <c r="F181" s="6">
        <v>2</v>
      </c>
      <c r="G181" s="6">
        <v>1</v>
      </c>
      <c r="H181" t="s">
        <v>59</v>
      </c>
    </row>
    <row r="182" spans="1:8" x14ac:dyDescent="0.2">
      <c r="A182">
        <v>146</v>
      </c>
      <c r="B182" s="10" t="str">
        <f>HYPERLINK("http://www.uniprot.org/uniprot/HSP7C_HUMAN", "HSP7C_HUMAN")</f>
        <v>HSP7C_HUMAN</v>
      </c>
      <c r="C182" t="s">
        <v>2905</v>
      </c>
      <c r="D182" t="b">
        <v>1</v>
      </c>
      <c r="E182" s="6">
        <v>0</v>
      </c>
      <c r="F182" s="6">
        <v>2</v>
      </c>
      <c r="G182" s="6">
        <v>1</v>
      </c>
      <c r="H182" t="s">
        <v>59</v>
      </c>
    </row>
    <row r="183" spans="1:8" x14ac:dyDescent="0.2">
      <c r="A183">
        <v>202</v>
      </c>
      <c r="B183" s="10" t="str">
        <f>HYPERLINK("http://www.uniprot.org/uniprot/HXK2_HUMAN", "HXK2_HUMAN")</f>
        <v>HXK2_HUMAN</v>
      </c>
      <c r="C183" t="s">
        <v>2906</v>
      </c>
      <c r="D183" t="b">
        <v>1</v>
      </c>
      <c r="E183" s="6">
        <v>0</v>
      </c>
      <c r="F183" s="6">
        <v>2</v>
      </c>
      <c r="G183" s="6">
        <v>1</v>
      </c>
      <c r="H183" t="s">
        <v>59</v>
      </c>
    </row>
    <row r="184" spans="1:8" x14ac:dyDescent="0.2">
      <c r="A184">
        <v>216</v>
      </c>
      <c r="B184" s="10" t="str">
        <f>HYPERLINK("http://www.uniprot.org/uniprot/IF4A1_HUMAN", "IF4A1_HUMAN")</f>
        <v>IF4A1_HUMAN</v>
      </c>
      <c r="C184" t="s">
        <v>2907</v>
      </c>
      <c r="D184" t="b">
        <v>1</v>
      </c>
      <c r="E184" s="6">
        <v>0</v>
      </c>
      <c r="F184" s="6">
        <v>2</v>
      </c>
      <c r="G184" s="6">
        <v>1</v>
      </c>
      <c r="H184" t="s">
        <v>59</v>
      </c>
    </row>
    <row r="185" spans="1:8" x14ac:dyDescent="0.2">
      <c r="A185">
        <v>243</v>
      </c>
      <c r="B185" s="10" t="str">
        <f>HYPERLINK("http://www.uniprot.org/uniprot/IF4G1_HUMAN", "IF4G1_HUMAN")</f>
        <v>IF4G1_HUMAN</v>
      </c>
      <c r="C185" t="s">
        <v>2908</v>
      </c>
      <c r="D185" t="b">
        <v>1</v>
      </c>
      <c r="E185" s="6">
        <v>0</v>
      </c>
      <c r="F185" s="6">
        <v>2</v>
      </c>
      <c r="G185" s="6">
        <v>1</v>
      </c>
      <c r="H185" t="s">
        <v>59</v>
      </c>
    </row>
    <row r="186" spans="1:8" x14ac:dyDescent="0.2">
      <c r="A186">
        <v>153</v>
      </c>
      <c r="B186" s="10" t="str">
        <f>HYPERLINK("http://www.uniprot.org/uniprot/IFM1_HUMAN", "IFM1_HUMAN")</f>
        <v>IFM1_HUMAN</v>
      </c>
      <c r="C186" t="s">
        <v>695</v>
      </c>
      <c r="D186" t="b">
        <v>1</v>
      </c>
      <c r="E186" s="6">
        <v>1</v>
      </c>
      <c r="F186" s="6">
        <v>2</v>
      </c>
      <c r="G186" s="6">
        <v>1</v>
      </c>
      <c r="H186" t="s">
        <v>59</v>
      </c>
    </row>
    <row r="187" spans="1:8" x14ac:dyDescent="0.2">
      <c r="A187">
        <v>311</v>
      </c>
      <c r="B187" s="10" t="str">
        <f>HYPERLINK("http://www.uniprot.org/uniprot/IKIP_HUMAN", "IKIP_HUMAN")</f>
        <v>IKIP_HUMAN</v>
      </c>
      <c r="C187" t="s">
        <v>2909</v>
      </c>
      <c r="D187" t="b">
        <v>1</v>
      </c>
      <c r="E187" s="6">
        <v>2</v>
      </c>
      <c r="F187" s="6">
        <v>2</v>
      </c>
      <c r="G187" s="6">
        <v>1</v>
      </c>
      <c r="H187" t="s">
        <v>59</v>
      </c>
    </row>
    <row r="188" spans="1:8" x14ac:dyDescent="0.2">
      <c r="A188">
        <v>261</v>
      </c>
      <c r="B188" s="10" t="str">
        <f>HYPERLINK("http://www.uniprot.org/uniprot/IL18_HUMAN", "IL18_HUMAN")</f>
        <v>IL18_HUMAN</v>
      </c>
      <c r="C188" t="s">
        <v>2910</v>
      </c>
      <c r="D188" t="b">
        <v>1</v>
      </c>
      <c r="E188" s="6">
        <v>0</v>
      </c>
      <c r="F188" s="6">
        <v>2</v>
      </c>
      <c r="G188" s="6">
        <v>1</v>
      </c>
      <c r="H188" t="s">
        <v>59</v>
      </c>
    </row>
    <row r="189" spans="1:8" x14ac:dyDescent="0.2">
      <c r="A189">
        <v>168</v>
      </c>
      <c r="B189" s="10" t="str">
        <f>HYPERLINK("http://www.uniprot.org/uniprot/IL32_HUMAN", "IL32_HUMAN")</f>
        <v>IL32_HUMAN</v>
      </c>
      <c r="C189" t="s">
        <v>2911</v>
      </c>
      <c r="D189" t="b">
        <v>1</v>
      </c>
      <c r="E189" s="6">
        <v>0</v>
      </c>
      <c r="F189" s="6">
        <v>2</v>
      </c>
      <c r="G189" s="6">
        <v>1</v>
      </c>
      <c r="H189" t="s">
        <v>59</v>
      </c>
    </row>
    <row r="190" spans="1:8" x14ac:dyDescent="0.2">
      <c r="A190">
        <v>87</v>
      </c>
      <c r="B190" s="10" t="str">
        <f>HYPERLINK("http://www.uniprot.org/uniprot/IMA5_HUMAN", "IMA5_HUMAN")</f>
        <v>IMA5_HUMAN</v>
      </c>
      <c r="C190" t="s">
        <v>161</v>
      </c>
      <c r="D190" t="b">
        <v>1</v>
      </c>
      <c r="E190" s="6">
        <v>0</v>
      </c>
      <c r="F190" s="6">
        <v>2</v>
      </c>
      <c r="G190" s="6">
        <v>1</v>
      </c>
      <c r="H190" t="s">
        <v>59</v>
      </c>
    </row>
    <row r="191" spans="1:8" x14ac:dyDescent="0.2">
      <c r="A191">
        <v>151</v>
      </c>
      <c r="B191" s="10" t="str">
        <f>HYPERLINK("http://www.uniprot.org/uniprot/IMDH2_HUMAN", "IMDH2_HUMAN")</f>
        <v>IMDH2_HUMAN</v>
      </c>
      <c r="C191" t="s">
        <v>2912</v>
      </c>
      <c r="D191" t="b">
        <v>1</v>
      </c>
      <c r="E191" s="6">
        <v>0</v>
      </c>
      <c r="F191" s="6">
        <v>2</v>
      </c>
      <c r="G191" s="6">
        <v>1</v>
      </c>
      <c r="H191" t="s">
        <v>59</v>
      </c>
    </row>
    <row r="192" spans="1:8" x14ac:dyDescent="0.2">
      <c r="A192">
        <v>418</v>
      </c>
      <c r="B192" s="10" t="str">
        <f>HYPERLINK("http://www.uniprot.org/uniprot/IMP3_HUMAN", "IMP3_HUMAN")</f>
        <v>IMP3_HUMAN</v>
      </c>
      <c r="C192" t="s">
        <v>2913</v>
      </c>
      <c r="D192" t="b">
        <v>1</v>
      </c>
      <c r="E192" s="6">
        <v>0</v>
      </c>
      <c r="F192" s="6">
        <v>2</v>
      </c>
      <c r="G192" s="6">
        <v>1</v>
      </c>
      <c r="H192" t="s">
        <v>59</v>
      </c>
    </row>
    <row r="193" spans="1:8" x14ac:dyDescent="0.2">
      <c r="A193">
        <v>235</v>
      </c>
      <c r="B193" s="10" t="str">
        <f>HYPERLINK("http://www.uniprot.org/uniprot/IN35_HUMAN", "IN35_HUMAN")</f>
        <v>IN35_HUMAN</v>
      </c>
      <c r="C193" t="s">
        <v>2914</v>
      </c>
      <c r="D193" t="b">
        <v>1</v>
      </c>
      <c r="E193" s="6">
        <v>1</v>
      </c>
      <c r="F193" s="6">
        <v>2</v>
      </c>
      <c r="G193" s="6">
        <v>1</v>
      </c>
      <c r="H193" t="s">
        <v>59</v>
      </c>
    </row>
    <row r="194" spans="1:8" x14ac:dyDescent="0.2">
      <c r="A194">
        <v>115</v>
      </c>
      <c r="B194" s="10" t="str">
        <f>HYPERLINK("http://www.uniprot.org/uniprot/IPO7_HUMAN", "IPO7_HUMAN")</f>
        <v>IPO7_HUMAN</v>
      </c>
      <c r="C194" t="s">
        <v>2915</v>
      </c>
      <c r="D194" t="b">
        <v>1</v>
      </c>
      <c r="E194" s="6">
        <v>0</v>
      </c>
      <c r="F194" s="6">
        <v>2</v>
      </c>
      <c r="G194" s="6">
        <v>1</v>
      </c>
      <c r="H194" t="s">
        <v>59</v>
      </c>
    </row>
    <row r="195" spans="1:8" x14ac:dyDescent="0.2">
      <c r="A195">
        <v>115</v>
      </c>
      <c r="B195" s="10" t="str">
        <f>HYPERLINK("http://www.uniprot.org/uniprot/IPO7_HUMAN", "IPO7_HUMAN")</f>
        <v>IPO7_HUMAN</v>
      </c>
      <c r="C195" t="s">
        <v>2916</v>
      </c>
      <c r="D195" t="b">
        <v>1</v>
      </c>
      <c r="E195" s="6">
        <v>0</v>
      </c>
      <c r="F195" s="6">
        <v>2</v>
      </c>
      <c r="G195" s="6">
        <v>1</v>
      </c>
      <c r="H195" t="s">
        <v>59</v>
      </c>
    </row>
    <row r="196" spans="1:8" x14ac:dyDescent="0.2">
      <c r="A196">
        <v>93</v>
      </c>
      <c r="B196" s="10" t="str">
        <f>HYPERLINK("http://www.uniprot.org/uniprot/IRAK2_HUMAN", "IRAK2_HUMAN")</f>
        <v>IRAK2_HUMAN</v>
      </c>
      <c r="C196" t="s">
        <v>2917</v>
      </c>
      <c r="D196" t="b">
        <v>1</v>
      </c>
      <c r="E196" s="6">
        <v>0</v>
      </c>
      <c r="F196" s="6">
        <v>2</v>
      </c>
      <c r="G196" s="6">
        <v>1</v>
      </c>
      <c r="H196" t="s">
        <v>59</v>
      </c>
    </row>
    <row r="197" spans="1:8" x14ac:dyDescent="0.2">
      <c r="A197">
        <v>268</v>
      </c>
      <c r="B197" s="10" t="str">
        <f>HYPERLINK("http://www.uniprot.org/uniprot/IRF3_HUMAN", "IRF3_HUMAN")</f>
        <v>IRF3_HUMAN</v>
      </c>
      <c r="C197" t="s">
        <v>2918</v>
      </c>
      <c r="D197" t="b">
        <v>1</v>
      </c>
      <c r="E197" s="6">
        <v>0</v>
      </c>
      <c r="F197" s="6">
        <v>2</v>
      </c>
      <c r="G197" s="6">
        <v>1</v>
      </c>
      <c r="H197" t="s">
        <v>59</v>
      </c>
    </row>
    <row r="198" spans="1:8" x14ac:dyDescent="0.2">
      <c r="A198">
        <v>132</v>
      </c>
      <c r="B198" s="10" t="str">
        <f>HYPERLINK("http://www.uniprot.org/uniprot/ISG15_HUMAN", "ISG15_HUMAN")</f>
        <v>ISG15_HUMAN</v>
      </c>
      <c r="C198" t="s">
        <v>696</v>
      </c>
      <c r="D198" t="b">
        <v>1</v>
      </c>
      <c r="E198" s="6">
        <v>0</v>
      </c>
      <c r="F198" s="6">
        <v>2</v>
      </c>
      <c r="G198" s="6">
        <v>1</v>
      </c>
      <c r="H198" t="s">
        <v>59</v>
      </c>
    </row>
    <row r="199" spans="1:8" x14ac:dyDescent="0.2">
      <c r="A199">
        <v>132</v>
      </c>
      <c r="B199" s="10" t="str">
        <f>HYPERLINK("http://www.uniprot.org/uniprot/ISG15_HUMAN", "ISG15_HUMAN")</f>
        <v>ISG15_HUMAN</v>
      </c>
      <c r="C199" t="s">
        <v>344</v>
      </c>
      <c r="D199" t="b">
        <v>1</v>
      </c>
      <c r="E199" s="6">
        <v>1</v>
      </c>
      <c r="F199" s="6">
        <v>2</v>
      </c>
      <c r="G199" s="6">
        <v>1</v>
      </c>
      <c r="H199" t="s">
        <v>59</v>
      </c>
    </row>
    <row r="200" spans="1:8" x14ac:dyDescent="0.2">
      <c r="A200">
        <v>136</v>
      </c>
      <c r="B200" s="10" t="str">
        <f>HYPERLINK("http://www.uniprot.org/uniprot/ITAV_HUMAN", "ITAV_HUMAN")</f>
        <v>ITAV_HUMAN</v>
      </c>
      <c r="C200" t="s">
        <v>2441</v>
      </c>
      <c r="D200" t="b">
        <v>1</v>
      </c>
      <c r="E200" s="6">
        <v>0</v>
      </c>
      <c r="F200" s="6">
        <v>2</v>
      </c>
      <c r="G200" s="6">
        <v>1</v>
      </c>
      <c r="H200" t="s">
        <v>59</v>
      </c>
    </row>
    <row r="201" spans="1:8" x14ac:dyDescent="0.2">
      <c r="A201">
        <v>391</v>
      </c>
      <c r="B201" s="10" t="str">
        <f>HYPERLINK("http://www.uniprot.org/uniprot/ITPA_HUMAN", "ITPA_HUMAN")</f>
        <v>ITPA_HUMAN</v>
      </c>
      <c r="C201" t="s">
        <v>2919</v>
      </c>
      <c r="D201" t="b">
        <v>1</v>
      </c>
      <c r="E201" s="6">
        <v>0</v>
      </c>
      <c r="F201" s="6">
        <v>2</v>
      </c>
      <c r="G201" s="6">
        <v>1</v>
      </c>
      <c r="H201" t="s">
        <v>59</v>
      </c>
    </row>
    <row r="202" spans="1:8" x14ac:dyDescent="0.2">
      <c r="A202">
        <v>256</v>
      </c>
      <c r="B202" s="10" t="str">
        <f>HYPERLINK("http://www.uniprot.org/uniprot/ITPK1_HUMAN", "ITPK1_HUMAN")</f>
        <v>ITPK1_HUMAN</v>
      </c>
      <c r="C202" t="s">
        <v>2920</v>
      </c>
      <c r="D202" t="b">
        <v>1</v>
      </c>
      <c r="E202" s="6">
        <v>0</v>
      </c>
      <c r="F202" s="6">
        <v>2</v>
      </c>
      <c r="G202" s="6">
        <v>1</v>
      </c>
      <c r="H202" t="s">
        <v>59</v>
      </c>
    </row>
    <row r="203" spans="1:8" x14ac:dyDescent="0.2">
      <c r="A203">
        <v>133</v>
      </c>
      <c r="B203" s="10" t="str">
        <f>HYPERLINK("http://www.uniprot.org/uniprot/JUN_HUMAN", "JUN_HUMAN")</f>
        <v>JUN_HUMAN</v>
      </c>
      <c r="C203" t="s">
        <v>1779</v>
      </c>
      <c r="D203" t="b">
        <v>1</v>
      </c>
      <c r="E203" s="6">
        <v>0</v>
      </c>
      <c r="F203" s="6">
        <v>2</v>
      </c>
      <c r="G203" s="6">
        <v>1</v>
      </c>
      <c r="H203" t="s">
        <v>59</v>
      </c>
    </row>
    <row r="204" spans="1:8" x14ac:dyDescent="0.2">
      <c r="A204">
        <v>117</v>
      </c>
      <c r="B204" s="10" t="str">
        <f>HYPERLINK("http://www.uniprot.org/uniprot/K2C75_HUMAN", "K2C75_HUMAN")</f>
        <v>K2C75_HUMAN</v>
      </c>
      <c r="C204" t="s">
        <v>2921</v>
      </c>
      <c r="D204" t="b">
        <v>1</v>
      </c>
      <c r="E204" s="6">
        <v>0</v>
      </c>
      <c r="F204" s="6">
        <v>2</v>
      </c>
      <c r="G204" s="6">
        <v>1</v>
      </c>
      <c r="H204" t="s">
        <v>59</v>
      </c>
    </row>
    <row r="205" spans="1:8" x14ac:dyDescent="0.2">
      <c r="A205">
        <v>206</v>
      </c>
      <c r="B205" s="10" t="str">
        <f>HYPERLINK("http://www.uniprot.org/uniprot/KAD2_HUMAN", "KAD2_HUMAN")</f>
        <v>KAD2_HUMAN</v>
      </c>
      <c r="C205" t="s">
        <v>2734</v>
      </c>
      <c r="D205" t="b">
        <v>1</v>
      </c>
      <c r="E205" s="6">
        <v>0</v>
      </c>
      <c r="F205" s="6">
        <v>2</v>
      </c>
      <c r="G205" s="6">
        <v>1</v>
      </c>
      <c r="H205" t="s">
        <v>59</v>
      </c>
    </row>
    <row r="206" spans="1:8" x14ac:dyDescent="0.2">
      <c r="A206">
        <v>101</v>
      </c>
      <c r="B206" s="10" t="str">
        <f>HYPERLINK("http://www.uniprot.org/uniprot/KALRN_HUMAN", "KALRN_HUMAN")</f>
        <v>KALRN_HUMAN</v>
      </c>
      <c r="C206" t="s">
        <v>2922</v>
      </c>
      <c r="D206" t="b">
        <v>1</v>
      </c>
      <c r="E206" s="6">
        <v>0</v>
      </c>
      <c r="F206" s="6">
        <v>2</v>
      </c>
      <c r="G206" s="6">
        <v>1</v>
      </c>
      <c r="H206" t="s">
        <v>59</v>
      </c>
    </row>
    <row r="207" spans="1:8" x14ac:dyDescent="0.2">
      <c r="A207">
        <v>316</v>
      </c>
      <c r="B207" s="10" t="str">
        <f>HYPERLINK("http://www.uniprot.org/uniprot/KDEL2_HUMAN", "KDEL2_HUMAN")</f>
        <v>KDEL2_HUMAN</v>
      </c>
      <c r="C207" t="s">
        <v>2923</v>
      </c>
      <c r="D207" t="b">
        <v>1</v>
      </c>
      <c r="E207" s="6">
        <v>0</v>
      </c>
      <c r="F207" s="6">
        <v>2</v>
      </c>
      <c r="G207" s="6">
        <v>1</v>
      </c>
      <c r="H207" t="s">
        <v>59</v>
      </c>
    </row>
    <row r="208" spans="1:8" x14ac:dyDescent="0.2">
      <c r="A208">
        <v>441</v>
      </c>
      <c r="B208" s="10" t="str">
        <f>HYPERLINK("http://www.uniprot.org/uniprot/KDM5B_HUMAN", "KDM5B_HUMAN")</f>
        <v>KDM5B_HUMAN</v>
      </c>
      <c r="C208" t="s">
        <v>2924</v>
      </c>
      <c r="D208" t="b">
        <v>1</v>
      </c>
      <c r="E208" s="6">
        <v>0</v>
      </c>
      <c r="F208" s="6">
        <v>2</v>
      </c>
      <c r="G208" s="6">
        <v>1</v>
      </c>
      <c r="H208" t="s">
        <v>59</v>
      </c>
    </row>
    <row r="209" spans="1:8" x14ac:dyDescent="0.2">
      <c r="A209">
        <v>382</v>
      </c>
      <c r="B209" s="10" t="str">
        <f>HYPERLINK("http://www.uniprot.org/uniprot/KIF2C_HUMAN", "KIF2C_HUMAN")</f>
        <v>KIF2C_HUMAN</v>
      </c>
      <c r="C209" t="s">
        <v>2925</v>
      </c>
      <c r="D209" t="b">
        <v>1</v>
      </c>
      <c r="E209" s="6">
        <v>0</v>
      </c>
      <c r="F209" s="6">
        <v>2</v>
      </c>
      <c r="G209" s="6">
        <v>1</v>
      </c>
      <c r="H209" t="s">
        <v>59</v>
      </c>
    </row>
    <row r="210" spans="1:8" x14ac:dyDescent="0.2">
      <c r="A210">
        <v>126</v>
      </c>
      <c r="B210" s="10" t="str">
        <f>HYPERLINK("http://www.uniprot.org/uniprot/KITH_HUMAN", "KITH_HUMAN")</f>
        <v>KITH_HUMAN</v>
      </c>
      <c r="C210" t="s">
        <v>2926</v>
      </c>
      <c r="D210" t="b">
        <v>1</v>
      </c>
      <c r="E210" s="6">
        <v>0</v>
      </c>
      <c r="F210" s="6">
        <v>2</v>
      </c>
      <c r="G210" s="6">
        <v>1</v>
      </c>
      <c r="H210" t="s">
        <v>59</v>
      </c>
    </row>
    <row r="211" spans="1:8" x14ac:dyDescent="0.2">
      <c r="A211">
        <v>259</v>
      </c>
      <c r="B211" s="10" t="str">
        <f>HYPERLINK("http://www.uniprot.org/uniprot/KLF5_HUMAN", "KLF5_HUMAN")</f>
        <v>KLF5_HUMAN</v>
      </c>
      <c r="C211" t="s">
        <v>2927</v>
      </c>
      <c r="D211" t="b">
        <v>1</v>
      </c>
      <c r="E211" s="6">
        <v>0</v>
      </c>
      <c r="F211" s="6">
        <v>2</v>
      </c>
      <c r="G211" s="6">
        <v>1</v>
      </c>
      <c r="H211" t="s">
        <v>59</v>
      </c>
    </row>
    <row r="212" spans="1:8" x14ac:dyDescent="0.2">
      <c r="A212">
        <v>395</v>
      </c>
      <c r="B212" s="10" t="str">
        <f>HYPERLINK("http://www.uniprot.org/uniprot/KR171_HUMAN", "KR171_HUMAN")</f>
        <v>KR171_HUMAN</v>
      </c>
      <c r="C212" t="s">
        <v>2928</v>
      </c>
      <c r="D212" t="b">
        <v>1</v>
      </c>
      <c r="E212" s="6">
        <v>0</v>
      </c>
      <c r="F212" s="6">
        <v>2</v>
      </c>
      <c r="G212" s="6">
        <v>1</v>
      </c>
      <c r="H212" t="s">
        <v>59</v>
      </c>
    </row>
    <row r="213" spans="1:8" x14ac:dyDescent="0.2">
      <c r="A213">
        <v>187</v>
      </c>
      <c r="B213" s="10" t="str">
        <f>HYPERLINK("http://www.uniprot.org/uniprot/LAP2A_HUMAN", "LAP2A_HUMAN")</f>
        <v>LAP2A_HUMAN</v>
      </c>
      <c r="C213" t="s">
        <v>2929</v>
      </c>
      <c r="D213" t="b">
        <v>1</v>
      </c>
      <c r="E213" s="6">
        <v>0</v>
      </c>
      <c r="F213" s="6">
        <v>2</v>
      </c>
      <c r="G213" s="6">
        <v>1</v>
      </c>
      <c r="H213" t="s">
        <v>59</v>
      </c>
    </row>
    <row r="214" spans="1:8" x14ac:dyDescent="0.2">
      <c r="A214">
        <v>187</v>
      </c>
      <c r="B214" s="10" t="str">
        <f>HYPERLINK("http://www.uniprot.org/uniprot/LAP2A_HUMAN", "LAP2A_HUMAN")</f>
        <v>LAP2A_HUMAN</v>
      </c>
      <c r="C214" t="s">
        <v>701</v>
      </c>
      <c r="D214" t="b">
        <v>1</v>
      </c>
      <c r="E214" s="6">
        <v>0</v>
      </c>
      <c r="F214" s="6">
        <v>2</v>
      </c>
      <c r="G214" s="6">
        <v>1</v>
      </c>
      <c r="H214" t="s">
        <v>59</v>
      </c>
    </row>
    <row r="215" spans="1:8" x14ac:dyDescent="0.2">
      <c r="A215">
        <v>321</v>
      </c>
      <c r="B215" s="10" t="str">
        <f>HYPERLINK("http://www.uniprot.org/uniprot/LDHD_HUMAN", "LDHD_HUMAN")</f>
        <v>LDHD_HUMAN</v>
      </c>
      <c r="C215" t="s">
        <v>2930</v>
      </c>
      <c r="D215" t="b">
        <v>1</v>
      </c>
      <c r="E215" s="6">
        <v>0</v>
      </c>
      <c r="F215" s="6">
        <v>2</v>
      </c>
      <c r="G215" s="6">
        <v>1</v>
      </c>
      <c r="H215" t="s">
        <v>59</v>
      </c>
    </row>
    <row r="216" spans="1:8" x14ac:dyDescent="0.2">
      <c r="A216">
        <v>118</v>
      </c>
      <c r="B216" s="10" t="str">
        <f>HYPERLINK("http://www.uniprot.org/uniprot/LDOC1_HUMAN", "LDOC1_HUMAN")</f>
        <v>LDOC1_HUMAN</v>
      </c>
      <c r="C216" t="s">
        <v>2931</v>
      </c>
      <c r="D216" t="b">
        <v>1</v>
      </c>
      <c r="E216" s="6">
        <v>0</v>
      </c>
      <c r="F216" s="6">
        <v>2</v>
      </c>
      <c r="G216" s="6">
        <v>1</v>
      </c>
      <c r="H216" t="s">
        <v>59</v>
      </c>
    </row>
    <row r="217" spans="1:8" x14ac:dyDescent="0.2">
      <c r="A217">
        <v>190</v>
      </c>
      <c r="B217" s="10" t="str">
        <f>HYPERLINK("http://www.uniprot.org/uniprot/LPPRC_HUMAN", "LPPRC_HUMAN")</f>
        <v>LPPRC_HUMAN</v>
      </c>
      <c r="C217" t="s">
        <v>2932</v>
      </c>
      <c r="D217" t="b">
        <v>1</v>
      </c>
      <c r="E217" s="6">
        <v>0</v>
      </c>
      <c r="F217" s="6">
        <v>2</v>
      </c>
      <c r="G217" s="6">
        <v>1</v>
      </c>
      <c r="H217" t="s">
        <v>59</v>
      </c>
    </row>
    <row r="218" spans="1:8" x14ac:dyDescent="0.2">
      <c r="A218">
        <v>273</v>
      </c>
      <c r="B218" s="10" t="str">
        <f>HYPERLINK("http://www.uniprot.org/uniprot/LTBP1_HUMAN", "LTBP1_HUMAN")</f>
        <v>LTBP1_HUMAN</v>
      </c>
      <c r="C218" t="s">
        <v>2933</v>
      </c>
      <c r="D218" t="b">
        <v>1</v>
      </c>
      <c r="E218" s="6">
        <v>1</v>
      </c>
      <c r="F218" s="6">
        <v>2</v>
      </c>
      <c r="G218" s="6">
        <v>1</v>
      </c>
      <c r="H218" t="s">
        <v>59</v>
      </c>
    </row>
    <row r="219" spans="1:8" x14ac:dyDescent="0.2">
      <c r="A219">
        <v>111</v>
      </c>
      <c r="B219" s="10" t="str">
        <f>HYPERLINK("http://www.uniprot.org/uniprot/LTN1_HUMAN", "LTN1_HUMAN")</f>
        <v>LTN1_HUMAN</v>
      </c>
      <c r="C219" t="s">
        <v>2934</v>
      </c>
      <c r="D219" t="b">
        <v>1</v>
      </c>
      <c r="E219" s="6">
        <v>0</v>
      </c>
      <c r="F219" s="6">
        <v>2</v>
      </c>
      <c r="G219" s="6">
        <v>1</v>
      </c>
      <c r="H219" t="s">
        <v>59</v>
      </c>
    </row>
    <row r="220" spans="1:8" x14ac:dyDescent="0.2">
      <c r="A220">
        <v>111</v>
      </c>
      <c r="B220" s="10" t="str">
        <f>HYPERLINK("http://www.uniprot.org/uniprot/LTN1_HUMAN", "LTN1_HUMAN")</f>
        <v>LTN1_HUMAN</v>
      </c>
      <c r="C220" t="s">
        <v>2935</v>
      </c>
      <c r="D220" t="b">
        <v>1</v>
      </c>
      <c r="E220" s="6">
        <v>0</v>
      </c>
      <c r="F220" s="6">
        <v>2</v>
      </c>
      <c r="G220" s="6">
        <v>1</v>
      </c>
      <c r="H220" t="s">
        <v>59</v>
      </c>
    </row>
    <row r="221" spans="1:8" x14ac:dyDescent="0.2">
      <c r="A221">
        <v>437</v>
      </c>
      <c r="B221" s="10" t="str">
        <f>HYPERLINK("http://www.uniprot.org/uniprot/MAGC2_HUMAN", "MAGC2_HUMAN")</f>
        <v>MAGC2_HUMAN</v>
      </c>
      <c r="C221" t="s">
        <v>2936</v>
      </c>
      <c r="D221" t="b">
        <v>1</v>
      </c>
      <c r="E221" s="6">
        <v>0</v>
      </c>
      <c r="F221" s="6">
        <v>2</v>
      </c>
      <c r="G221" s="6">
        <v>1</v>
      </c>
      <c r="H221" t="s">
        <v>59</v>
      </c>
    </row>
    <row r="222" spans="1:8" x14ac:dyDescent="0.2">
      <c r="A222">
        <v>267</v>
      </c>
      <c r="B222" s="10" t="str">
        <f>HYPERLINK("http://www.uniprot.org/uniprot/MCM6_HUMAN", "MCM6_HUMAN")</f>
        <v>MCM6_HUMAN</v>
      </c>
      <c r="C222" t="s">
        <v>2937</v>
      </c>
      <c r="D222" t="b">
        <v>1</v>
      </c>
      <c r="E222" s="6">
        <v>0</v>
      </c>
      <c r="F222" s="6">
        <v>2</v>
      </c>
      <c r="G222" s="6">
        <v>1</v>
      </c>
      <c r="H222" t="s">
        <v>59</v>
      </c>
    </row>
    <row r="223" spans="1:8" x14ac:dyDescent="0.2">
      <c r="A223">
        <v>443</v>
      </c>
      <c r="B223" s="10" t="str">
        <f>HYPERLINK("http://www.uniprot.org/uniprot/MCM8_HUMAN", "MCM8_HUMAN")</f>
        <v>MCM8_HUMAN</v>
      </c>
      <c r="C223" t="s">
        <v>2938</v>
      </c>
      <c r="D223" t="b">
        <v>1</v>
      </c>
      <c r="E223" s="6">
        <v>0</v>
      </c>
      <c r="F223" s="6">
        <v>2</v>
      </c>
      <c r="G223" s="6">
        <v>1</v>
      </c>
      <c r="H223" t="s">
        <v>59</v>
      </c>
    </row>
    <row r="224" spans="1:8" x14ac:dyDescent="0.2">
      <c r="A224">
        <v>275</v>
      </c>
      <c r="B224" s="10" t="str">
        <f>HYPERLINK("http://www.uniprot.org/uniprot/MO4L2_HUMAN", "MO4L2_HUMAN")</f>
        <v>MO4L2_HUMAN</v>
      </c>
      <c r="C224" t="s">
        <v>2939</v>
      </c>
      <c r="D224" t="b">
        <v>1</v>
      </c>
      <c r="E224" s="6">
        <v>0</v>
      </c>
      <c r="F224" s="6">
        <v>2</v>
      </c>
      <c r="G224" s="6">
        <v>1</v>
      </c>
      <c r="H224" t="s">
        <v>59</v>
      </c>
    </row>
    <row r="225" spans="1:8" x14ac:dyDescent="0.2">
      <c r="A225">
        <v>355</v>
      </c>
      <c r="B225" s="10" t="str">
        <f>HYPERLINK("http://www.uniprot.org/uniprot/MOCOS_HUMAN", "MOCOS_HUMAN")</f>
        <v>MOCOS_HUMAN</v>
      </c>
      <c r="C225" t="s">
        <v>2631</v>
      </c>
      <c r="D225" t="b">
        <v>1</v>
      </c>
      <c r="E225" s="6">
        <v>0</v>
      </c>
      <c r="F225" s="6">
        <v>2</v>
      </c>
      <c r="G225" s="6">
        <v>1</v>
      </c>
      <c r="H225" t="s">
        <v>59</v>
      </c>
    </row>
    <row r="226" spans="1:8" x14ac:dyDescent="0.2">
      <c r="A226">
        <v>410</v>
      </c>
      <c r="B226" s="10" t="str">
        <f>HYPERLINK("http://www.uniprot.org/uniprot/MOV10_HUMAN", "MOV10_HUMAN")</f>
        <v>MOV10_HUMAN</v>
      </c>
      <c r="C226" t="s">
        <v>2940</v>
      </c>
      <c r="D226" t="b">
        <v>1</v>
      </c>
      <c r="E226" s="6">
        <v>1</v>
      </c>
      <c r="F226" s="6">
        <v>2</v>
      </c>
      <c r="G226" s="6">
        <v>1</v>
      </c>
      <c r="H226" t="s">
        <v>59</v>
      </c>
    </row>
    <row r="227" spans="1:8" x14ac:dyDescent="0.2">
      <c r="A227">
        <v>91</v>
      </c>
      <c r="B227" s="10" t="str">
        <f>HYPERLINK("http://www.uniprot.org/uniprot/MRP3_HUMAN", "MRP3_HUMAN")</f>
        <v>MRP3_HUMAN</v>
      </c>
      <c r="C227" t="s">
        <v>1126</v>
      </c>
      <c r="D227" t="b">
        <v>1</v>
      </c>
      <c r="E227" s="6">
        <v>0</v>
      </c>
      <c r="F227" s="6">
        <v>2</v>
      </c>
      <c r="G227" s="6">
        <v>1</v>
      </c>
      <c r="H227" t="s">
        <v>59</v>
      </c>
    </row>
    <row r="228" spans="1:8" x14ac:dyDescent="0.2">
      <c r="A228">
        <v>429</v>
      </c>
      <c r="B228" s="10" t="str">
        <f>HYPERLINK("http://www.uniprot.org/uniprot/MTCH1_HUMAN", "MTCH1_HUMAN")</f>
        <v>MTCH1_HUMAN</v>
      </c>
      <c r="C228" t="s">
        <v>2634</v>
      </c>
      <c r="D228" t="b">
        <v>1</v>
      </c>
      <c r="E228" s="6">
        <v>0</v>
      </c>
      <c r="F228" s="6">
        <v>2</v>
      </c>
      <c r="G228" s="6">
        <v>1</v>
      </c>
      <c r="H228" t="s">
        <v>59</v>
      </c>
    </row>
    <row r="229" spans="1:8" x14ac:dyDescent="0.2">
      <c r="A229">
        <v>429</v>
      </c>
      <c r="B229" s="10" t="str">
        <f>HYPERLINK("http://www.uniprot.org/uniprot/MTCH1_HUMAN", "MTCH1_HUMAN")</f>
        <v>MTCH1_HUMAN</v>
      </c>
      <c r="C229" t="s">
        <v>703</v>
      </c>
      <c r="D229" t="b">
        <v>1</v>
      </c>
      <c r="E229" s="6">
        <v>0</v>
      </c>
      <c r="F229" s="6">
        <v>2</v>
      </c>
      <c r="G229" s="6">
        <v>1</v>
      </c>
      <c r="H229" t="s">
        <v>59</v>
      </c>
    </row>
    <row r="230" spans="1:8" x14ac:dyDescent="0.2">
      <c r="A230">
        <v>429</v>
      </c>
      <c r="B230" s="10" t="str">
        <f>HYPERLINK("http://www.uniprot.org/uniprot/MTCH1_HUMAN", "MTCH1_HUMAN")</f>
        <v>MTCH1_HUMAN</v>
      </c>
      <c r="C230" t="s">
        <v>2531</v>
      </c>
      <c r="D230" t="b">
        <v>1</v>
      </c>
      <c r="E230" s="6">
        <v>0</v>
      </c>
      <c r="F230" s="6">
        <v>2</v>
      </c>
      <c r="G230" s="6">
        <v>1</v>
      </c>
      <c r="H230" t="s">
        <v>59</v>
      </c>
    </row>
    <row r="231" spans="1:8" x14ac:dyDescent="0.2">
      <c r="A231">
        <v>468</v>
      </c>
      <c r="B231" s="10" t="str">
        <f>HYPERLINK("http://www.uniprot.org/uniprot/MTCH2_HUMAN", "MTCH2_HUMAN")</f>
        <v>MTCH2_HUMAN</v>
      </c>
      <c r="C231" t="s">
        <v>2941</v>
      </c>
      <c r="D231" t="b">
        <v>1</v>
      </c>
      <c r="E231" s="6">
        <v>0</v>
      </c>
      <c r="F231" s="6">
        <v>2</v>
      </c>
      <c r="G231" s="6">
        <v>1</v>
      </c>
      <c r="H231" t="s">
        <v>59</v>
      </c>
    </row>
    <row r="232" spans="1:8" x14ac:dyDescent="0.2">
      <c r="A232">
        <v>257</v>
      </c>
      <c r="B232" s="10" t="str">
        <f>HYPERLINK("http://www.uniprot.org/uniprot/MTMR1_HUMAN", "MTMR1_HUMAN")</f>
        <v>MTMR1_HUMAN</v>
      </c>
      <c r="C232" t="s">
        <v>2942</v>
      </c>
      <c r="D232" t="b">
        <v>1</v>
      </c>
      <c r="E232" s="6">
        <v>0</v>
      </c>
      <c r="F232" s="6">
        <v>2</v>
      </c>
      <c r="G232" s="6">
        <v>1</v>
      </c>
      <c r="H232" t="s">
        <v>59</v>
      </c>
    </row>
    <row r="233" spans="1:8" x14ac:dyDescent="0.2">
      <c r="A233">
        <v>113</v>
      </c>
      <c r="B233" s="10" t="str">
        <f>HYPERLINK("http://www.uniprot.org/uniprot/MTMR5_HUMAN", "MTMR5_HUMAN")</f>
        <v>MTMR5_HUMAN</v>
      </c>
      <c r="C233" t="s">
        <v>2943</v>
      </c>
      <c r="D233" t="b">
        <v>1</v>
      </c>
      <c r="E233" s="6">
        <v>0</v>
      </c>
      <c r="F233" s="6">
        <v>2</v>
      </c>
      <c r="G233" s="6">
        <v>1</v>
      </c>
      <c r="H233" t="s">
        <v>59</v>
      </c>
    </row>
    <row r="234" spans="1:8" x14ac:dyDescent="0.2">
      <c r="A234">
        <v>214</v>
      </c>
      <c r="B234" s="10" t="str">
        <f>HYPERLINK("http://www.uniprot.org/uniprot/MYL6_HUMAN", "MYL6_HUMAN")</f>
        <v>MYL6_HUMAN</v>
      </c>
      <c r="C234" t="s">
        <v>2944</v>
      </c>
      <c r="D234" t="b">
        <v>1</v>
      </c>
      <c r="E234" s="6">
        <v>0</v>
      </c>
      <c r="F234" s="6">
        <v>2</v>
      </c>
      <c r="G234" s="6">
        <v>1</v>
      </c>
      <c r="H234" t="s">
        <v>59</v>
      </c>
    </row>
    <row r="235" spans="1:8" x14ac:dyDescent="0.2">
      <c r="A235">
        <v>412</v>
      </c>
      <c r="B235" s="10" t="str">
        <f>HYPERLINK("http://www.uniprot.org/uniprot/MYO5C_HUMAN", "MYO5C_HUMAN")</f>
        <v>MYO5C_HUMAN</v>
      </c>
      <c r="C235" t="s">
        <v>2945</v>
      </c>
      <c r="D235" t="b">
        <v>1</v>
      </c>
      <c r="E235" s="6">
        <v>0</v>
      </c>
      <c r="F235" s="6">
        <v>2</v>
      </c>
      <c r="G235" s="6">
        <v>1</v>
      </c>
      <c r="H235" t="s">
        <v>59</v>
      </c>
    </row>
    <row r="236" spans="1:8" x14ac:dyDescent="0.2">
      <c r="A236">
        <v>430</v>
      </c>
      <c r="B236" s="10" t="str">
        <f>HYPERLINK("http://www.uniprot.org/uniprot/MYOF_HUMAN", "MYOF_HUMAN")</f>
        <v>MYOF_HUMAN</v>
      </c>
      <c r="C236" t="s">
        <v>2739</v>
      </c>
      <c r="D236" t="b">
        <v>1</v>
      </c>
      <c r="E236" s="6">
        <v>0</v>
      </c>
      <c r="F236" s="6">
        <v>2</v>
      </c>
      <c r="G236" s="6">
        <v>1</v>
      </c>
      <c r="H236" t="s">
        <v>59</v>
      </c>
    </row>
    <row r="237" spans="1:8" x14ac:dyDescent="0.2">
      <c r="A237">
        <v>274</v>
      </c>
      <c r="B237" s="10" t="str">
        <f>HYPERLINK("http://www.uniprot.org/uniprot/NC2A_HUMAN", "NC2A_HUMAN")</f>
        <v>NC2A_HUMAN</v>
      </c>
      <c r="C237" t="s">
        <v>2946</v>
      </c>
      <c r="D237" t="b">
        <v>1</v>
      </c>
      <c r="E237" s="6">
        <v>0</v>
      </c>
      <c r="F237" s="6">
        <v>2</v>
      </c>
      <c r="G237" s="6">
        <v>1</v>
      </c>
      <c r="H237" t="s">
        <v>59</v>
      </c>
    </row>
    <row r="238" spans="1:8" x14ac:dyDescent="0.2">
      <c r="A238">
        <v>112</v>
      </c>
      <c r="B238" s="10" t="str">
        <f>HYPERLINK("http://www.uniprot.org/uniprot/NDUA3_HUMAN", "NDUA3_HUMAN")</f>
        <v>NDUA3_HUMAN</v>
      </c>
      <c r="C238" t="s">
        <v>2947</v>
      </c>
      <c r="D238" t="b">
        <v>1</v>
      </c>
      <c r="E238" s="6">
        <v>0</v>
      </c>
      <c r="F238" s="6">
        <v>2</v>
      </c>
      <c r="G238" s="6">
        <v>1</v>
      </c>
      <c r="H238" t="s">
        <v>59</v>
      </c>
    </row>
    <row r="239" spans="1:8" x14ac:dyDescent="0.2">
      <c r="A239">
        <v>114</v>
      </c>
      <c r="B239" s="10" t="str">
        <f>HYPERLINK("http://www.uniprot.org/uniprot/NDUC2_HUMAN", "NDUC2_HUMAN")</f>
        <v>NDUC2_HUMAN</v>
      </c>
      <c r="C239" t="s">
        <v>2948</v>
      </c>
      <c r="D239" t="b">
        <v>1</v>
      </c>
      <c r="E239" s="6">
        <v>0</v>
      </c>
      <c r="F239" s="6">
        <v>2</v>
      </c>
      <c r="G239" s="6">
        <v>1</v>
      </c>
      <c r="H239" t="s">
        <v>59</v>
      </c>
    </row>
    <row r="240" spans="1:8" x14ac:dyDescent="0.2">
      <c r="A240">
        <v>114</v>
      </c>
      <c r="B240" s="10" t="str">
        <f>HYPERLINK("http://www.uniprot.org/uniprot/NDUC2_HUMAN", "NDUC2_HUMAN")</f>
        <v>NDUC2_HUMAN</v>
      </c>
      <c r="C240" t="s">
        <v>982</v>
      </c>
      <c r="D240" t="b">
        <v>1</v>
      </c>
      <c r="E240" s="6">
        <v>1</v>
      </c>
      <c r="F240" s="6">
        <v>2</v>
      </c>
      <c r="G240" s="6">
        <v>1</v>
      </c>
      <c r="H240" t="s">
        <v>59</v>
      </c>
    </row>
    <row r="241" spans="1:8" x14ac:dyDescent="0.2">
      <c r="A241">
        <v>163</v>
      </c>
      <c r="B241" s="10" t="str">
        <f>HYPERLINK("http://www.uniprot.org/uniprot/NF1_HUMAN", "NF1_HUMAN")</f>
        <v>NF1_HUMAN</v>
      </c>
      <c r="C241" t="s">
        <v>2949</v>
      </c>
      <c r="D241" t="b">
        <v>1</v>
      </c>
      <c r="E241" s="6">
        <v>0</v>
      </c>
      <c r="F241" s="6">
        <v>2</v>
      </c>
      <c r="G241" s="6">
        <v>1</v>
      </c>
      <c r="H241" t="s">
        <v>59</v>
      </c>
    </row>
    <row r="242" spans="1:8" x14ac:dyDescent="0.2">
      <c r="A242">
        <v>185</v>
      </c>
      <c r="B242" s="10" t="str">
        <f>HYPERLINK("http://www.uniprot.org/uniprot/NNMT_HUMAN", "NNMT_HUMAN")</f>
        <v>NNMT_HUMAN</v>
      </c>
      <c r="C242" t="s">
        <v>2950</v>
      </c>
      <c r="D242" t="b">
        <v>1</v>
      </c>
      <c r="E242" s="6">
        <v>0</v>
      </c>
      <c r="F242" s="6">
        <v>2</v>
      </c>
      <c r="G242" s="6">
        <v>1</v>
      </c>
      <c r="H242" t="s">
        <v>59</v>
      </c>
    </row>
    <row r="243" spans="1:8" x14ac:dyDescent="0.2">
      <c r="A243">
        <v>258</v>
      </c>
      <c r="B243" s="10" t="str">
        <f>HYPERLINK("http://www.uniprot.org/uniprot/NOG2_HUMAN", "NOG2_HUMAN")</f>
        <v>NOG2_HUMAN</v>
      </c>
      <c r="C243" t="s">
        <v>2368</v>
      </c>
      <c r="D243" t="b">
        <v>1</v>
      </c>
      <c r="E243" s="6">
        <v>1</v>
      </c>
      <c r="F243" s="6">
        <v>2</v>
      </c>
      <c r="G243" s="6">
        <v>1</v>
      </c>
      <c r="H243" t="s">
        <v>59</v>
      </c>
    </row>
    <row r="244" spans="1:8" x14ac:dyDescent="0.2">
      <c r="A244">
        <v>451</v>
      </c>
      <c r="B244" s="10" t="str">
        <f>HYPERLINK("http://www.uniprot.org/uniprot/NOL7_HUMAN", "NOL7_HUMAN")</f>
        <v>NOL7_HUMAN</v>
      </c>
      <c r="C244" t="s">
        <v>1580</v>
      </c>
      <c r="D244" t="b">
        <v>1</v>
      </c>
      <c r="E244" s="6">
        <v>0</v>
      </c>
      <c r="F244" s="6">
        <v>2</v>
      </c>
      <c r="G244" s="6">
        <v>1</v>
      </c>
      <c r="H244" t="s">
        <v>59</v>
      </c>
    </row>
    <row r="245" spans="1:8" x14ac:dyDescent="0.2">
      <c r="A245">
        <v>411</v>
      </c>
      <c r="B245" s="10" t="str">
        <f>HYPERLINK("http://www.uniprot.org/uniprot/NOP10_HUMAN", "NOP10_HUMAN")</f>
        <v>NOP10_HUMAN</v>
      </c>
      <c r="C245" t="s">
        <v>706</v>
      </c>
      <c r="D245" t="b">
        <v>1</v>
      </c>
      <c r="E245" s="6">
        <v>0</v>
      </c>
      <c r="F245" s="6">
        <v>2</v>
      </c>
      <c r="G245" s="6">
        <v>1</v>
      </c>
      <c r="H245" t="s">
        <v>59</v>
      </c>
    </row>
    <row r="246" spans="1:8" x14ac:dyDescent="0.2">
      <c r="A246">
        <v>78</v>
      </c>
      <c r="B246" s="10" t="str">
        <f>HYPERLINK("http://www.uniprot.org/uniprot/NOP56_HUMAN", "NOP56_HUMAN")</f>
        <v>NOP56_HUMAN</v>
      </c>
      <c r="C246" t="s">
        <v>2951</v>
      </c>
      <c r="D246" t="b">
        <v>1</v>
      </c>
      <c r="E246" s="6">
        <v>0</v>
      </c>
      <c r="F246" s="6">
        <v>2</v>
      </c>
      <c r="G246" s="6">
        <v>1</v>
      </c>
      <c r="H246" t="s">
        <v>59</v>
      </c>
    </row>
    <row r="247" spans="1:8" x14ac:dyDescent="0.2">
      <c r="A247">
        <v>78</v>
      </c>
      <c r="B247" s="10" t="str">
        <f>HYPERLINK("http://www.uniprot.org/uniprot/NOP56_HUMAN", "NOP56_HUMAN")</f>
        <v>NOP56_HUMAN</v>
      </c>
      <c r="C247" t="s">
        <v>2952</v>
      </c>
      <c r="D247" t="b">
        <v>1</v>
      </c>
      <c r="E247" s="6">
        <v>0</v>
      </c>
      <c r="F247" s="6">
        <v>2</v>
      </c>
      <c r="G247" s="6">
        <v>1</v>
      </c>
      <c r="H247" t="s">
        <v>59</v>
      </c>
    </row>
    <row r="248" spans="1:8" x14ac:dyDescent="0.2">
      <c r="A248">
        <v>375</v>
      </c>
      <c r="B248" s="10" t="str">
        <f>HYPERLINK("http://www.uniprot.org/uniprot/NOTC4_HUMAN", "NOTC4_HUMAN")</f>
        <v>NOTC4_HUMAN</v>
      </c>
      <c r="C248" t="s">
        <v>2953</v>
      </c>
      <c r="D248" t="b">
        <v>1</v>
      </c>
      <c r="E248" s="6">
        <v>0</v>
      </c>
      <c r="F248" s="6">
        <v>2</v>
      </c>
      <c r="G248" s="6">
        <v>1</v>
      </c>
      <c r="H248" t="s">
        <v>59</v>
      </c>
    </row>
    <row r="249" spans="1:8" x14ac:dyDescent="0.2">
      <c r="A249">
        <v>99</v>
      </c>
      <c r="B249" s="10" t="str">
        <f>HYPERLINK("http://www.uniprot.org/uniprot/NRDC_HUMAN", "NRDC_HUMAN")</f>
        <v>NRDC_HUMAN</v>
      </c>
      <c r="C249" t="s">
        <v>2954</v>
      </c>
      <c r="D249" t="b">
        <v>1</v>
      </c>
      <c r="E249" s="6">
        <v>0</v>
      </c>
      <c r="F249" s="6">
        <v>2</v>
      </c>
      <c r="G249" s="6">
        <v>1</v>
      </c>
      <c r="H249" t="s">
        <v>59</v>
      </c>
    </row>
    <row r="250" spans="1:8" x14ac:dyDescent="0.2">
      <c r="A250">
        <v>471</v>
      </c>
      <c r="B250" s="10" t="str">
        <f>HYPERLINK("http://www.uniprot.org/uniprot/NS1BP_HUMAN", "NS1BP_HUMAN")</f>
        <v>NS1BP_HUMAN</v>
      </c>
      <c r="C250" t="s">
        <v>2955</v>
      </c>
      <c r="D250" t="b">
        <v>1</v>
      </c>
      <c r="E250" s="6">
        <v>1</v>
      </c>
      <c r="F250" s="6">
        <v>2</v>
      </c>
      <c r="G250" s="6">
        <v>1</v>
      </c>
      <c r="H250" t="s">
        <v>59</v>
      </c>
    </row>
    <row r="251" spans="1:8" x14ac:dyDescent="0.2">
      <c r="A251">
        <v>422</v>
      </c>
      <c r="B251" s="10" t="str">
        <f>HYPERLINK("http://www.uniprot.org/uniprot/NSMA3_HUMAN", "NSMA3_HUMAN")</f>
        <v>NSMA3_HUMAN</v>
      </c>
      <c r="C251" t="s">
        <v>2956</v>
      </c>
      <c r="D251" t="b">
        <v>1</v>
      </c>
      <c r="E251" s="6">
        <v>0</v>
      </c>
      <c r="F251" s="6">
        <v>2</v>
      </c>
      <c r="G251" s="6">
        <v>1</v>
      </c>
      <c r="H251" t="s">
        <v>59</v>
      </c>
    </row>
    <row r="252" spans="1:8" x14ac:dyDescent="0.2">
      <c r="A252">
        <v>210</v>
      </c>
      <c r="B252" s="10" t="str">
        <f>HYPERLINK("http://www.uniprot.org/uniprot/NU107_HUMAN", "NU107_HUMAN")</f>
        <v>NU107_HUMAN</v>
      </c>
      <c r="C252" t="s">
        <v>2957</v>
      </c>
      <c r="D252" t="b">
        <v>1</v>
      </c>
      <c r="E252" s="6">
        <v>1</v>
      </c>
      <c r="F252" s="6">
        <v>2</v>
      </c>
      <c r="G252" s="6">
        <v>1</v>
      </c>
      <c r="H252" t="s">
        <v>59</v>
      </c>
    </row>
    <row r="253" spans="1:8" x14ac:dyDescent="0.2">
      <c r="A253">
        <v>340</v>
      </c>
      <c r="B253" s="10" t="str">
        <f>HYPERLINK("http://www.uniprot.org/uniprot/NU133_HUMAN", "NU133_HUMAN")</f>
        <v>NU133_HUMAN</v>
      </c>
      <c r="C253" t="s">
        <v>2958</v>
      </c>
      <c r="D253" t="b">
        <v>1</v>
      </c>
      <c r="E253" s="6">
        <v>0</v>
      </c>
      <c r="F253" s="6">
        <v>2</v>
      </c>
      <c r="G253" s="6">
        <v>1</v>
      </c>
      <c r="H253" t="s">
        <v>59</v>
      </c>
    </row>
    <row r="254" spans="1:8" x14ac:dyDescent="0.2">
      <c r="A254">
        <v>464</v>
      </c>
      <c r="B254" s="10" t="str">
        <f>HYPERLINK("http://www.uniprot.org/uniprot/NUB1_HUMAN", "NUB1_HUMAN")</f>
        <v>NUB1_HUMAN</v>
      </c>
      <c r="C254" t="s">
        <v>2959</v>
      </c>
      <c r="D254" t="b">
        <v>1</v>
      </c>
      <c r="E254" s="6">
        <v>0</v>
      </c>
      <c r="F254" s="6">
        <v>2</v>
      </c>
      <c r="G254" s="6">
        <v>1</v>
      </c>
      <c r="H254" t="s">
        <v>59</v>
      </c>
    </row>
    <row r="255" spans="1:8" x14ac:dyDescent="0.2">
      <c r="A255">
        <v>369</v>
      </c>
      <c r="B255" s="10" t="str">
        <f>HYPERLINK("http://www.uniprot.org/uniprot/NUDC1_HUMAN", "NUDC1_HUMAN")</f>
        <v>NUDC1_HUMAN</v>
      </c>
      <c r="C255" t="s">
        <v>2960</v>
      </c>
      <c r="D255" t="b">
        <v>1</v>
      </c>
      <c r="E255" s="6">
        <v>0</v>
      </c>
      <c r="F255" s="6">
        <v>2</v>
      </c>
      <c r="G255" s="6">
        <v>1</v>
      </c>
      <c r="H255" t="s">
        <v>59</v>
      </c>
    </row>
    <row r="256" spans="1:8" x14ac:dyDescent="0.2">
      <c r="A256">
        <v>333</v>
      </c>
      <c r="B256" s="10" t="str">
        <f>HYPERLINK("http://www.uniprot.org/uniprot/NUP53_HUMAN", "NUP53_HUMAN")</f>
        <v>NUP53_HUMAN</v>
      </c>
      <c r="C256" t="s">
        <v>2961</v>
      </c>
      <c r="D256" t="b">
        <v>1</v>
      </c>
      <c r="E256" s="6">
        <v>1</v>
      </c>
      <c r="F256" s="6">
        <v>2</v>
      </c>
      <c r="G256" s="6">
        <v>1</v>
      </c>
      <c r="H256" t="s">
        <v>59</v>
      </c>
    </row>
    <row r="257" spans="1:8" x14ac:dyDescent="0.2">
      <c r="A257">
        <v>377</v>
      </c>
      <c r="B257" s="10" t="str">
        <f>HYPERLINK("http://www.uniprot.org/uniprot/NUP88_HUMAN", "NUP88_HUMAN")</f>
        <v>NUP88_HUMAN</v>
      </c>
      <c r="C257" t="s">
        <v>2642</v>
      </c>
      <c r="D257" t="b">
        <v>1</v>
      </c>
      <c r="E257" s="6">
        <v>0</v>
      </c>
      <c r="F257" s="6">
        <v>2</v>
      </c>
      <c r="G257" s="6">
        <v>1</v>
      </c>
      <c r="H257" t="s">
        <v>59</v>
      </c>
    </row>
    <row r="258" spans="1:8" x14ac:dyDescent="0.2">
      <c r="A258">
        <v>203</v>
      </c>
      <c r="B258" s="10" t="str">
        <f>HYPERLINK("http://www.uniprot.org/uniprot/NUP98_HUMAN", "NUP98_HUMAN")</f>
        <v>NUP98_HUMAN</v>
      </c>
      <c r="C258" t="s">
        <v>2962</v>
      </c>
      <c r="D258" t="b">
        <v>1</v>
      </c>
      <c r="E258" s="6">
        <v>0</v>
      </c>
      <c r="F258" s="6">
        <v>2</v>
      </c>
      <c r="G258" s="6">
        <v>1</v>
      </c>
      <c r="H258" t="s">
        <v>59</v>
      </c>
    </row>
    <row r="259" spans="1:8" x14ac:dyDescent="0.2">
      <c r="A259">
        <v>469</v>
      </c>
      <c r="B259" s="10" t="str">
        <f>HYPERLINK("http://www.uniprot.org/uniprot/OAS3_HUMAN", "OAS3_HUMAN")</f>
        <v>OAS3_HUMAN</v>
      </c>
      <c r="C259" t="s">
        <v>86</v>
      </c>
      <c r="D259" t="b">
        <v>1</v>
      </c>
      <c r="E259" s="6">
        <v>0</v>
      </c>
      <c r="F259" s="6">
        <v>2</v>
      </c>
      <c r="G259" s="6">
        <v>1</v>
      </c>
      <c r="H259" t="s">
        <v>59</v>
      </c>
    </row>
    <row r="260" spans="1:8" x14ac:dyDescent="0.2">
      <c r="A260">
        <v>295</v>
      </c>
      <c r="B260" s="10" t="str">
        <f>HYPERLINK("http://www.uniprot.org/uniprot/ORML2_HUMAN", "ORML2_HUMAN")</f>
        <v>ORML2_HUMAN</v>
      </c>
      <c r="C260" t="s">
        <v>1251</v>
      </c>
      <c r="D260" t="b">
        <v>1</v>
      </c>
      <c r="E260" s="6">
        <v>0</v>
      </c>
      <c r="F260" s="6">
        <v>2</v>
      </c>
      <c r="G260" s="6">
        <v>1</v>
      </c>
      <c r="H260" t="s">
        <v>59</v>
      </c>
    </row>
    <row r="261" spans="1:8" x14ac:dyDescent="0.2">
      <c r="A261">
        <v>397</v>
      </c>
      <c r="B261" s="10" t="str">
        <f>HYPERLINK("http://www.uniprot.org/uniprot/OSBL6_HUMAN", "OSBL6_HUMAN")</f>
        <v>OSBL6_HUMAN</v>
      </c>
      <c r="C261" t="s">
        <v>2963</v>
      </c>
      <c r="D261" t="b">
        <v>1</v>
      </c>
      <c r="E261" s="6">
        <v>0</v>
      </c>
      <c r="F261" s="6">
        <v>2</v>
      </c>
      <c r="G261" s="6">
        <v>1</v>
      </c>
      <c r="H261" t="s">
        <v>59</v>
      </c>
    </row>
    <row r="262" spans="1:8" x14ac:dyDescent="0.2">
      <c r="A262">
        <v>174</v>
      </c>
      <c r="B262" s="10" t="str">
        <f>HYPERLINK("http://www.uniprot.org/uniprot/P85A_HUMAN", "P85A_HUMAN")</f>
        <v>P85A_HUMAN</v>
      </c>
      <c r="C262" t="s">
        <v>191</v>
      </c>
      <c r="D262" t="b">
        <v>1</v>
      </c>
      <c r="E262" s="6">
        <v>0</v>
      </c>
      <c r="F262" s="6">
        <v>2</v>
      </c>
      <c r="G262" s="6">
        <v>1</v>
      </c>
      <c r="H262" t="s">
        <v>59</v>
      </c>
    </row>
    <row r="263" spans="1:8" x14ac:dyDescent="0.2">
      <c r="A263">
        <v>454</v>
      </c>
      <c r="B263" s="10" t="str">
        <f>HYPERLINK("http://www.uniprot.org/uniprot/PA2G4_HUMAN", "PA2G4_HUMAN")</f>
        <v>PA2G4_HUMAN</v>
      </c>
      <c r="C263" t="s">
        <v>2964</v>
      </c>
      <c r="D263" t="b">
        <v>1</v>
      </c>
      <c r="E263" s="6">
        <v>0</v>
      </c>
      <c r="F263" s="6">
        <v>2</v>
      </c>
      <c r="G263" s="6">
        <v>1</v>
      </c>
      <c r="H263" t="s">
        <v>59</v>
      </c>
    </row>
    <row r="264" spans="1:8" x14ac:dyDescent="0.2">
      <c r="A264">
        <v>399</v>
      </c>
      <c r="B264" s="10" t="str">
        <f>HYPERLINK("http://www.uniprot.org/uniprot/PAIP1_HUMAN", "PAIP1_HUMAN")</f>
        <v>PAIP1_HUMAN</v>
      </c>
      <c r="C264" t="s">
        <v>2965</v>
      </c>
      <c r="D264" t="b">
        <v>1</v>
      </c>
      <c r="E264" s="6">
        <v>0</v>
      </c>
      <c r="F264" s="6">
        <v>2</v>
      </c>
      <c r="G264" s="6">
        <v>1</v>
      </c>
      <c r="H264" t="s">
        <v>59</v>
      </c>
    </row>
    <row r="265" spans="1:8" x14ac:dyDescent="0.2">
      <c r="A265">
        <v>342</v>
      </c>
      <c r="B265" s="10" t="str">
        <f>HYPERLINK("http://www.uniprot.org/uniprot/PALLD_HUMAN", "PALLD_HUMAN")</f>
        <v>PALLD_HUMAN</v>
      </c>
      <c r="C265" t="s">
        <v>2966</v>
      </c>
      <c r="D265" t="b">
        <v>1</v>
      </c>
      <c r="E265" s="6">
        <v>0</v>
      </c>
      <c r="F265" s="6">
        <v>2</v>
      </c>
      <c r="G265" s="6">
        <v>1</v>
      </c>
      <c r="H265" t="s">
        <v>59</v>
      </c>
    </row>
    <row r="266" spans="1:8" x14ac:dyDescent="0.2">
      <c r="A266">
        <v>402</v>
      </c>
      <c r="B266" s="10" t="str">
        <f>HYPERLINK("http://www.uniprot.org/uniprot/PAR12_HUMAN", "PAR12_HUMAN")</f>
        <v>PAR12_HUMAN</v>
      </c>
      <c r="C266" t="s">
        <v>2967</v>
      </c>
      <c r="D266" t="b">
        <v>1</v>
      </c>
      <c r="E266" s="6">
        <v>0</v>
      </c>
      <c r="F266" s="6">
        <v>2</v>
      </c>
      <c r="G266" s="6">
        <v>1</v>
      </c>
      <c r="H266" t="s">
        <v>59</v>
      </c>
    </row>
    <row r="267" spans="1:8" x14ac:dyDescent="0.2">
      <c r="A267">
        <v>402</v>
      </c>
      <c r="B267" s="10" t="str">
        <f>HYPERLINK("http://www.uniprot.org/uniprot/PAR12_HUMAN", "PAR12_HUMAN")</f>
        <v>PAR12_HUMAN</v>
      </c>
      <c r="C267" t="s">
        <v>2968</v>
      </c>
      <c r="D267" t="b">
        <v>1</v>
      </c>
      <c r="E267" s="6">
        <v>0</v>
      </c>
      <c r="F267" s="6">
        <v>2</v>
      </c>
      <c r="G267" s="6">
        <v>1</v>
      </c>
      <c r="H267" t="s">
        <v>59</v>
      </c>
    </row>
    <row r="268" spans="1:8" x14ac:dyDescent="0.2">
      <c r="A268">
        <v>291</v>
      </c>
      <c r="B268" s="10" t="str">
        <f>HYPERLINK("http://www.uniprot.org/uniprot/PAR14_HUMAN", "PAR14_HUMAN")</f>
        <v>PAR14_HUMAN</v>
      </c>
      <c r="C268" t="s">
        <v>2969</v>
      </c>
      <c r="D268" t="b">
        <v>1</v>
      </c>
      <c r="E268" s="6">
        <v>1</v>
      </c>
      <c r="F268" s="6">
        <v>2</v>
      </c>
      <c r="G268" s="6">
        <v>1</v>
      </c>
      <c r="H268" t="s">
        <v>59</v>
      </c>
    </row>
    <row r="269" spans="1:8" x14ac:dyDescent="0.2">
      <c r="A269">
        <v>339</v>
      </c>
      <c r="B269" s="10" t="str">
        <f>HYPERLINK("http://www.uniprot.org/uniprot/PAR3L_HUMAN", "PAR3L_HUMAN")</f>
        <v>PAR3L_HUMAN</v>
      </c>
      <c r="C269" t="s">
        <v>2970</v>
      </c>
      <c r="D269" t="b">
        <v>1</v>
      </c>
      <c r="E269" s="6">
        <v>0</v>
      </c>
      <c r="F269" s="6">
        <v>2</v>
      </c>
      <c r="G269" s="6">
        <v>1</v>
      </c>
      <c r="H269" t="s">
        <v>59</v>
      </c>
    </row>
    <row r="270" spans="1:8" x14ac:dyDescent="0.2">
      <c r="A270">
        <v>315</v>
      </c>
      <c r="B270" s="10" t="str">
        <f>HYPERLINK("http://www.uniprot.org/uniprot/PARPT_HUMAN", "PARPT_HUMAN")</f>
        <v>PARPT_HUMAN</v>
      </c>
      <c r="C270" t="s">
        <v>2971</v>
      </c>
      <c r="D270" t="b">
        <v>1</v>
      </c>
      <c r="E270" s="6">
        <v>0</v>
      </c>
      <c r="F270" s="6">
        <v>2</v>
      </c>
      <c r="G270" s="6">
        <v>1</v>
      </c>
      <c r="H270" t="s">
        <v>59</v>
      </c>
    </row>
    <row r="271" spans="1:8" x14ac:dyDescent="0.2">
      <c r="A271">
        <v>320</v>
      </c>
      <c r="B271" s="10" t="str">
        <f>HYPERLINK("http://www.uniprot.org/uniprot/PATL1_HUMAN", "PATL1_HUMAN")</f>
        <v>PATL1_HUMAN</v>
      </c>
      <c r="C271" t="s">
        <v>2972</v>
      </c>
      <c r="D271" t="b">
        <v>1</v>
      </c>
      <c r="E271" s="6">
        <v>0</v>
      </c>
      <c r="F271" s="6">
        <v>2</v>
      </c>
      <c r="G271" s="6">
        <v>1</v>
      </c>
      <c r="H271" t="s">
        <v>59</v>
      </c>
    </row>
    <row r="272" spans="1:8" x14ac:dyDescent="0.2">
      <c r="A272">
        <v>361</v>
      </c>
      <c r="B272" s="10" t="str">
        <f>HYPERLINK("http://www.uniprot.org/uniprot/PAWR_HUMAN", "PAWR_HUMAN")</f>
        <v>PAWR_HUMAN</v>
      </c>
      <c r="C272" t="s">
        <v>2973</v>
      </c>
      <c r="D272" t="b">
        <v>1</v>
      </c>
      <c r="E272" s="6">
        <v>0</v>
      </c>
      <c r="F272" s="6">
        <v>2</v>
      </c>
      <c r="G272" s="6">
        <v>1</v>
      </c>
      <c r="H272" t="s">
        <v>59</v>
      </c>
    </row>
    <row r="273" spans="1:8" x14ac:dyDescent="0.2">
      <c r="A273">
        <v>278</v>
      </c>
      <c r="B273" s="10" t="str">
        <f>HYPERLINK("http://www.uniprot.org/uniprot/PCBP2_HUMAN", "PCBP2_HUMAN")</f>
        <v>PCBP2_HUMAN</v>
      </c>
      <c r="C273" t="s">
        <v>2974</v>
      </c>
      <c r="D273" t="b">
        <v>1</v>
      </c>
      <c r="E273" s="6">
        <v>0</v>
      </c>
      <c r="F273" s="6">
        <v>2</v>
      </c>
      <c r="G273" s="6">
        <v>1</v>
      </c>
      <c r="H273" t="s">
        <v>59</v>
      </c>
    </row>
    <row r="274" spans="1:8" x14ac:dyDescent="0.2">
      <c r="A274">
        <v>149</v>
      </c>
      <c r="B274" s="10" t="str">
        <f>HYPERLINK("http://www.uniprot.org/uniprot/PCNA_HUMAN", "PCNA_HUMAN")</f>
        <v>PCNA_HUMAN</v>
      </c>
      <c r="C274" t="s">
        <v>2975</v>
      </c>
      <c r="D274" t="b">
        <v>1</v>
      </c>
      <c r="E274" s="6">
        <v>0</v>
      </c>
      <c r="F274" s="6">
        <v>2</v>
      </c>
      <c r="G274" s="6">
        <v>1</v>
      </c>
      <c r="H274" t="s">
        <v>59</v>
      </c>
    </row>
    <row r="275" spans="1:8" x14ac:dyDescent="0.2">
      <c r="A275">
        <v>293</v>
      </c>
      <c r="B275" s="10" t="str">
        <f>HYPERLINK("http://www.uniprot.org/uniprot/PDCD4_HUMAN", "PDCD4_HUMAN")</f>
        <v>PDCD4_HUMAN</v>
      </c>
      <c r="C275" t="s">
        <v>1286</v>
      </c>
      <c r="D275" t="b">
        <v>1</v>
      </c>
      <c r="E275" s="6">
        <v>0</v>
      </c>
      <c r="F275" s="6">
        <v>2</v>
      </c>
      <c r="G275" s="6">
        <v>1</v>
      </c>
      <c r="H275" t="s">
        <v>59</v>
      </c>
    </row>
    <row r="276" spans="1:8" x14ac:dyDescent="0.2">
      <c r="A276">
        <v>106</v>
      </c>
      <c r="B276" s="10" t="str">
        <f>HYPERLINK("http://www.uniprot.org/uniprot/PDCD6_HUMAN", "PDCD6_HUMAN")</f>
        <v>PDCD6_HUMAN</v>
      </c>
      <c r="C276" t="s">
        <v>2465</v>
      </c>
      <c r="D276" t="b">
        <v>1</v>
      </c>
      <c r="E276" s="6">
        <v>0</v>
      </c>
      <c r="F276" s="6">
        <v>2</v>
      </c>
      <c r="G276" s="6">
        <v>1</v>
      </c>
      <c r="H276" t="s">
        <v>59</v>
      </c>
    </row>
    <row r="277" spans="1:8" x14ac:dyDescent="0.2">
      <c r="A277">
        <v>277</v>
      </c>
      <c r="B277" s="10" t="str">
        <f>HYPERLINK("http://www.uniprot.org/uniprot/PEA15_HUMAN", "PEA15_HUMAN")</f>
        <v>PEA15_HUMAN</v>
      </c>
      <c r="C277" t="s">
        <v>1140</v>
      </c>
      <c r="D277" t="b">
        <v>1</v>
      </c>
      <c r="E277" s="6">
        <v>0</v>
      </c>
      <c r="F277" s="6">
        <v>2</v>
      </c>
      <c r="G277" s="6">
        <v>1</v>
      </c>
      <c r="H277" t="s">
        <v>59</v>
      </c>
    </row>
    <row r="278" spans="1:8" x14ac:dyDescent="0.2">
      <c r="A278">
        <v>376</v>
      </c>
      <c r="B278" s="10" t="str">
        <f>HYPERLINK("http://www.uniprot.org/uniprot/PFD5_HUMAN", "PFD5_HUMAN")</f>
        <v>PFD5_HUMAN</v>
      </c>
      <c r="C278" t="s">
        <v>2976</v>
      </c>
      <c r="D278" t="b">
        <v>1</v>
      </c>
      <c r="E278" s="6">
        <v>0</v>
      </c>
      <c r="F278" s="6">
        <v>2</v>
      </c>
      <c r="G278" s="6">
        <v>1</v>
      </c>
      <c r="H278" t="s">
        <v>59</v>
      </c>
    </row>
    <row r="279" spans="1:8" x14ac:dyDescent="0.2">
      <c r="A279">
        <v>123</v>
      </c>
      <c r="B279" s="10" t="str">
        <f>HYPERLINK("http://www.uniprot.org/uniprot/PGK1_HUMAN", "PGK1_HUMAN")</f>
        <v>PGK1_HUMAN</v>
      </c>
      <c r="C279" t="s">
        <v>2977</v>
      </c>
      <c r="D279" t="b">
        <v>1</v>
      </c>
      <c r="E279" s="6">
        <v>1</v>
      </c>
      <c r="F279" s="6">
        <v>2</v>
      </c>
      <c r="G279" s="6">
        <v>1</v>
      </c>
      <c r="H279" t="s">
        <v>59</v>
      </c>
    </row>
    <row r="280" spans="1:8" x14ac:dyDescent="0.2">
      <c r="A280">
        <v>332</v>
      </c>
      <c r="B280" s="10" t="str">
        <f>HYPERLINK("http://www.uniprot.org/uniprot/PHC3_HUMAN", "PHC3_HUMAN")</f>
        <v>PHC3_HUMAN</v>
      </c>
      <c r="C280" t="s">
        <v>2978</v>
      </c>
      <c r="D280" t="b">
        <v>1</v>
      </c>
      <c r="E280" s="6">
        <v>0</v>
      </c>
      <c r="F280" s="6">
        <v>2</v>
      </c>
      <c r="G280" s="6">
        <v>1</v>
      </c>
      <c r="H280" t="s">
        <v>59</v>
      </c>
    </row>
    <row r="281" spans="1:8" x14ac:dyDescent="0.2">
      <c r="A281">
        <v>160</v>
      </c>
      <c r="B281" s="10" t="str">
        <f>HYPERLINK("http://www.uniprot.org/uniprot/PHKG2_HUMAN", "PHKG2_HUMAN")</f>
        <v>PHKG2_HUMAN</v>
      </c>
      <c r="C281" t="s">
        <v>2979</v>
      </c>
      <c r="D281" t="b">
        <v>1</v>
      </c>
      <c r="E281" s="6">
        <v>1</v>
      </c>
      <c r="F281" s="6">
        <v>2</v>
      </c>
      <c r="G281" s="6">
        <v>1</v>
      </c>
      <c r="H281" t="s">
        <v>59</v>
      </c>
    </row>
    <row r="282" spans="1:8" x14ac:dyDescent="0.2">
      <c r="A282">
        <v>189</v>
      </c>
      <c r="B282" s="10" t="str">
        <f>HYPERLINK("http://www.uniprot.org/uniprot/PI4KA_HUMAN", "PI4KA_HUMAN")</f>
        <v>PI4KA_HUMAN</v>
      </c>
      <c r="C282" t="s">
        <v>2980</v>
      </c>
      <c r="D282" t="b">
        <v>1</v>
      </c>
      <c r="E282" s="6">
        <v>0</v>
      </c>
      <c r="F282" s="6">
        <v>2</v>
      </c>
      <c r="G282" s="6">
        <v>1</v>
      </c>
      <c r="H282" t="s">
        <v>59</v>
      </c>
    </row>
    <row r="283" spans="1:8" x14ac:dyDescent="0.2">
      <c r="A283">
        <v>254</v>
      </c>
      <c r="B283" s="10" t="str">
        <f>HYPERLINK("http://www.uniprot.org/uniprot/PICAL_HUMAN", "PICAL_HUMAN")</f>
        <v>PICAL_HUMAN</v>
      </c>
      <c r="C283" t="s">
        <v>756</v>
      </c>
      <c r="D283" t="b">
        <v>1</v>
      </c>
      <c r="E283" s="6">
        <v>1</v>
      </c>
      <c r="F283" s="6">
        <v>2</v>
      </c>
      <c r="G283" s="6">
        <v>1</v>
      </c>
      <c r="H283" t="s">
        <v>59</v>
      </c>
    </row>
    <row r="284" spans="1:8" x14ac:dyDescent="0.2">
      <c r="A284">
        <v>428</v>
      </c>
      <c r="B284" s="10" t="str">
        <f>HYPERLINK("http://www.uniprot.org/uniprot/PLK2_HUMAN", "PLK2_HUMAN")</f>
        <v>PLK2_HUMAN</v>
      </c>
      <c r="C284" t="s">
        <v>201</v>
      </c>
      <c r="D284" t="b">
        <v>1</v>
      </c>
      <c r="E284" s="6">
        <v>0</v>
      </c>
      <c r="F284" s="6">
        <v>2</v>
      </c>
      <c r="G284" s="6">
        <v>1</v>
      </c>
      <c r="H284" t="s">
        <v>59</v>
      </c>
    </row>
    <row r="285" spans="1:8" x14ac:dyDescent="0.2">
      <c r="A285">
        <v>76</v>
      </c>
      <c r="B285" s="10" t="str">
        <f>HYPERLINK("http://www.uniprot.org/uniprot/PLOD2_HUMAN", "PLOD2_HUMAN")</f>
        <v>PLOD2_HUMAN</v>
      </c>
      <c r="C285" t="s">
        <v>2981</v>
      </c>
      <c r="D285" t="b">
        <v>1</v>
      </c>
      <c r="E285" s="6">
        <v>0</v>
      </c>
      <c r="F285" s="6">
        <v>2</v>
      </c>
      <c r="G285" s="6">
        <v>1</v>
      </c>
      <c r="H285" t="s">
        <v>59</v>
      </c>
    </row>
    <row r="286" spans="1:8" x14ac:dyDescent="0.2">
      <c r="A286">
        <v>95</v>
      </c>
      <c r="B286" s="10" t="str">
        <f>HYPERLINK("http://www.uniprot.org/uniprot/PLRG1_HUMAN", "PLRG1_HUMAN")</f>
        <v>PLRG1_HUMAN</v>
      </c>
      <c r="C286" t="s">
        <v>491</v>
      </c>
      <c r="D286" t="b">
        <v>1</v>
      </c>
      <c r="E286" s="6">
        <v>0</v>
      </c>
      <c r="F286" s="6">
        <v>2</v>
      </c>
      <c r="G286" s="6">
        <v>1</v>
      </c>
      <c r="H286" t="s">
        <v>59</v>
      </c>
    </row>
    <row r="287" spans="1:8" x14ac:dyDescent="0.2">
      <c r="A287">
        <v>457</v>
      </c>
      <c r="B287" s="10" t="str">
        <f>HYPERLINK("http://www.uniprot.org/uniprot/PM14_HUMAN", "PM14_HUMAN")</f>
        <v>PM14_HUMAN</v>
      </c>
      <c r="C287" t="s">
        <v>2982</v>
      </c>
      <c r="D287" t="b">
        <v>1</v>
      </c>
      <c r="E287" s="6">
        <v>1</v>
      </c>
      <c r="F287" s="6">
        <v>2</v>
      </c>
      <c r="G287" s="6">
        <v>1</v>
      </c>
      <c r="H287" t="s">
        <v>59</v>
      </c>
    </row>
    <row r="288" spans="1:8" x14ac:dyDescent="0.2">
      <c r="A288">
        <v>122</v>
      </c>
      <c r="B288" s="10" t="str">
        <f>HYPERLINK("http://www.uniprot.org/uniprot/PNPH_HUMAN", "PNPH_HUMAN")</f>
        <v>PNPH_HUMAN</v>
      </c>
      <c r="C288" t="s">
        <v>2983</v>
      </c>
      <c r="D288" t="b">
        <v>1</v>
      </c>
      <c r="E288" s="6">
        <v>0</v>
      </c>
      <c r="F288" s="6">
        <v>2</v>
      </c>
      <c r="G288" s="6">
        <v>1</v>
      </c>
      <c r="H288" t="s">
        <v>59</v>
      </c>
    </row>
    <row r="289" spans="1:8" x14ac:dyDescent="0.2">
      <c r="A289">
        <v>224</v>
      </c>
      <c r="B289" s="10" t="str">
        <f>HYPERLINK("http://www.uniprot.org/uniprot/PP1A_HUMAN", "PP1A_HUMAN")</f>
        <v>PP1A_HUMAN</v>
      </c>
      <c r="C289" t="s">
        <v>2984</v>
      </c>
      <c r="D289" t="b">
        <v>1</v>
      </c>
      <c r="E289" s="6">
        <v>0</v>
      </c>
      <c r="F289" s="6">
        <v>2</v>
      </c>
      <c r="G289" s="6">
        <v>1</v>
      </c>
      <c r="H289" t="s">
        <v>59</v>
      </c>
    </row>
    <row r="290" spans="1:8" x14ac:dyDescent="0.2">
      <c r="A290">
        <v>393</v>
      </c>
      <c r="B290" s="10" t="str">
        <f>HYPERLINK("http://www.uniprot.org/uniprot/PR285_HUMAN", "PR285_HUMAN")</f>
        <v>PR285_HUMAN</v>
      </c>
      <c r="C290" t="s">
        <v>2985</v>
      </c>
      <c r="D290" t="b">
        <v>1</v>
      </c>
      <c r="E290" s="6">
        <v>1</v>
      </c>
      <c r="F290" s="6">
        <v>2</v>
      </c>
      <c r="G290" s="6">
        <v>1</v>
      </c>
      <c r="H290" t="s">
        <v>59</v>
      </c>
    </row>
    <row r="291" spans="1:8" x14ac:dyDescent="0.2">
      <c r="A291">
        <v>250</v>
      </c>
      <c r="B291" s="10" t="str">
        <f>HYPERLINK("http://www.uniprot.org/uniprot/PRDM2_HUMAN", "PRDM2_HUMAN")</f>
        <v>PRDM2_HUMAN</v>
      </c>
      <c r="C291" t="s">
        <v>2986</v>
      </c>
      <c r="D291" t="b">
        <v>1</v>
      </c>
      <c r="E291" s="6">
        <v>0</v>
      </c>
      <c r="F291" s="6">
        <v>2</v>
      </c>
      <c r="G291" s="6">
        <v>1</v>
      </c>
      <c r="H291" t="s">
        <v>59</v>
      </c>
    </row>
    <row r="292" spans="1:8" x14ac:dyDescent="0.2">
      <c r="A292">
        <v>92</v>
      </c>
      <c r="B292" s="10" t="str">
        <f>HYPERLINK("http://www.uniprot.org/uniprot/PRP4_HUMAN", "PRP4_HUMAN")</f>
        <v>PRP4_HUMAN</v>
      </c>
      <c r="C292" t="s">
        <v>649</v>
      </c>
      <c r="D292" t="b">
        <v>1</v>
      </c>
      <c r="E292" s="6">
        <v>0</v>
      </c>
      <c r="F292" s="6">
        <v>2</v>
      </c>
      <c r="G292" s="6">
        <v>1</v>
      </c>
      <c r="H292" t="s">
        <v>59</v>
      </c>
    </row>
    <row r="293" spans="1:8" x14ac:dyDescent="0.2">
      <c r="A293">
        <v>171</v>
      </c>
      <c r="B293" s="10" t="str">
        <f>HYPERLINK("http://www.uniprot.org/uniprot/PSA2_HUMAN", "PSA2_HUMAN")</f>
        <v>PSA2_HUMAN</v>
      </c>
      <c r="C293" t="s">
        <v>2987</v>
      </c>
      <c r="D293" t="b">
        <v>1</v>
      </c>
      <c r="E293" s="6">
        <v>0</v>
      </c>
      <c r="F293" s="6">
        <v>2</v>
      </c>
      <c r="G293" s="6">
        <v>1</v>
      </c>
      <c r="H293" t="s">
        <v>59</v>
      </c>
    </row>
    <row r="294" spans="1:8" x14ac:dyDescent="0.2">
      <c r="A294">
        <v>175</v>
      </c>
      <c r="B294" s="10" t="str">
        <f>HYPERLINK("http://www.uniprot.org/uniprot/PSB9_HUMAN", "PSB9_HUMAN")</f>
        <v>PSB9_HUMAN</v>
      </c>
      <c r="C294" t="s">
        <v>2988</v>
      </c>
      <c r="D294" t="b">
        <v>1</v>
      </c>
      <c r="E294" s="6">
        <v>0</v>
      </c>
      <c r="F294" s="6">
        <v>2</v>
      </c>
      <c r="G294" s="6">
        <v>1</v>
      </c>
      <c r="H294" t="s">
        <v>59</v>
      </c>
    </row>
    <row r="295" spans="1:8" x14ac:dyDescent="0.2">
      <c r="A295">
        <v>270</v>
      </c>
      <c r="B295" s="10" t="str">
        <f>HYPERLINK("http://www.uniprot.org/uniprot/PSF1_HUMAN", "PSF1_HUMAN")</f>
        <v>PSF1_HUMAN</v>
      </c>
      <c r="C295" t="s">
        <v>2989</v>
      </c>
      <c r="D295" t="b">
        <v>1</v>
      </c>
      <c r="E295" s="6">
        <v>0</v>
      </c>
      <c r="F295" s="6">
        <v>2</v>
      </c>
      <c r="G295" s="6">
        <v>1</v>
      </c>
      <c r="H295" t="s">
        <v>59</v>
      </c>
    </row>
    <row r="296" spans="1:8" x14ac:dyDescent="0.2">
      <c r="A296">
        <v>191</v>
      </c>
      <c r="B296" s="10" t="str">
        <f>HYPERLINK("http://www.uniprot.org/uniprot/PSMD8_HUMAN", "PSMD8_HUMAN")</f>
        <v>PSMD8_HUMAN</v>
      </c>
      <c r="C296" t="s">
        <v>1160</v>
      </c>
      <c r="D296" t="b">
        <v>1</v>
      </c>
      <c r="E296" s="6">
        <v>0</v>
      </c>
      <c r="F296" s="6">
        <v>2</v>
      </c>
      <c r="G296" s="6">
        <v>1</v>
      </c>
      <c r="H296" t="s">
        <v>59</v>
      </c>
    </row>
    <row r="297" spans="1:8" x14ac:dyDescent="0.2">
      <c r="A297">
        <v>317</v>
      </c>
      <c r="B297" s="10" t="str">
        <f>HYPERLINK("http://www.uniprot.org/uniprot/PXK_HUMAN", "PXK_HUMAN")</f>
        <v>PXK_HUMAN</v>
      </c>
      <c r="C297" t="s">
        <v>2990</v>
      </c>
      <c r="D297" t="b">
        <v>1</v>
      </c>
      <c r="E297" s="6">
        <v>0</v>
      </c>
      <c r="F297" s="6">
        <v>2</v>
      </c>
      <c r="G297" s="6">
        <v>1</v>
      </c>
      <c r="H297" t="s">
        <v>59</v>
      </c>
    </row>
    <row r="298" spans="1:8" x14ac:dyDescent="0.2">
      <c r="A298">
        <v>135</v>
      </c>
      <c r="B298" s="10" t="str">
        <f>HYPERLINK("http://www.uniprot.org/uniprot/PYGL_HUMAN", "PYGL_HUMAN")</f>
        <v>PYGL_HUMAN</v>
      </c>
      <c r="C298" t="s">
        <v>210</v>
      </c>
      <c r="D298" t="b">
        <v>1</v>
      </c>
      <c r="E298" s="6">
        <v>1</v>
      </c>
      <c r="F298" s="6">
        <v>2</v>
      </c>
      <c r="G298" s="6">
        <v>1</v>
      </c>
      <c r="H298" t="s">
        <v>59</v>
      </c>
    </row>
    <row r="299" spans="1:8" x14ac:dyDescent="0.2">
      <c r="A299">
        <v>173</v>
      </c>
      <c r="B299" s="10" t="str">
        <f>HYPERLINK("http://www.uniprot.org/uniprot/PYR1_HUMAN", "PYR1_HUMAN")</f>
        <v>PYR1_HUMAN</v>
      </c>
      <c r="C299" t="s">
        <v>2743</v>
      </c>
      <c r="D299" t="b">
        <v>1</v>
      </c>
      <c r="E299" s="6">
        <v>0</v>
      </c>
      <c r="F299" s="6">
        <v>2</v>
      </c>
      <c r="G299" s="6">
        <v>1</v>
      </c>
      <c r="H299" t="s">
        <v>59</v>
      </c>
    </row>
    <row r="300" spans="1:8" x14ac:dyDescent="0.2">
      <c r="A300">
        <v>367</v>
      </c>
      <c r="B300" s="10" t="str">
        <f>HYPERLINK("http://www.uniprot.org/uniprot/QKI_HUMAN", "QKI_HUMAN")</f>
        <v>QKI_HUMAN</v>
      </c>
      <c r="C300" t="s">
        <v>2991</v>
      </c>
      <c r="D300" t="b">
        <v>1</v>
      </c>
      <c r="E300" s="6">
        <v>1</v>
      </c>
      <c r="F300" s="6">
        <v>2</v>
      </c>
      <c r="G300" s="6">
        <v>1</v>
      </c>
      <c r="H300" t="s">
        <v>59</v>
      </c>
    </row>
    <row r="301" spans="1:8" x14ac:dyDescent="0.2">
      <c r="A301">
        <v>103</v>
      </c>
      <c r="B301" s="10" t="str">
        <f>HYPERLINK("http://www.uniprot.org/uniprot/RAD1_HUMAN", "RAD1_HUMAN")</f>
        <v>RAD1_HUMAN</v>
      </c>
      <c r="C301" t="s">
        <v>2992</v>
      </c>
      <c r="D301" t="b">
        <v>1</v>
      </c>
      <c r="E301" s="6">
        <v>0</v>
      </c>
      <c r="F301" s="6">
        <v>2</v>
      </c>
      <c r="G301" s="6">
        <v>1</v>
      </c>
      <c r="H301" t="s">
        <v>59</v>
      </c>
    </row>
    <row r="302" spans="1:8" x14ac:dyDescent="0.2">
      <c r="A302">
        <v>372</v>
      </c>
      <c r="B302" s="10" t="str">
        <f>HYPERLINK("http://www.uniprot.org/uniprot/RANB9_HUMAN", "RANB9_HUMAN")</f>
        <v>RANB9_HUMAN</v>
      </c>
      <c r="C302" t="s">
        <v>2993</v>
      </c>
      <c r="D302" t="b">
        <v>1</v>
      </c>
      <c r="E302" s="6">
        <v>0</v>
      </c>
      <c r="F302" s="6">
        <v>1</v>
      </c>
      <c r="G302" s="6">
        <v>1</v>
      </c>
      <c r="H302" t="s">
        <v>59</v>
      </c>
    </row>
    <row r="303" spans="1:8" x14ac:dyDescent="0.2">
      <c r="A303">
        <v>324</v>
      </c>
      <c r="B303" s="10" t="str">
        <f>HYPERLINK("http://www.uniprot.org/uniprot/RB6I2_HUMAN", "RB6I2_HUMAN")</f>
        <v>RB6I2_HUMAN</v>
      </c>
      <c r="C303" t="s">
        <v>2994</v>
      </c>
      <c r="D303" t="b">
        <v>1</v>
      </c>
      <c r="E303" s="6">
        <v>0</v>
      </c>
      <c r="F303" s="6">
        <v>2</v>
      </c>
      <c r="G303" s="6">
        <v>1</v>
      </c>
      <c r="H303" t="s">
        <v>59</v>
      </c>
    </row>
    <row r="304" spans="1:8" x14ac:dyDescent="0.2">
      <c r="A304">
        <v>350</v>
      </c>
      <c r="B304" s="10" t="str">
        <f>HYPERLINK("http://www.uniprot.org/uniprot/RBP56_HUMAN", "RBP56_HUMAN")</f>
        <v>RBP56_HUMAN</v>
      </c>
      <c r="C304" t="s">
        <v>2995</v>
      </c>
      <c r="D304" t="b">
        <v>1</v>
      </c>
      <c r="E304" s="6">
        <v>0</v>
      </c>
      <c r="F304" s="6">
        <v>2</v>
      </c>
      <c r="G304" s="6">
        <v>1</v>
      </c>
      <c r="H304" t="s">
        <v>59</v>
      </c>
    </row>
    <row r="305" spans="1:8" x14ac:dyDescent="0.2">
      <c r="A305">
        <v>246</v>
      </c>
      <c r="B305" s="10" t="str">
        <f>HYPERLINK("http://www.uniprot.org/uniprot/RHG01_HUMAN", "RHG01_HUMAN")</f>
        <v>RHG01_HUMAN</v>
      </c>
      <c r="C305" t="s">
        <v>2996</v>
      </c>
      <c r="D305" t="b">
        <v>1</v>
      </c>
      <c r="E305" s="6">
        <v>0</v>
      </c>
      <c r="F305" s="6">
        <v>2</v>
      </c>
      <c r="G305" s="6">
        <v>1</v>
      </c>
      <c r="H305" t="s">
        <v>59</v>
      </c>
    </row>
    <row r="306" spans="1:8" x14ac:dyDescent="0.2">
      <c r="A306">
        <v>329</v>
      </c>
      <c r="B306" s="10" t="str">
        <f>HYPERLINK("http://www.uniprot.org/uniprot/RHG18_HUMAN", "RHG18_HUMAN")</f>
        <v>RHG18_HUMAN</v>
      </c>
      <c r="C306" t="s">
        <v>2997</v>
      </c>
      <c r="D306" t="b">
        <v>1</v>
      </c>
      <c r="E306" s="6">
        <v>0</v>
      </c>
      <c r="F306" s="6">
        <v>2</v>
      </c>
      <c r="G306" s="6">
        <v>1</v>
      </c>
      <c r="H306" t="s">
        <v>59</v>
      </c>
    </row>
    <row r="307" spans="1:8" x14ac:dyDescent="0.2">
      <c r="A307">
        <v>289</v>
      </c>
      <c r="B307" s="10" t="str">
        <f>HYPERLINK("http://www.uniprot.org/uniprot/RHGBB_HUMAN", "RHGBB_HUMAN")</f>
        <v>RHGBB_HUMAN</v>
      </c>
      <c r="C307" t="s">
        <v>2195</v>
      </c>
      <c r="D307" t="b">
        <v>1</v>
      </c>
      <c r="E307" s="6">
        <v>0</v>
      </c>
      <c r="F307" s="6">
        <v>2</v>
      </c>
      <c r="G307" s="6">
        <v>1</v>
      </c>
      <c r="H307" t="s">
        <v>59</v>
      </c>
    </row>
    <row r="308" spans="1:8" x14ac:dyDescent="0.2">
      <c r="A308">
        <v>167</v>
      </c>
      <c r="B308" s="10" t="str">
        <f>HYPERLINK("http://www.uniprot.org/uniprot/RIR1_HUMAN", "RIR1_HUMAN")</f>
        <v>RIR1_HUMAN</v>
      </c>
      <c r="C308" t="s">
        <v>2998</v>
      </c>
      <c r="D308" t="b">
        <v>1</v>
      </c>
      <c r="E308" s="6">
        <v>0</v>
      </c>
      <c r="F308" s="6">
        <v>1</v>
      </c>
      <c r="G308" s="6">
        <v>1</v>
      </c>
      <c r="H308" t="s">
        <v>59</v>
      </c>
    </row>
    <row r="309" spans="1:8" x14ac:dyDescent="0.2">
      <c r="A309">
        <v>197</v>
      </c>
      <c r="B309" s="10" t="str">
        <f>HYPERLINK("http://www.uniprot.org/uniprot/RL14_HUMAN", "RL14_HUMAN")</f>
        <v>RL14_HUMAN</v>
      </c>
      <c r="C309" t="s">
        <v>2999</v>
      </c>
      <c r="D309" t="b">
        <v>1</v>
      </c>
      <c r="E309" s="6">
        <v>1</v>
      </c>
      <c r="F309" s="6">
        <v>2</v>
      </c>
      <c r="G309" s="6">
        <v>1</v>
      </c>
      <c r="H309" t="s">
        <v>59</v>
      </c>
    </row>
    <row r="310" spans="1:8" x14ac:dyDescent="0.2">
      <c r="A310">
        <v>236</v>
      </c>
      <c r="B310" s="10" t="str">
        <f>HYPERLINK("http://www.uniprot.org/uniprot/RL19_HUMAN", "RL19_HUMAN")</f>
        <v>RL19_HUMAN</v>
      </c>
      <c r="C310" t="s">
        <v>320</v>
      </c>
      <c r="D310" t="b">
        <v>1</v>
      </c>
      <c r="E310" s="6">
        <v>1</v>
      </c>
      <c r="F310" s="6">
        <v>2</v>
      </c>
      <c r="G310" s="6">
        <v>1</v>
      </c>
      <c r="H310" t="s">
        <v>59</v>
      </c>
    </row>
    <row r="311" spans="1:8" x14ac:dyDescent="0.2">
      <c r="A311">
        <v>236</v>
      </c>
      <c r="B311" s="10" t="str">
        <f>HYPERLINK("http://www.uniprot.org/uniprot/RL19_HUMAN", "RL19_HUMAN")</f>
        <v>RL19_HUMAN</v>
      </c>
      <c r="C311" t="s">
        <v>3000</v>
      </c>
      <c r="D311" t="b">
        <v>1</v>
      </c>
      <c r="E311" s="6">
        <v>0</v>
      </c>
      <c r="F311" s="6">
        <v>2</v>
      </c>
      <c r="G311" s="6">
        <v>1</v>
      </c>
      <c r="H311" t="s">
        <v>59</v>
      </c>
    </row>
    <row r="312" spans="1:8" x14ac:dyDescent="0.2">
      <c r="A312">
        <v>221</v>
      </c>
      <c r="B312" s="10" t="str">
        <f>HYPERLINK("http://www.uniprot.org/uniprot/RL26_HUMAN", "RL26_HUMAN")</f>
        <v>RL26_HUMAN</v>
      </c>
      <c r="C312" t="s">
        <v>3001</v>
      </c>
      <c r="D312" t="b">
        <v>1</v>
      </c>
      <c r="E312" s="6">
        <v>1</v>
      </c>
      <c r="F312" s="6">
        <v>2</v>
      </c>
      <c r="G312" s="6">
        <v>1</v>
      </c>
      <c r="H312" t="s">
        <v>59</v>
      </c>
    </row>
    <row r="313" spans="1:8" x14ac:dyDescent="0.2">
      <c r="A313">
        <v>221</v>
      </c>
      <c r="B313" s="10" t="str">
        <f>HYPERLINK("http://www.uniprot.org/uniprot/RL26_HUMAN", "RL26_HUMAN")</f>
        <v>RL26_HUMAN</v>
      </c>
      <c r="C313" t="s">
        <v>3002</v>
      </c>
      <c r="D313" t="b">
        <v>1</v>
      </c>
      <c r="E313" s="6">
        <v>0</v>
      </c>
      <c r="F313" s="6">
        <v>2</v>
      </c>
      <c r="G313" s="6">
        <v>1</v>
      </c>
      <c r="H313" t="s">
        <v>59</v>
      </c>
    </row>
    <row r="314" spans="1:8" x14ac:dyDescent="0.2">
      <c r="A314">
        <v>222</v>
      </c>
      <c r="B314" s="10" t="str">
        <f>HYPERLINK("http://www.uniprot.org/uniprot/RL27_HUMAN", "RL27_HUMAN")</f>
        <v>RL27_HUMAN</v>
      </c>
      <c r="C314" t="s">
        <v>3003</v>
      </c>
      <c r="D314" t="b">
        <v>1</v>
      </c>
      <c r="E314" s="6">
        <v>0</v>
      </c>
      <c r="F314" s="6">
        <v>2</v>
      </c>
      <c r="G314" s="6">
        <v>1</v>
      </c>
      <c r="H314" t="s">
        <v>59</v>
      </c>
    </row>
    <row r="315" spans="1:8" x14ac:dyDescent="0.2">
      <c r="A315">
        <v>182</v>
      </c>
      <c r="B315" s="10" t="str">
        <f>HYPERLINK("http://www.uniprot.org/uniprot/RL3_HUMAN", "RL3_HUMAN")</f>
        <v>RL3_HUMAN</v>
      </c>
      <c r="C315" t="s">
        <v>3004</v>
      </c>
      <c r="D315" t="b">
        <v>1</v>
      </c>
      <c r="E315" s="6">
        <v>0</v>
      </c>
      <c r="F315" s="6">
        <v>2</v>
      </c>
      <c r="G315" s="6">
        <v>1</v>
      </c>
      <c r="H315" t="s">
        <v>59</v>
      </c>
    </row>
    <row r="316" spans="1:8" x14ac:dyDescent="0.2">
      <c r="A316">
        <v>182</v>
      </c>
      <c r="B316" s="10" t="str">
        <f>HYPERLINK("http://www.uniprot.org/uniprot/RL3_HUMAN", "RL3_HUMAN")</f>
        <v>RL3_HUMAN</v>
      </c>
      <c r="C316" t="s">
        <v>3005</v>
      </c>
      <c r="D316" t="b">
        <v>1</v>
      </c>
      <c r="E316" s="6">
        <v>1</v>
      </c>
      <c r="F316" s="6">
        <v>2</v>
      </c>
      <c r="G316" s="6">
        <v>1</v>
      </c>
      <c r="H316" t="s">
        <v>59</v>
      </c>
    </row>
    <row r="317" spans="1:8" x14ac:dyDescent="0.2">
      <c r="A317">
        <v>182</v>
      </c>
      <c r="B317" s="10" t="str">
        <f>HYPERLINK("http://www.uniprot.org/uniprot/RL3_HUMAN", "RL3_HUMAN")</f>
        <v>RL3_HUMAN</v>
      </c>
      <c r="C317" t="s">
        <v>984</v>
      </c>
      <c r="D317" t="b">
        <v>1</v>
      </c>
      <c r="E317" s="6">
        <v>0</v>
      </c>
      <c r="F317" s="6">
        <v>2</v>
      </c>
      <c r="G317" s="6">
        <v>1</v>
      </c>
      <c r="H317" t="s">
        <v>59</v>
      </c>
    </row>
    <row r="318" spans="1:8" x14ac:dyDescent="0.2">
      <c r="A318">
        <v>303</v>
      </c>
      <c r="B318" s="10" t="str">
        <f>HYPERLINK("http://www.uniprot.org/uniprot/RN213_HUMAN", "RN213_HUMAN")</f>
        <v>RN213_HUMAN</v>
      </c>
      <c r="C318" t="s">
        <v>1650</v>
      </c>
      <c r="D318" t="b">
        <v>1</v>
      </c>
      <c r="E318" s="6">
        <v>0</v>
      </c>
      <c r="F318" s="6">
        <v>2</v>
      </c>
      <c r="G318" s="6">
        <v>1</v>
      </c>
      <c r="H318" t="s">
        <v>59</v>
      </c>
    </row>
    <row r="319" spans="1:8" x14ac:dyDescent="0.2">
      <c r="A319">
        <v>102</v>
      </c>
      <c r="B319" s="10" t="str">
        <f>HYPERLINK("http://www.uniprot.org/uniprot/RNBP6_HUMAN", "RNBP6_HUMAN")</f>
        <v>RNBP6_HUMAN</v>
      </c>
      <c r="C319" t="s">
        <v>3006</v>
      </c>
      <c r="D319" t="b">
        <v>1</v>
      </c>
      <c r="E319" s="6">
        <v>0</v>
      </c>
      <c r="F319" s="6">
        <v>2</v>
      </c>
      <c r="G319" s="6">
        <v>1</v>
      </c>
      <c r="H319" t="s">
        <v>59</v>
      </c>
    </row>
    <row r="320" spans="1:8" x14ac:dyDescent="0.2">
      <c r="A320">
        <v>141</v>
      </c>
      <c r="B320" s="10" t="str">
        <f>HYPERLINK("http://www.uniprot.org/uniprot/ROS_HUMAN", "ROS_HUMAN")</f>
        <v>ROS_HUMAN</v>
      </c>
      <c r="C320" t="s">
        <v>3007</v>
      </c>
      <c r="D320" t="b">
        <v>1</v>
      </c>
      <c r="E320" s="6">
        <v>0</v>
      </c>
      <c r="F320" s="6">
        <v>2</v>
      </c>
      <c r="G320" s="6">
        <v>1</v>
      </c>
      <c r="H320" t="s">
        <v>59</v>
      </c>
    </row>
    <row r="321" spans="1:8" x14ac:dyDescent="0.2">
      <c r="A321">
        <v>161</v>
      </c>
      <c r="B321" s="10" t="str">
        <f>HYPERLINK("http://www.uniprot.org/uniprot/RPB3_HUMAN", "RPB3_HUMAN")</f>
        <v>RPB3_HUMAN</v>
      </c>
      <c r="C321" t="s">
        <v>3008</v>
      </c>
      <c r="D321" t="b">
        <v>1</v>
      </c>
      <c r="E321" s="6">
        <v>0</v>
      </c>
      <c r="F321" s="6">
        <v>2</v>
      </c>
      <c r="G321" s="6">
        <v>1</v>
      </c>
      <c r="H321" t="s">
        <v>59</v>
      </c>
    </row>
    <row r="322" spans="1:8" x14ac:dyDescent="0.2">
      <c r="A322">
        <v>409</v>
      </c>
      <c r="B322" s="10" t="str">
        <f>HYPERLINK("http://www.uniprot.org/uniprot/RPF1_HUMAN", "RPF1_HUMAN")</f>
        <v>RPF1_HUMAN</v>
      </c>
      <c r="C322" t="s">
        <v>3009</v>
      </c>
      <c r="D322" t="b">
        <v>1</v>
      </c>
      <c r="E322" s="6">
        <v>0</v>
      </c>
      <c r="F322" s="6">
        <v>2</v>
      </c>
      <c r="G322" s="6">
        <v>1</v>
      </c>
      <c r="H322" t="s">
        <v>59</v>
      </c>
    </row>
    <row r="323" spans="1:8" x14ac:dyDescent="0.2">
      <c r="A323">
        <v>427</v>
      </c>
      <c r="B323" s="10" t="str">
        <f>HYPERLINK("http://www.uniprot.org/uniprot/RRN3_HUMAN", "RRN3_HUMAN")</f>
        <v>RRN3_HUMAN</v>
      </c>
      <c r="C323" t="s">
        <v>1175</v>
      </c>
      <c r="D323" t="b">
        <v>1</v>
      </c>
      <c r="E323" s="6">
        <v>1</v>
      </c>
      <c r="F323" s="6">
        <v>2</v>
      </c>
      <c r="G323" s="6">
        <v>1</v>
      </c>
      <c r="H323" t="s">
        <v>59</v>
      </c>
    </row>
    <row r="324" spans="1:8" x14ac:dyDescent="0.2">
      <c r="A324">
        <v>227</v>
      </c>
      <c r="B324" s="10" t="str">
        <f>HYPERLINK("http://www.uniprot.org/uniprot/RS11_HUMAN", "RS11_HUMAN")</f>
        <v>RS11_HUMAN</v>
      </c>
      <c r="C324" t="s">
        <v>3010</v>
      </c>
      <c r="D324" t="b">
        <v>1</v>
      </c>
      <c r="E324" s="6">
        <v>1</v>
      </c>
      <c r="F324" s="6">
        <v>2</v>
      </c>
      <c r="G324" s="6">
        <v>1</v>
      </c>
      <c r="H324" t="s">
        <v>59</v>
      </c>
    </row>
    <row r="325" spans="1:8" x14ac:dyDescent="0.2">
      <c r="A325">
        <v>225</v>
      </c>
      <c r="B325" s="10" t="str">
        <f>HYPERLINK("http://www.uniprot.org/uniprot/RS16_HUMAN", "RS16_HUMAN")</f>
        <v>RS16_HUMAN</v>
      </c>
      <c r="C325" t="s">
        <v>3011</v>
      </c>
      <c r="D325" t="b">
        <v>1</v>
      </c>
      <c r="E325" s="6">
        <v>0</v>
      </c>
      <c r="F325" s="6">
        <v>2</v>
      </c>
      <c r="G325" s="6">
        <v>1</v>
      </c>
      <c r="H325" t="s">
        <v>59</v>
      </c>
    </row>
    <row r="326" spans="1:8" x14ac:dyDescent="0.2">
      <c r="A326">
        <v>225</v>
      </c>
      <c r="B326" s="10" t="str">
        <f>HYPERLINK("http://www.uniprot.org/uniprot/RS16_HUMAN", "RS16_HUMAN")</f>
        <v>RS16_HUMAN</v>
      </c>
      <c r="C326" t="s">
        <v>3012</v>
      </c>
      <c r="D326" t="b">
        <v>1</v>
      </c>
      <c r="E326" s="6">
        <v>0</v>
      </c>
      <c r="F326" s="6">
        <v>2</v>
      </c>
      <c r="G326" s="6">
        <v>1</v>
      </c>
      <c r="H326" t="s">
        <v>59</v>
      </c>
    </row>
    <row r="327" spans="1:8" x14ac:dyDescent="0.2">
      <c r="A327">
        <v>225</v>
      </c>
      <c r="B327" s="10" t="str">
        <f>HYPERLINK("http://www.uniprot.org/uniprot/RS16_HUMAN", "RS16_HUMAN")</f>
        <v>RS16_HUMAN</v>
      </c>
      <c r="C327" t="s">
        <v>1659</v>
      </c>
      <c r="D327" t="b">
        <v>1</v>
      </c>
      <c r="E327" s="6">
        <v>0</v>
      </c>
      <c r="F327" s="6">
        <v>2</v>
      </c>
      <c r="G327" s="6">
        <v>1</v>
      </c>
      <c r="H327" t="s">
        <v>59</v>
      </c>
    </row>
    <row r="328" spans="1:8" x14ac:dyDescent="0.2">
      <c r="A328">
        <v>229</v>
      </c>
      <c r="B328" s="10" t="str">
        <f>HYPERLINK("http://www.uniprot.org/uniprot/RS26_HUMAN", "RS26_HUMAN")</f>
        <v>RS26_HUMAN</v>
      </c>
      <c r="C328" t="s">
        <v>1180</v>
      </c>
      <c r="D328" t="b">
        <v>1</v>
      </c>
      <c r="E328" s="6">
        <v>0</v>
      </c>
      <c r="F328" s="6">
        <v>2</v>
      </c>
      <c r="G328" s="6">
        <v>1</v>
      </c>
      <c r="H328" t="s">
        <v>59</v>
      </c>
    </row>
    <row r="329" spans="1:8" x14ac:dyDescent="0.2">
      <c r="A329">
        <v>229</v>
      </c>
      <c r="B329" s="10" t="str">
        <f>HYPERLINK("http://www.uniprot.org/uniprot/RS26_HUMAN", "RS26_HUMAN")</f>
        <v>RS26_HUMAN</v>
      </c>
      <c r="C329" t="s">
        <v>1181</v>
      </c>
      <c r="D329" t="b">
        <v>1</v>
      </c>
      <c r="E329" s="6">
        <v>0</v>
      </c>
      <c r="F329" s="6">
        <v>1</v>
      </c>
      <c r="G329" s="6">
        <v>1</v>
      </c>
      <c r="H329" t="s">
        <v>59</v>
      </c>
    </row>
    <row r="330" spans="1:8" x14ac:dyDescent="0.2">
      <c r="A330">
        <v>226</v>
      </c>
      <c r="B330" s="10" t="str">
        <f>HYPERLINK("http://www.uniprot.org/uniprot/RS29_HUMAN", "RS29_HUMAN")</f>
        <v>RS29_HUMAN</v>
      </c>
      <c r="C330" t="s">
        <v>3013</v>
      </c>
      <c r="D330" t="b">
        <v>1</v>
      </c>
      <c r="E330" s="6">
        <v>0</v>
      </c>
      <c r="F330" s="6">
        <v>2</v>
      </c>
      <c r="G330" s="6">
        <v>1</v>
      </c>
      <c r="H330" t="s">
        <v>59</v>
      </c>
    </row>
    <row r="331" spans="1:8" x14ac:dyDescent="0.2">
      <c r="A331">
        <v>220</v>
      </c>
      <c r="B331" s="10" t="str">
        <f>HYPERLINK("http://www.uniprot.org/uniprot/RS3A_HUMAN", "RS3A_HUMAN")</f>
        <v>RS3A_HUMAN</v>
      </c>
      <c r="C331" t="s">
        <v>224</v>
      </c>
      <c r="D331" t="b">
        <v>1</v>
      </c>
      <c r="E331" s="6">
        <v>0</v>
      </c>
      <c r="F331" s="6">
        <v>2</v>
      </c>
      <c r="G331" s="6">
        <v>1</v>
      </c>
      <c r="H331" t="s">
        <v>59</v>
      </c>
    </row>
    <row r="332" spans="1:8" x14ac:dyDescent="0.2">
      <c r="A332">
        <v>162</v>
      </c>
      <c r="B332" s="10" t="str">
        <f>HYPERLINK("http://www.uniprot.org/uniprot/RXRA_HUMAN", "RXRA_HUMAN")</f>
        <v>RXRA_HUMAN</v>
      </c>
      <c r="C332" t="s">
        <v>3014</v>
      </c>
      <c r="D332" t="b">
        <v>1</v>
      </c>
      <c r="E332" s="6">
        <v>0</v>
      </c>
      <c r="F332" s="6">
        <v>2</v>
      </c>
      <c r="G332" s="6">
        <v>1</v>
      </c>
      <c r="H332" t="s">
        <v>59</v>
      </c>
    </row>
    <row r="333" spans="1:8" x14ac:dyDescent="0.2">
      <c r="A333">
        <v>452</v>
      </c>
      <c r="B333" s="10" t="str">
        <f>HYPERLINK("http://www.uniprot.org/uniprot/S12A4_HUMAN", "S12A4_HUMAN")</f>
        <v>S12A4_HUMAN</v>
      </c>
      <c r="C333" t="s">
        <v>3015</v>
      </c>
      <c r="D333" t="b">
        <v>1</v>
      </c>
      <c r="E333" s="6">
        <v>0</v>
      </c>
      <c r="F333" s="6">
        <v>2</v>
      </c>
      <c r="G333" s="6">
        <v>1</v>
      </c>
      <c r="H333" t="s">
        <v>59</v>
      </c>
    </row>
    <row r="334" spans="1:8" x14ac:dyDescent="0.2">
      <c r="A334">
        <v>94</v>
      </c>
      <c r="B334" s="10" t="str">
        <f>HYPERLINK("http://www.uniprot.org/uniprot/S14L5_HUMAN", "S14L5_HUMAN")</f>
        <v>S14L5_HUMAN</v>
      </c>
      <c r="C334" t="s">
        <v>3016</v>
      </c>
      <c r="D334" t="b">
        <v>1</v>
      </c>
      <c r="E334" s="6">
        <v>0</v>
      </c>
      <c r="F334" s="6">
        <v>2</v>
      </c>
      <c r="G334" s="6">
        <v>1</v>
      </c>
      <c r="H334" t="s">
        <v>59</v>
      </c>
    </row>
    <row r="335" spans="1:8" x14ac:dyDescent="0.2">
      <c r="A335">
        <v>288</v>
      </c>
      <c r="B335" s="10" t="str">
        <f>HYPERLINK("http://www.uniprot.org/uniprot/S2535_HUMAN", "S2535_HUMAN")</f>
        <v>S2535_HUMAN</v>
      </c>
      <c r="C335" t="s">
        <v>3017</v>
      </c>
      <c r="D335" t="b">
        <v>1</v>
      </c>
      <c r="E335" s="6">
        <v>0</v>
      </c>
      <c r="F335" s="6">
        <v>2</v>
      </c>
      <c r="G335" s="6">
        <v>1</v>
      </c>
      <c r="H335" t="s">
        <v>59</v>
      </c>
    </row>
    <row r="336" spans="1:8" x14ac:dyDescent="0.2">
      <c r="A336">
        <v>390</v>
      </c>
      <c r="B336" s="10" t="str">
        <f>HYPERLINK("http://www.uniprot.org/uniprot/S26A6_HUMAN", "S26A6_HUMAN")</f>
        <v>S26A6_HUMAN</v>
      </c>
      <c r="C336" t="s">
        <v>3018</v>
      </c>
      <c r="D336" t="b">
        <v>1</v>
      </c>
      <c r="E336" s="6">
        <v>1</v>
      </c>
      <c r="F336" s="6">
        <v>2</v>
      </c>
      <c r="G336" s="6">
        <v>1</v>
      </c>
      <c r="H336" t="s">
        <v>59</v>
      </c>
    </row>
    <row r="337" spans="1:8" x14ac:dyDescent="0.2">
      <c r="A337">
        <v>282</v>
      </c>
      <c r="B337" s="10" t="str">
        <f>HYPERLINK("http://www.uniprot.org/uniprot/SC23B_HUMAN", "SC23B_HUMAN")</f>
        <v>SC23B_HUMAN</v>
      </c>
      <c r="C337" t="s">
        <v>3019</v>
      </c>
      <c r="D337" t="b">
        <v>1</v>
      </c>
      <c r="E337" s="6">
        <v>0</v>
      </c>
      <c r="F337" s="6">
        <v>2</v>
      </c>
      <c r="G337" s="6">
        <v>1</v>
      </c>
      <c r="H337" t="s">
        <v>59</v>
      </c>
    </row>
    <row r="338" spans="1:8" x14ac:dyDescent="0.2">
      <c r="A338">
        <v>198</v>
      </c>
      <c r="B338" s="10" t="str">
        <f>HYPERLINK("http://www.uniprot.org/uniprot/SCNNG_HUMAN", "SCNNG_HUMAN")</f>
        <v>SCNNG_HUMAN</v>
      </c>
      <c r="C338" t="s">
        <v>3020</v>
      </c>
      <c r="D338" t="b">
        <v>1</v>
      </c>
      <c r="E338" s="6">
        <v>0</v>
      </c>
      <c r="F338" s="6">
        <v>2</v>
      </c>
      <c r="G338" s="6">
        <v>1</v>
      </c>
      <c r="H338" t="s">
        <v>59</v>
      </c>
    </row>
    <row r="339" spans="1:8" x14ac:dyDescent="0.2">
      <c r="A339">
        <v>305</v>
      </c>
      <c r="B339" s="10" t="str">
        <f>HYPERLINK("http://www.uniprot.org/uniprot/SCYL2_HUMAN", "SCYL2_HUMAN")</f>
        <v>SCYL2_HUMAN</v>
      </c>
      <c r="C339" t="s">
        <v>3021</v>
      </c>
      <c r="D339" t="b">
        <v>1</v>
      </c>
      <c r="E339" s="6">
        <v>0</v>
      </c>
      <c r="F339" s="6">
        <v>2</v>
      </c>
      <c r="G339" s="6">
        <v>1</v>
      </c>
      <c r="H339" t="s">
        <v>59</v>
      </c>
    </row>
    <row r="340" spans="1:8" x14ac:dyDescent="0.2">
      <c r="A340">
        <v>302</v>
      </c>
      <c r="B340" s="10" t="str">
        <f>HYPERLINK("http://www.uniprot.org/uniprot/SE1L2_HUMAN", "SE1L2_HUMAN")</f>
        <v>SE1L2_HUMAN</v>
      </c>
      <c r="C340" t="s">
        <v>3022</v>
      </c>
      <c r="D340" t="b">
        <v>1</v>
      </c>
      <c r="E340" s="6">
        <v>0</v>
      </c>
      <c r="F340" s="6">
        <v>2</v>
      </c>
      <c r="G340" s="6">
        <v>1</v>
      </c>
      <c r="H340" t="s">
        <v>59</v>
      </c>
    </row>
    <row r="341" spans="1:8" x14ac:dyDescent="0.2">
      <c r="A341">
        <v>280</v>
      </c>
      <c r="B341" s="10" t="str">
        <f>HYPERLINK("http://www.uniprot.org/uniprot/SF3B3_HUMAN", "SF3B3_HUMAN")</f>
        <v>SF3B3_HUMAN</v>
      </c>
      <c r="C341" t="s">
        <v>3023</v>
      </c>
      <c r="D341" t="b">
        <v>1</v>
      </c>
      <c r="E341" s="6">
        <v>0</v>
      </c>
      <c r="F341" s="6">
        <v>2</v>
      </c>
      <c r="G341" s="6">
        <v>1</v>
      </c>
      <c r="H341" t="s">
        <v>59</v>
      </c>
    </row>
    <row r="342" spans="1:8" x14ac:dyDescent="0.2">
      <c r="A342">
        <v>280</v>
      </c>
      <c r="B342" s="10" t="str">
        <f>HYPERLINK("http://www.uniprot.org/uniprot/SF3B3_HUMAN", "SF3B3_HUMAN")</f>
        <v>SF3B3_HUMAN</v>
      </c>
      <c r="C342" t="s">
        <v>3024</v>
      </c>
      <c r="D342" t="b">
        <v>1</v>
      </c>
      <c r="E342" s="6">
        <v>0</v>
      </c>
      <c r="F342" s="6">
        <v>2</v>
      </c>
      <c r="G342" s="6">
        <v>1</v>
      </c>
      <c r="H342" t="s">
        <v>59</v>
      </c>
    </row>
    <row r="343" spans="1:8" x14ac:dyDescent="0.2">
      <c r="A343">
        <v>281</v>
      </c>
      <c r="B343" s="10" t="str">
        <f>HYPERLINK("http://www.uniprot.org/uniprot/SF3B4_HUMAN", "SF3B4_HUMAN")</f>
        <v>SF3B4_HUMAN</v>
      </c>
      <c r="C343" t="s">
        <v>3025</v>
      </c>
      <c r="D343" t="b">
        <v>1</v>
      </c>
      <c r="E343" s="6">
        <v>0</v>
      </c>
      <c r="F343" s="6">
        <v>2</v>
      </c>
      <c r="G343" s="6">
        <v>1</v>
      </c>
      <c r="H343" t="s">
        <v>59</v>
      </c>
    </row>
    <row r="344" spans="1:8" x14ac:dyDescent="0.2">
      <c r="A344">
        <v>388</v>
      </c>
      <c r="B344" s="10" t="str">
        <f>HYPERLINK("http://www.uniprot.org/uniprot/SF3B5_HUMAN", "SF3B5_HUMAN")</f>
        <v>SF3B5_HUMAN</v>
      </c>
      <c r="C344" t="s">
        <v>2676</v>
      </c>
      <c r="D344" t="b">
        <v>1</v>
      </c>
      <c r="E344" s="6">
        <v>0</v>
      </c>
      <c r="F344" s="6">
        <v>2</v>
      </c>
      <c r="G344" s="6">
        <v>1</v>
      </c>
      <c r="H344" t="s">
        <v>59</v>
      </c>
    </row>
    <row r="345" spans="1:8" x14ac:dyDescent="0.2">
      <c r="A345">
        <v>166</v>
      </c>
      <c r="B345" s="10" t="str">
        <f>HYPERLINK("http://www.uniprot.org/uniprot/SFPQ_HUMAN", "SFPQ_HUMAN")</f>
        <v>SFPQ_HUMAN</v>
      </c>
      <c r="C345" t="s">
        <v>3026</v>
      </c>
      <c r="D345" t="b">
        <v>1</v>
      </c>
      <c r="E345" s="6">
        <v>1</v>
      </c>
      <c r="F345" s="6">
        <v>2</v>
      </c>
      <c r="G345" s="6">
        <v>1</v>
      </c>
      <c r="H345" t="s">
        <v>59</v>
      </c>
    </row>
    <row r="346" spans="1:8" x14ac:dyDescent="0.2">
      <c r="A346">
        <v>89</v>
      </c>
      <c r="B346" s="10" t="str">
        <f>HYPERLINK("http://www.uniprot.org/uniprot/SMAD9_HUMAN", "SMAD9_HUMAN")</f>
        <v>SMAD9_HUMAN</v>
      </c>
      <c r="C346" t="s">
        <v>3027</v>
      </c>
      <c r="D346" t="b">
        <v>1</v>
      </c>
      <c r="E346" s="6">
        <v>0</v>
      </c>
      <c r="F346" s="6">
        <v>2</v>
      </c>
      <c r="G346" s="6">
        <v>1</v>
      </c>
      <c r="H346" t="s">
        <v>59</v>
      </c>
    </row>
    <row r="347" spans="1:8" x14ac:dyDescent="0.2">
      <c r="A347">
        <v>269</v>
      </c>
      <c r="B347" s="10" t="str">
        <f>HYPERLINK("http://www.uniprot.org/uniprot/SMC1A_HUMAN", "SMC1A_HUMAN")</f>
        <v>SMC1A_HUMAN</v>
      </c>
      <c r="C347" t="s">
        <v>3028</v>
      </c>
      <c r="D347" t="b">
        <v>1</v>
      </c>
      <c r="E347" s="6">
        <v>0</v>
      </c>
      <c r="F347" s="6">
        <v>2</v>
      </c>
      <c r="G347" s="6">
        <v>1</v>
      </c>
      <c r="H347" t="s">
        <v>59</v>
      </c>
    </row>
    <row r="348" spans="1:8" x14ac:dyDescent="0.2">
      <c r="A348">
        <v>207</v>
      </c>
      <c r="B348" s="10" t="str">
        <f>HYPERLINK("http://www.uniprot.org/uniprot/SNAA_HUMAN", "SNAA_HUMAN")</f>
        <v>SNAA_HUMAN</v>
      </c>
      <c r="C348" t="s">
        <v>3029</v>
      </c>
      <c r="D348" t="b">
        <v>1</v>
      </c>
      <c r="E348" s="6">
        <v>0</v>
      </c>
      <c r="F348" s="6">
        <v>2</v>
      </c>
      <c r="G348" s="6">
        <v>1</v>
      </c>
      <c r="H348" t="s">
        <v>59</v>
      </c>
    </row>
    <row r="349" spans="1:8" x14ac:dyDescent="0.2">
      <c r="A349">
        <v>312</v>
      </c>
      <c r="B349" s="10" t="str">
        <f>HYPERLINK("http://www.uniprot.org/uniprot/SND1_HUMAN", "SND1_HUMAN")</f>
        <v>SND1_HUMAN</v>
      </c>
      <c r="C349" t="s">
        <v>3030</v>
      </c>
      <c r="D349" t="b">
        <v>1</v>
      </c>
      <c r="E349" s="6">
        <v>0</v>
      </c>
      <c r="F349" s="6">
        <v>2</v>
      </c>
      <c r="G349" s="6">
        <v>1</v>
      </c>
      <c r="H349" t="s">
        <v>59</v>
      </c>
    </row>
    <row r="350" spans="1:8" x14ac:dyDescent="0.2">
      <c r="A350">
        <v>312</v>
      </c>
      <c r="B350" s="10" t="str">
        <f>HYPERLINK("http://www.uniprot.org/uniprot/SND1_HUMAN", "SND1_HUMAN")</f>
        <v>SND1_HUMAN</v>
      </c>
      <c r="C350" t="s">
        <v>3031</v>
      </c>
      <c r="D350" t="b">
        <v>1</v>
      </c>
      <c r="E350" s="6">
        <v>0</v>
      </c>
      <c r="F350" s="6">
        <v>2</v>
      </c>
      <c r="G350" s="6">
        <v>1</v>
      </c>
      <c r="H350" t="s">
        <v>59</v>
      </c>
    </row>
    <row r="351" spans="1:8" x14ac:dyDescent="0.2">
      <c r="A351">
        <v>75</v>
      </c>
      <c r="B351" s="10" t="str">
        <f>HYPERLINK("http://www.uniprot.org/uniprot/SNG2L_HUMAN", "SNG2L_HUMAN")</f>
        <v>SNG2L_HUMAN</v>
      </c>
      <c r="C351" t="s">
        <v>1198</v>
      </c>
      <c r="D351" t="b">
        <v>1</v>
      </c>
      <c r="E351" s="6">
        <v>1</v>
      </c>
      <c r="F351" s="6">
        <v>2</v>
      </c>
      <c r="G351" s="6">
        <v>1</v>
      </c>
      <c r="H351" t="s">
        <v>59</v>
      </c>
    </row>
    <row r="352" spans="1:8" x14ac:dyDescent="0.2">
      <c r="A352">
        <v>285</v>
      </c>
      <c r="B352" s="10" t="str">
        <f>HYPERLINK("http://www.uniprot.org/uniprot/SNPC1_HUMAN", "SNPC1_HUMAN")</f>
        <v>SNPC1_HUMAN</v>
      </c>
      <c r="C352" t="s">
        <v>3032</v>
      </c>
      <c r="D352" t="b">
        <v>1</v>
      </c>
      <c r="E352" s="6">
        <v>0</v>
      </c>
      <c r="F352" s="6">
        <v>2</v>
      </c>
      <c r="G352" s="6">
        <v>1</v>
      </c>
      <c r="H352" t="s">
        <v>59</v>
      </c>
    </row>
    <row r="353" spans="1:8" x14ac:dyDescent="0.2">
      <c r="A353">
        <v>285</v>
      </c>
      <c r="B353" s="10" t="str">
        <f>HYPERLINK("http://www.uniprot.org/uniprot/SNPC1_HUMAN", "SNPC1_HUMAN")</f>
        <v>SNPC1_HUMAN</v>
      </c>
      <c r="C353" t="s">
        <v>3033</v>
      </c>
      <c r="D353" t="b">
        <v>1</v>
      </c>
      <c r="E353" s="6">
        <v>0</v>
      </c>
      <c r="F353" s="6">
        <v>2</v>
      </c>
      <c r="G353" s="6">
        <v>1</v>
      </c>
      <c r="H353" t="s">
        <v>59</v>
      </c>
    </row>
    <row r="354" spans="1:8" x14ac:dyDescent="0.2">
      <c r="A354">
        <v>348</v>
      </c>
      <c r="B354" s="10" t="str">
        <f>HYPERLINK("http://www.uniprot.org/uniprot/SORL_HUMAN", "SORL_HUMAN")</f>
        <v>SORL_HUMAN</v>
      </c>
      <c r="C354" t="s">
        <v>3034</v>
      </c>
      <c r="D354" t="b">
        <v>1</v>
      </c>
      <c r="E354" s="6">
        <v>0</v>
      </c>
      <c r="F354" s="6">
        <v>2</v>
      </c>
      <c r="G354" s="6">
        <v>1</v>
      </c>
      <c r="H354" t="s">
        <v>59</v>
      </c>
    </row>
    <row r="355" spans="1:8" x14ac:dyDescent="0.2">
      <c r="A355">
        <v>401</v>
      </c>
      <c r="B355" s="10" t="str">
        <f>HYPERLINK("http://www.uniprot.org/uniprot/SP130_HUMAN", "SP130_HUMAN")</f>
        <v>SP130_HUMAN</v>
      </c>
      <c r="C355" t="s">
        <v>3035</v>
      </c>
      <c r="D355" t="b">
        <v>1</v>
      </c>
      <c r="E355" s="6">
        <v>0</v>
      </c>
      <c r="F355" s="6">
        <v>2</v>
      </c>
      <c r="G355" s="6">
        <v>1</v>
      </c>
      <c r="H355" t="s">
        <v>59</v>
      </c>
    </row>
    <row r="356" spans="1:8" x14ac:dyDescent="0.2">
      <c r="A356">
        <v>467</v>
      </c>
      <c r="B356" s="10" t="str">
        <f>HYPERLINK("http://www.uniprot.org/uniprot/SPCS1_HUMAN", "SPCS1_HUMAN")</f>
        <v>SPCS1_HUMAN</v>
      </c>
      <c r="C356" t="s">
        <v>3036</v>
      </c>
      <c r="D356" t="b">
        <v>1</v>
      </c>
      <c r="E356" s="6">
        <v>0</v>
      </c>
      <c r="F356" s="6">
        <v>2</v>
      </c>
      <c r="G356" s="6">
        <v>1</v>
      </c>
      <c r="H356" t="s">
        <v>59</v>
      </c>
    </row>
    <row r="357" spans="1:8" x14ac:dyDescent="0.2">
      <c r="A357">
        <v>328</v>
      </c>
      <c r="B357" s="10" t="str">
        <f>HYPERLINK("http://www.uniprot.org/uniprot/SPG20_HUMAN", "SPG20_HUMAN")</f>
        <v>SPG20_HUMAN</v>
      </c>
      <c r="C357" t="s">
        <v>3037</v>
      </c>
      <c r="D357" t="b">
        <v>1</v>
      </c>
      <c r="E357" s="6">
        <v>0</v>
      </c>
      <c r="F357" s="6">
        <v>2</v>
      </c>
      <c r="G357" s="6">
        <v>1</v>
      </c>
      <c r="H357" t="s">
        <v>59</v>
      </c>
    </row>
    <row r="358" spans="1:8" x14ac:dyDescent="0.2">
      <c r="A358">
        <v>97</v>
      </c>
      <c r="B358" s="10" t="str">
        <f>HYPERLINK("http://www.uniprot.org/uniprot/SPOP_HUMAN", "SPOP_HUMAN")</f>
        <v>SPOP_HUMAN</v>
      </c>
      <c r="C358" t="s">
        <v>3038</v>
      </c>
      <c r="D358" t="b">
        <v>1</v>
      </c>
      <c r="E358" s="6">
        <v>0</v>
      </c>
      <c r="F358" s="6">
        <v>2</v>
      </c>
      <c r="G358" s="6">
        <v>1</v>
      </c>
      <c r="H358" t="s">
        <v>59</v>
      </c>
    </row>
    <row r="359" spans="1:8" x14ac:dyDescent="0.2">
      <c r="A359">
        <v>217</v>
      </c>
      <c r="B359" s="10" t="str">
        <f>HYPERLINK("http://www.uniprot.org/uniprot/SRP54_HUMAN", "SRP54_HUMAN")</f>
        <v>SRP54_HUMAN</v>
      </c>
      <c r="C359" t="s">
        <v>3039</v>
      </c>
      <c r="D359" t="b">
        <v>1</v>
      </c>
      <c r="E359" s="6">
        <v>1</v>
      </c>
      <c r="F359" s="6">
        <v>2</v>
      </c>
      <c r="G359" s="6">
        <v>1</v>
      </c>
      <c r="H359" t="s">
        <v>59</v>
      </c>
    </row>
    <row r="360" spans="1:8" x14ac:dyDescent="0.2">
      <c r="A360">
        <v>373</v>
      </c>
      <c r="B360" s="10" t="str">
        <f>HYPERLINK("http://www.uniprot.org/uniprot/SRPK1_HUMAN", "SRPK1_HUMAN")</f>
        <v>SRPK1_HUMAN</v>
      </c>
      <c r="C360" t="s">
        <v>3040</v>
      </c>
      <c r="D360" t="b">
        <v>1</v>
      </c>
      <c r="E360" s="6">
        <v>0</v>
      </c>
      <c r="F360" s="6">
        <v>2</v>
      </c>
      <c r="G360" s="6">
        <v>1</v>
      </c>
      <c r="H360" t="s">
        <v>59</v>
      </c>
    </row>
    <row r="361" spans="1:8" x14ac:dyDescent="0.2">
      <c r="A361">
        <v>394</v>
      </c>
      <c r="B361" s="10" t="str">
        <f>HYPERLINK("http://www.uniprot.org/uniprot/SRXN1_HUMAN", "SRXN1_HUMAN")</f>
        <v>SRXN1_HUMAN</v>
      </c>
      <c r="C361" t="s">
        <v>241</v>
      </c>
      <c r="D361" t="b">
        <v>1</v>
      </c>
      <c r="E361" s="6">
        <v>0</v>
      </c>
      <c r="F361" s="6">
        <v>2</v>
      </c>
      <c r="G361" s="6">
        <v>1</v>
      </c>
      <c r="H361" t="s">
        <v>59</v>
      </c>
    </row>
    <row r="362" spans="1:8" x14ac:dyDescent="0.2">
      <c r="A362">
        <v>84</v>
      </c>
      <c r="B362" s="10" t="str">
        <f>HYPERLINK("http://www.uniprot.org/uniprot/STK6_HUMAN", "STK6_HUMAN")</f>
        <v>STK6_HUMAN</v>
      </c>
      <c r="C362" t="s">
        <v>3041</v>
      </c>
      <c r="D362" t="b">
        <v>1</v>
      </c>
      <c r="E362" s="6">
        <v>0</v>
      </c>
      <c r="F362" s="6">
        <v>2</v>
      </c>
      <c r="G362" s="6">
        <v>1</v>
      </c>
      <c r="H362" t="s">
        <v>59</v>
      </c>
    </row>
    <row r="363" spans="1:8" x14ac:dyDescent="0.2">
      <c r="A363">
        <v>458</v>
      </c>
      <c r="B363" s="10" t="str">
        <f>HYPERLINK("http://www.uniprot.org/uniprot/STRAP_HUMAN", "STRAP_HUMAN")</f>
        <v>STRAP_HUMAN</v>
      </c>
      <c r="C363" t="s">
        <v>3042</v>
      </c>
      <c r="D363" t="b">
        <v>1</v>
      </c>
      <c r="E363" s="6">
        <v>0</v>
      </c>
      <c r="F363" s="6">
        <v>2</v>
      </c>
      <c r="G363" s="6">
        <v>1</v>
      </c>
      <c r="H363" t="s">
        <v>59</v>
      </c>
    </row>
    <row r="364" spans="1:8" x14ac:dyDescent="0.2">
      <c r="A364">
        <v>172</v>
      </c>
      <c r="B364" s="10" t="str">
        <f>HYPERLINK("http://www.uniprot.org/uniprot/SYTC_HUMAN", "SYTC_HUMAN")</f>
        <v>SYTC_HUMAN</v>
      </c>
      <c r="C364" t="s">
        <v>3043</v>
      </c>
      <c r="D364" t="b">
        <v>1</v>
      </c>
      <c r="E364" s="6">
        <v>0</v>
      </c>
      <c r="F364" s="6">
        <v>2</v>
      </c>
      <c r="G364" s="6">
        <v>1</v>
      </c>
      <c r="H364" t="s">
        <v>59</v>
      </c>
    </row>
    <row r="365" spans="1:8" x14ac:dyDescent="0.2">
      <c r="A365">
        <v>378</v>
      </c>
      <c r="B365" s="10" t="str">
        <f>HYPERLINK("http://www.uniprot.org/uniprot/T22D3_HUMAN", "T22D3_HUMAN")</f>
        <v>T22D3_HUMAN</v>
      </c>
      <c r="C365" t="s">
        <v>3044</v>
      </c>
      <c r="D365" t="b">
        <v>1</v>
      </c>
      <c r="E365" s="6">
        <v>0</v>
      </c>
      <c r="F365" s="6">
        <v>2</v>
      </c>
      <c r="G365" s="6">
        <v>1</v>
      </c>
      <c r="H365" t="s">
        <v>59</v>
      </c>
    </row>
    <row r="366" spans="1:8" x14ac:dyDescent="0.2">
      <c r="A366">
        <v>181</v>
      </c>
      <c r="B366" s="10" t="str">
        <f>HYPERLINK("http://www.uniprot.org/uniprot/TAGL2_HUMAN", "TAGL2_HUMAN")</f>
        <v>TAGL2_HUMAN</v>
      </c>
      <c r="C366" t="s">
        <v>3045</v>
      </c>
      <c r="D366" t="b">
        <v>1</v>
      </c>
      <c r="E366" s="6">
        <v>0</v>
      </c>
      <c r="F366" s="6">
        <v>2</v>
      </c>
      <c r="G366" s="6">
        <v>1</v>
      </c>
      <c r="H366" t="s">
        <v>59</v>
      </c>
    </row>
    <row r="367" spans="1:8" x14ac:dyDescent="0.2">
      <c r="A367">
        <v>240</v>
      </c>
      <c r="B367" s="10" t="str">
        <f>HYPERLINK("http://www.uniprot.org/uniprot/TAP1_HUMAN", "TAP1_HUMAN")</f>
        <v>TAP1_HUMAN</v>
      </c>
      <c r="C367" t="s">
        <v>733</v>
      </c>
      <c r="D367" t="b">
        <v>1</v>
      </c>
      <c r="E367" s="6">
        <v>1</v>
      </c>
      <c r="F367" s="6">
        <v>2</v>
      </c>
      <c r="G367" s="6">
        <v>1</v>
      </c>
      <c r="H367" t="s">
        <v>59</v>
      </c>
    </row>
    <row r="368" spans="1:8" x14ac:dyDescent="0.2">
      <c r="A368">
        <v>129</v>
      </c>
      <c r="B368" s="10" t="str">
        <f>HYPERLINK("http://www.uniprot.org/uniprot/TBB4_HUMAN", "TBB4_HUMAN")</f>
        <v>TBB4_HUMAN</v>
      </c>
      <c r="C368" t="s">
        <v>3046</v>
      </c>
      <c r="D368" t="b">
        <v>1</v>
      </c>
      <c r="E368" s="6">
        <v>0</v>
      </c>
      <c r="F368" s="6">
        <v>1</v>
      </c>
      <c r="G368" s="6">
        <v>1</v>
      </c>
      <c r="H368" t="s">
        <v>59</v>
      </c>
    </row>
    <row r="369" spans="1:8" x14ac:dyDescent="0.2">
      <c r="A369">
        <v>192</v>
      </c>
      <c r="B369" s="10" t="str">
        <f>HYPERLINK("http://www.uniprot.org/uniprot/TCPE_HUMAN", "TCPE_HUMAN")</f>
        <v>TCPE_HUMAN</v>
      </c>
      <c r="C369" t="s">
        <v>987</v>
      </c>
      <c r="D369" t="b">
        <v>1</v>
      </c>
      <c r="E369" s="6">
        <v>0</v>
      </c>
      <c r="F369" s="6">
        <v>2</v>
      </c>
      <c r="G369" s="6">
        <v>1</v>
      </c>
      <c r="H369" t="s">
        <v>59</v>
      </c>
    </row>
    <row r="370" spans="1:8" x14ac:dyDescent="0.2">
      <c r="A370">
        <v>184</v>
      </c>
      <c r="B370" s="10" t="str">
        <f>HYPERLINK("http://www.uniprot.org/uniprot/TCPZ_HUMAN", "TCPZ_HUMAN")</f>
        <v>TCPZ_HUMAN</v>
      </c>
      <c r="C370" t="s">
        <v>3047</v>
      </c>
      <c r="D370" t="b">
        <v>1</v>
      </c>
      <c r="E370" s="6">
        <v>0</v>
      </c>
      <c r="F370" s="6">
        <v>2</v>
      </c>
      <c r="G370" s="6">
        <v>1</v>
      </c>
      <c r="H370" t="s">
        <v>59</v>
      </c>
    </row>
    <row r="371" spans="1:8" x14ac:dyDescent="0.2">
      <c r="A371">
        <v>169</v>
      </c>
      <c r="B371" s="10" t="str">
        <f>HYPERLINK("http://www.uniprot.org/uniprot/TENA_HUMAN", "TENA_HUMAN")</f>
        <v>TENA_HUMAN</v>
      </c>
      <c r="C371" t="s">
        <v>3048</v>
      </c>
      <c r="D371" t="b">
        <v>1</v>
      </c>
      <c r="E371" s="6">
        <v>0</v>
      </c>
      <c r="F371" s="6">
        <v>2</v>
      </c>
      <c r="G371" s="6">
        <v>1</v>
      </c>
      <c r="H371" t="s">
        <v>59</v>
      </c>
    </row>
    <row r="372" spans="1:8" x14ac:dyDescent="0.2">
      <c r="A372">
        <v>248</v>
      </c>
      <c r="B372" s="10" t="str">
        <f>HYPERLINK("http://www.uniprot.org/uniprot/TF3C1_HUMAN", "TF3C1_HUMAN")</f>
        <v>TF3C1_HUMAN</v>
      </c>
      <c r="C372" t="s">
        <v>737</v>
      </c>
      <c r="D372" t="b">
        <v>1</v>
      </c>
      <c r="E372" s="6">
        <v>0</v>
      </c>
      <c r="F372" s="6">
        <v>2</v>
      </c>
      <c r="G372" s="6">
        <v>1</v>
      </c>
      <c r="H372" t="s">
        <v>59</v>
      </c>
    </row>
    <row r="373" spans="1:8" x14ac:dyDescent="0.2">
      <c r="A373">
        <v>447</v>
      </c>
      <c r="B373" s="10" t="str">
        <f>HYPERLINK("http://www.uniprot.org/uniprot/TF3C4_HUMAN", "TF3C4_HUMAN")</f>
        <v>TF3C4_HUMAN</v>
      </c>
      <c r="C373" t="s">
        <v>3049</v>
      </c>
      <c r="D373" t="b">
        <v>1</v>
      </c>
      <c r="E373" s="6">
        <v>0</v>
      </c>
      <c r="F373" s="6">
        <v>2</v>
      </c>
      <c r="G373" s="6">
        <v>1</v>
      </c>
      <c r="H373" t="s">
        <v>59</v>
      </c>
    </row>
    <row r="374" spans="1:8" x14ac:dyDescent="0.2">
      <c r="A374">
        <v>242</v>
      </c>
      <c r="B374" s="10" t="str">
        <f>HYPERLINK("http://www.uniprot.org/uniprot/TF65_HUMAN", "TF65_HUMAN")</f>
        <v>TF65_HUMAN</v>
      </c>
      <c r="C374" t="s">
        <v>3050</v>
      </c>
      <c r="D374" t="b">
        <v>1</v>
      </c>
      <c r="E374" s="6">
        <v>0</v>
      </c>
      <c r="F374" s="6">
        <v>2</v>
      </c>
      <c r="G374" s="6">
        <v>1</v>
      </c>
      <c r="H374" t="s">
        <v>59</v>
      </c>
    </row>
    <row r="375" spans="1:8" x14ac:dyDescent="0.2">
      <c r="A375">
        <v>337</v>
      </c>
      <c r="B375" s="10" t="str">
        <f>HYPERLINK("http://www.uniprot.org/uniprot/THAP6_HUMAN", "THAP6_HUMAN")</f>
        <v>THAP6_HUMAN</v>
      </c>
      <c r="C375" t="s">
        <v>3051</v>
      </c>
      <c r="D375" t="b">
        <v>1</v>
      </c>
      <c r="E375" s="6">
        <v>0</v>
      </c>
      <c r="F375" s="6">
        <v>2</v>
      </c>
      <c r="G375" s="6">
        <v>1</v>
      </c>
      <c r="H375" t="s">
        <v>59</v>
      </c>
    </row>
    <row r="376" spans="1:8" x14ac:dyDescent="0.2">
      <c r="A376">
        <v>463</v>
      </c>
      <c r="B376" s="10" t="str">
        <f>HYPERLINK("http://www.uniprot.org/uniprot/TIM22_HUMAN", "TIM22_HUMAN")</f>
        <v>TIM22_HUMAN</v>
      </c>
      <c r="C376" t="s">
        <v>3052</v>
      </c>
      <c r="D376" t="b">
        <v>1</v>
      </c>
      <c r="E376" s="6">
        <v>1</v>
      </c>
      <c r="F376" s="6">
        <v>3</v>
      </c>
      <c r="G376" s="6">
        <v>1</v>
      </c>
      <c r="H376" t="s">
        <v>59</v>
      </c>
    </row>
    <row r="377" spans="1:8" x14ac:dyDescent="0.2">
      <c r="A377">
        <v>460</v>
      </c>
      <c r="B377" s="10" t="str">
        <f>HYPERLINK("http://www.uniprot.org/uniprot/TLN1_HUMAN", "TLN1_HUMAN")</f>
        <v>TLN1_HUMAN</v>
      </c>
      <c r="C377" t="s">
        <v>3053</v>
      </c>
      <c r="D377" t="b">
        <v>1</v>
      </c>
      <c r="E377" s="6">
        <v>0</v>
      </c>
      <c r="F377" s="6">
        <v>2</v>
      </c>
      <c r="G377" s="6">
        <v>1</v>
      </c>
      <c r="H377" t="s">
        <v>59</v>
      </c>
    </row>
    <row r="378" spans="1:8" x14ac:dyDescent="0.2">
      <c r="A378">
        <v>346</v>
      </c>
      <c r="B378" s="10" t="str">
        <f>HYPERLINK("http://www.uniprot.org/uniprot/TM131_HUMAN", "TM131_HUMAN")</f>
        <v>TM131_HUMAN</v>
      </c>
      <c r="C378" t="s">
        <v>3054</v>
      </c>
      <c r="D378" t="b">
        <v>1</v>
      </c>
      <c r="E378" s="6">
        <v>0</v>
      </c>
      <c r="F378" s="6">
        <v>2</v>
      </c>
      <c r="G378" s="6">
        <v>1</v>
      </c>
      <c r="H378" t="s">
        <v>59</v>
      </c>
    </row>
    <row r="379" spans="1:8" x14ac:dyDescent="0.2">
      <c r="A379">
        <v>359</v>
      </c>
      <c r="B379" s="10" t="str">
        <f>HYPERLINK("http://www.uniprot.org/uniprot/TM141_HUMAN", "TM141_HUMAN")</f>
        <v>TM141_HUMAN</v>
      </c>
      <c r="C379" t="s">
        <v>3055</v>
      </c>
      <c r="D379" t="b">
        <v>1</v>
      </c>
      <c r="E379" s="6">
        <v>0</v>
      </c>
      <c r="F379" s="6">
        <v>1</v>
      </c>
      <c r="G379" s="6">
        <v>1</v>
      </c>
      <c r="H379" t="s">
        <v>59</v>
      </c>
    </row>
    <row r="380" spans="1:8" x14ac:dyDescent="0.2">
      <c r="A380">
        <v>450</v>
      </c>
      <c r="B380" s="10" t="str">
        <f>HYPERLINK("http://www.uniprot.org/uniprot/TMCO1_HUMAN", "TMCO1_HUMAN")</f>
        <v>TMCO1_HUMAN</v>
      </c>
      <c r="C380" t="s">
        <v>3056</v>
      </c>
      <c r="D380" t="b">
        <v>1</v>
      </c>
      <c r="E380" s="6">
        <v>0</v>
      </c>
      <c r="F380" s="6">
        <v>2</v>
      </c>
      <c r="G380" s="6">
        <v>1</v>
      </c>
      <c r="H380" t="s">
        <v>59</v>
      </c>
    </row>
    <row r="381" spans="1:8" x14ac:dyDescent="0.2">
      <c r="A381">
        <v>459</v>
      </c>
      <c r="B381" s="10" t="str">
        <f>HYPERLINK("http://www.uniprot.org/uniprot/TMED3_HUMAN", "TMED3_HUMAN")</f>
        <v>TMED3_HUMAN</v>
      </c>
      <c r="C381" t="s">
        <v>3057</v>
      </c>
      <c r="D381" t="b">
        <v>1</v>
      </c>
      <c r="E381" s="6">
        <v>1</v>
      </c>
      <c r="F381" s="6">
        <v>2</v>
      </c>
      <c r="G381" s="6">
        <v>1</v>
      </c>
      <c r="H381" t="s">
        <v>59</v>
      </c>
    </row>
    <row r="382" spans="1:8" x14ac:dyDescent="0.2">
      <c r="A382">
        <v>453</v>
      </c>
      <c r="B382" s="10" t="str">
        <f>HYPERLINK("http://www.uniprot.org/uniprot/TNR6B_HUMAN", "TNR6B_HUMAN")</f>
        <v>TNR6B_HUMAN</v>
      </c>
      <c r="C382" t="s">
        <v>3058</v>
      </c>
      <c r="D382" t="b">
        <v>1</v>
      </c>
      <c r="E382" s="6">
        <v>0</v>
      </c>
      <c r="F382" s="6">
        <v>2</v>
      </c>
      <c r="G382" s="6">
        <v>1</v>
      </c>
      <c r="H382" t="s">
        <v>59</v>
      </c>
    </row>
    <row r="383" spans="1:8" x14ac:dyDescent="0.2">
      <c r="A383">
        <v>299</v>
      </c>
      <c r="B383" s="10" t="str">
        <f>HYPERLINK("http://www.uniprot.org/uniprot/TOIP1_HUMAN", "TOIP1_HUMAN")</f>
        <v>TOIP1_HUMAN</v>
      </c>
      <c r="C383" t="s">
        <v>3059</v>
      </c>
      <c r="D383" t="b">
        <v>1</v>
      </c>
      <c r="E383" s="6">
        <v>0</v>
      </c>
      <c r="F383" s="6">
        <v>2</v>
      </c>
      <c r="G383" s="6">
        <v>1</v>
      </c>
      <c r="H383" t="s">
        <v>59</v>
      </c>
    </row>
    <row r="384" spans="1:8" x14ac:dyDescent="0.2">
      <c r="A384">
        <v>147</v>
      </c>
      <c r="B384" s="10" t="str">
        <f>HYPERLINK("http://www.uniprot.org/uniprot/TOP2A_HUMAN", "TOP2A_HUMAN")</f>
        <v>TOP2A_HUMAN</v>
      </c>
      <c r="C384" t="s">
        <v>3060</v>
      </c>
      <c r="D384" t="b">
        <v>1</v>
      </c>
      <c r="E384" s="6">
        <v>0</v>
      </c>
      <c r="F384" s="6">
        <v>2</v>
      </c>
      <c r="G384" s="6">
        <v>1</v>
      </c>
      <c r="H384" t="s">
        <v>59</v>
      </c>
    </row>
    <row r="385" spans="1:8" x14ac:dyDescent="0.2">
      <c r="A385">
        <v>368</v>
      </c>
      <c r="B385" s="10" t="str">
        <f>HYPERLINK("http://www.uniprot.org/uniprot/TPPC9_HUMAN", "TPPC9_HUMAN")</f>
        <v>TPPC9_HUMAN</v>
      </c>
      <c r="C385" t="s">
        <v>3061</v>
      </c>
      <c r="D385" t="b">
        <v>1</v>
      </c>
      <c r="E385" s="6">
        <v>0</v>
      </c>
      <c r="F385" s="6">
        <v>2</v>
      </c>
      <c r="G385" s="6">
        <v>1</v>
      </c>
      <c r="H385" t="s">
        <v>59</v>
      </c>
    </row>
    <row r="386" spans="1:8" x14ac:dyDescent="0.2">
      <c r="A386">
        <v>449</v>
      </c>
      <c r="B386" s="10" t="str">
        <f>HYPERLINK("http://www.uniprot.org/uniprot/TPX2_HUMAN", "TPX2_HUMAN")</f>
        <v>TPX2_HUMAN</v>
      </c>
      <c r="C386" t="s">
        <v>3062</v>
      </c>
      <c r="D386" t="b">
        <v>1</v>
      </c>
      <c r="E386" s="6">
        <v>0</v>
      </c>
      <c r="F386" s="6">
        <v>2</v>
      </c>
      <c r="G386" s="6">
        <v>1</v>
      </c>
      <c r="H386" t="s">
        <v>59</v>
      </c>
    </row>
    <row r="387" spans="1:8" x14ac:dyDescent="0.2">
      <c r="A387">
        <v>456</v>
      </c>
      <c r="B387" s="10" t="str">
        <f>HYPERLINK("http://www.uniprot.org/uniprot/TR150_HUMAN", "TR150_HUMAN")</f>
        <v>TR150_HUMAN</v>
      </c>
      <c r="C387" t="s">
        <v>3063</v>
      </c>
      <c r="D387" t="b">
        <v>1</v>
      </c>
      <c r="E387" s="6">
        <v>0</v>
      </c>
      <c r="F387" s="6">
        <v>2</v>
      </c>
      <c r="G387" s="6">
        <v>1</v>
      </c>
      <c r="H387" t="s">
        <v>59</v>
      </c>
    </row>
    <row r="388" spans="1:8" x14ac:dyDescent="0.2">
      <c r="A388">
        <v>335</v>
      </c>
      <c r="B388" s="10" t="str">
        <f>HYPERLINK("http://www.uniprot.org/uniprot/TRI58_HUMAN", "TRI58_HUMAN")</f>
        <v>TRI58_HUMAN</v>
      </c>
      <c r="C388" t="s">
        <v>3064</v>
      </c>
      <c r="D388" t="b">
        <v>1</v>
      </c>
      <c r="E388" s="6">
        <v>0</v>
      </c>
      <c r="F388" s="6">
        <v>2</v>
      </c>
      <c r="G388" s="6">
        <v>1</v>
      </c>
      <c r="H388" t="s">
        <v>59</v>
      </c>
    </row>
    <row r="389" spans="1:8" x14ac:dyDescent="0.2">
      <c r="A389">
        <v>300</v>
      </c>
      <c r="B389" s="10" t="str">
        <f>HYPERLINK("http://www.uniprot.org/uniprot/TRML2_HUMAN", "TRML2_HUMAN")</f>
        <v>TRML2_HUMAN</v>
      </c>
      <c r="C389" t="s">
        <v>3065</v>
      </c>
      <c r="D389" t="b">
        <v>1</v>
      </c>
      <c r="E389" s="6">
        <v>0</v>
      </c>
      <c r="F389" s="6">
        <v>2</v>
      </c>
      <c r="G389" s="6">
        <v>1</v>
      </c>
      <c r="H389" t="s">
        <v>59</v>
      </c>
    </row>
    <row r="390" spans="1:8" x14ac:dyDescent="0.2">
      <c r="A390">
        <v>196</v>
      </c>
      <c r="B390" s="10" t="str">
        <f>HYPERLINK("http://www.uniprot.org/uniprot/TSC2_HUMAN", "TSC2_HUMAN")</f>
        <v>TSC2_HUMAN</v>
      </c>
      <c r="C390" t="s">
        <v>3066</v>
      </c>
      <c r="D390" t="b">
        <v>1</v>
      </c>
      <c r="E390" s="6">
        <v>0</v>
      </c>
      <c r="F390" s="6">
        <v>2</v>
      </c>
      <c r="G390" s="6">
        <v>1</v>
      </c>
      <c r="H390" t="s">
        <v>59</v>
      </c>
    </row>
    <row r="391" spans="1:8" x14ac:dyDescent="0.2">
      <c r="A391">
        <v>252</v>
      </c>
      <c r="B391" s="10" t="str">
        <f>HYPERLINK("http://www.uniprot.org/uniprot/TUSC3_HUMAN", "TUSC3_HUMAN")</f>
        <v>TUSC3_HUMAN</v>
      </c>
      <c r="C391" t="s">
        <v>1218</v>
      </c>
      <c r="D391" t="b">
        <v>1</v>
      </c>
      <c r="E391" s="6">
        <v>0</v>
      </c>
      <c r="F391" s="6">
        <v>2</v>
      </c>
      <c r="G391" s="6">
        <v>1</v>
      </c>
      <c r="H391" t="s">
        <v>59</v>
      </c>
    </row>
    <row r="392" spans="1:8" x14ac:dyDescent="0.2">
      <c r="A392">
        <v>301</v>
      </c>
      <c r="B392" s="10" t="str">
        <f>HYPERLINK("http://www.uniprot.org/uniprot/TUT4_HUMAN", "TUT4_HUMAN")</f>
        <v>TUT4_HUMAN</v>
      </c>
      <c r="C392" t="s">
        <v>3067</v>
      </c>
      <c r="D392" t="b">
        <v>1</v>
      </c>
      <c r="E392" s="6">
        <v>0</v>
      </c>
      <c r="F392" s="6">
        <v>2</v>
      </c>
      <c r="G392" s="6">
        <v>1</v>
      </c>
      <c r="H392" t="s">
        <v>59</v>
      </c>
    </row>
    <row r="393" spans="1:8" x14ac:dyDescent="0.2">
      <c r="A393">
        <v>362</v>
      </c>
      <c r="B393" s="10" t="str">
        <f>HYPERLINK("http://www.uniprot.org/uniprot/TXD15_HUMAN", "TXD15_HUMAN")</f>
        <v>TXD15_HUMAN</v>
      </c>
      <c r="C393" t="s">
        <v>740</v>
      </c>
      <c r="D393" t="b">
        <v>1</v>
      </c>
      <c r="E393" s="6">
        <v>0</v>
      </c>
      <c r="F393" s="6">
        <v>2</v>
      </c>
      <c r="G393" s="6">
        <v>1</v>
      </c>
      <c r="H393" t="s">
        <v>59</v>
      </c>
    </row>
    <row r="394" spans="1:8" x14ac:dyDescent="0.2">
      <c r="A394">
        <v>183</v>
      </c>
      <c r="B394" s="10" t="str">
        <f>HYPERLINK("http://www.uniprot.org/uniprot/TXLNA_HUMAN", "TXLNA_HUMAN")</f>
        <v>TXLNA_HUMAN</v>
      </c>
      <c r="C394" t="s">
        <v>3068</v>
      </c>
      <c r="D394" t="b">
        <v>1</v>
      </c>
      <c r="E394" s="6">
        <v>0</v>
      </c>
      <c r="F394" s="6">
        <v>2</v>
      </c>
      <c r="G394" s="6">
        <v>1</v>
      </c>
      <c r="H394" t="s">
        <v>59</v>
      </c>
    </row>
    <row r="395" spans="1:8" x14ac:dyDescent="0.2">
      <c r="A395">
        <v>405</v>
      </c>
      <c r="B395" s="10" t="str">
        <f>HYPERLINK("http://www.uniprot.org/uniprot/TXNIP_HUMAN", "TXNIP_HUMAN")</f>
        <v>TXNIP_HUMAN</v>
      </c>
      <c r="C395" t="s">
        <v>3069</v>
      </c>
      <c r="D395" t="b">
        <v>1</v>
      </c>
      <c r="E395" s="6">
        <v>1</v>
      </c>
      <c r="F395" s="6">
        <v>2</v>
      </c>
      <c r="G395" s="6">
        <v>1</v>
      </c>
      <c r="H395" t="s">
        <v>59</v>
      </c>
    </row>
    <row r="396" spans="1:8" x14ac:dyDescent="0.2">
      <c r="A396">
        <v>130</v>
      </c>
      <c r="B396" s="10" t="str">
        <f>HYPERLINK("http://www.uniprot.org/uniprot/TYSY_HUMAN", "TYSY_HUMAN")</f>
        <v>TYSY_HUMAN</v>
      </c>
      <c r="C396" t="s">
        <v>3070</v>
      </c>
      <c r="D396" t="b">
        <v>1</v>
      </c>
      <c r="E396" s="6">
        <v>0</v>
      </c>
      <c r="F396" s="6">
        <v>2</v>
      </c>
      <c r="G396" s="6">
        <v>1</v>
      </c>
      <c r="H396" t="s">
        <v>59</v>
      </c>
    </row>
    <row r="397" spans="1:8" x14ac:dyDescent="0.2">
      <c r="A397">
        <v>109</v>
      </c>
      <c r="B397" s="10" t="str">
        <f>HYPERLINK("http://www.uniprot.org/uniprot/U520_HUMAN", "U520_HUMAN")</f>
        <v>U520_HUMAN</v>
      </c>
      <c r="C397" t="s">
        <v>3071</v>
      </c>
      <c r="D397" t="b">
        <v>1</v>
      </c>
      <c r="E397" s="6">
        <v>0</v>
      </c>
      <c r="F397" s="6">
        <v>2</v>
      </c>
      <c r="G397" s="6">
        <v>1</v>
      </c>
      <c r="H397" t="s">
        <v>59</v>
      </c>
    </row>
    <row r="398" spans="1:8" x14ac:dyDescent="0.2">
      <c r="A398">
        <v>109</v>
      </c>
      <c r="B398" s="10" t="str">
        <f>HYPERLINK("http://www.uniprot.org/uniprot/U520_HUMAN", "U520_HUMAN")</f>
        <v>U520_HUMAN</v>
      </c>
      <c r="C398" t="s">
        <v>2546</v>
      </c>
      <c r="D398" t="b">
        <v>1</v>
      </c>
      <c r="E398" s="6">
        <v>0</v>
      </c>
      <c r="F398" s="6">
        <v>2</v>
      </c>
      <c r="G398" s="6">
        <v>1</v>
      </c>
      <c r="H398" t="s">
        <v>59</v>
      </c>
    </row>
    <row r="399" spans="1:8" x14ac:dyDescent="0.2">
      <c r="A399">
        <v>318</v>
      </c>
      <c r="B399" s="10" t="str">
        <f>HYPERLINK("http://www.uniprot.org/uniprot/UB2Q1_HUMAN", "UB2Q1_HUMAN")</f>
        <v>UB2Q1_HUMAN</v>
      </c>
      <c r="C399" t="s">
        <v>3072</v>
      </c>
      <c r="D399" t="b">
        <v>1</v>
      </c>
      <c r="E399" s="6">
        <v>1</v>
      </c>
      <c r="F399" s="6">
        <v>2</v>
      </c>
      <c r="G399" s="6">
        <v>1</v>
      </c>
      <c r="H399" t="s">
        <v>59</v>
      </c>
    </row>
    <row r="400" spans="1:8" x14ac:dyDescent="0.2">
      <c r="A400">
        <v>338</v>
      </c>
      <c r="B400" s="10" t="str">
        <f>HYPERLINK("http://www.uniprot.org/uniprot/UBA3_HUMAN", "UBA3_HUMAN")</f>
        <v>UBA3_HUMAN</v>
      </c>
      <c r="C400" t="s">
        <v>3073</v>
      </c>
      <c r="D400" t="b">
        <v>1</v>
      </c>
      <c r="E400" s="6">
        <v>0</v>
      </c>
      <c r="F400" s="6">
        <v>2</v>
      </c>
      <c r="G400" s="6">
        <v>1</v>
      </c>
      <c r="H400" t="s">
        <v>59</v>
      </c>
    </row>
    <row r="401" spans="1:8" x14ac:dyDescent="0.2">
      <c r="A401">
        <v>370</v>
      </c>
      <c r="B401" s="10" t="str">
        <f>HYPERLINK("http://www.uniprot.org/uniprot/UBP28_HUMAN", "UBP28_HUMAN")</f>
        <v>UBP28_HUMAN</v>
      </c>
      <c r="C401" t="s">
        <v>3074</v>
      </c>
      <c r="D401" t="b">
        <v>1</v>
      </c>
      <c r="E401" s="6">
        <v>1</v>
      </c>
      <c r="F401" s="6">
        <v>2</v>
      </c>
      <c r="G401" s="6">
        <v>1</v>
      </c>
      <c r="H401" t="s">
        <v>59</v>
      </c>
    </row>
    <row r="402" spans="1:8" x14ac:dyDescent="0.2">
      <c r="A402">
        <v>330</v>
      </c>
      <c r="B402" s="10" t="str">
        <f>HYPERLINK("http://www.uniprot.org/uniprot/UBR7_HUMAN", "UBR7_HUMAN")</f>
        <v>UBR7_HUMAN</v>
      </c>
      <c r="C402" t="s">
        <v>3075</v>
      </c>
      <c r="D402" t="b">
        <v>1</v>
      </c>
      <c r="E402" s="6">
        <v>0</v>
      </c>
      <c r="F402" s="6">
        <v>2</v>
      </c>
      <c r="G402" s="6">
        <v>1</v>
      </c>
      <c r="H402" t="s">
        <v>59</v>
      </c>
    </row>
    <row r="403" spans="1:8" x14ac:dyDescent="0.2">
      <c r="A403">
        <v>347</v>
      </c>
      <c r="B403" s="10" t="str">
        <f>HYPERLINK("http://www.uniprot.org/uniprot/UBXN4_HUMAN", "UBXN4_HUMAN")</f>
        <v>UBXN4_HUMAN</v>
      </c>
      <c r="C403" t="s">
        <v>3076</v>
      </c>
      <c r="D403" t="b">
        <v>1</v>
      </c>
      <c r="E403" s="6">
        <v>0</v>
      </c>
      <c r="F403" s="6">
        <v>2</v>
      </c>
      <c r="G403" s="6">
        <v>1</v>
      </c>
      <c r="H403" t="s">
        <v>59</v>
      </c>
    </row>
    <row r="404" spans="1:8" x14ac:dyDescent="0.2">
      <c r="A404">
        <v>374</v>
      </c>
      <c r="B404" s="10" t="str">
        <f>HYPERLINK("http://www.uniprot.org/uniprot/UHRF1_HUMAN", "UHRF1_HUMAN")</f>
        <v>UHRF1_HUMAN</v>
      </c>
      <c r="C404" t="s">
        <v>2719</v>
      </c>
      <c r="D404" t="b">
        <v>1</v>
      </c>
      <c r="E404" s="6">
        <v>0</v>
      </c>
      <c r="F404" s="6">
        <v>2</v>
      </c>
      <c r="G404" s="6">
        <v>1</v>
      </c>
      <c r="H404" t="s">
        <v>59</v>
      </c>
    </row>
    <row r="405" spans="1:8" x14ac:dyDescent="0.2">
      <c r="A405">
        <v>165</v>
      </c>
      <c r="B405" s="10" t="str">
        <f>HYPERLINK("http://www.uniprot.org/uniprot/USF1_HUMAN", "USF1_HUMAN")</f>
        <v>USF1_HUMAN</v>
      </c>
      <c r="C405" t="s">
        <v>3077</v>
      </c>
      <c r="D405" t="b">
        <v>1</v>
      </c>
      <c r="E405" s="6">
        <v>0</v>
      </c>
      <c r="F405" s="6">
        <v>2</v>
      </c>
      <c r="G405" s="6">
        <v>1</v>
      </c>
      <c r="H405" t="s">
        <v>59</v>
      </c>
    </row>
    <row r="406" spans="1:8" x14ac:dyDescent="0.2">
      <c r="A406">
        <v>360</v>
      </c>
      <c r="B406" s="10" t="str">
        <f>HYPERLINK("http://www.uniprot.org/uniprot/USMG5_HUMAN", "USMG5_HUMAN")</f>
        <v>USMG5_HUMAN</v>
      </c>
      <c r="C406" t="s">
        <v>2699</v>
      </c>
      <c r="D406" t="b">
        <v>1</v>
      </c>
      <c r="E406" s="6">
        <v>0</v>
      </c>
      <c r="F406" s="6">
        <v>2</v>
      </c>
      <c r="G406" s="6">
        <v>1</v>
      </c>
      <c r="H406" t="s">
        <v>59</v>
      </c>
    </row>
    <row r="407" spans="1:8" x14ac:dyDescent="0.2">
      <c r="A407">
        <v>425</v>
      </c>
      <c r="B407" s="10" t="str">
        <f>HYPERLINK("http://www.uniprot.org/uniprot/UTP6_HUMAN", "UTP6_HUMAN")</f>
        <v>UTP6_HUMAN</v>
      </c>
      <c r="C407" t="s">
        <v>3078</v>
      </c>
      <c r="D407" t="b">
        <v>1</v>
      </c>
      <c r="E407" s="6">
        <v>1</v>
      </c>
      <c r="F407" s="6">
        <v>2</v>
      </c>
      <c r="G407" s="6">
        <v>1</v>
      </c>
      <c r="H407" t="s">
        <v>59</v>
      </c>
    </row>
    <row r="408" spans="1:8" x14ac:dyDescent="0.2">
      <c r="A408">
        <v>223</v>
      </c>
      <c r="B408" s="10" t="str">
        <f>HYPERLINK("http://www.uniprot.org/uniprot/VA0D1_HUMAN", "VA0D1_HUMAN")</f>
        <v>VA0D1_HUMAN</v>
      </c>
      <c r="C408" t="s">
        <v>2701</v>
      </c>
      <c r="D408" t="b">
        <v>1</v>
      </c>
      <c r="E408" s="6">
        <v>1</v>
      </c>
      <c r="F408" s="6">
        <v>2</v>
      </c>
      <c r="G408" s="6">
        <v>1</v>
      </c>
      <c r="H408" t="s">
        <v>59</v>
      </c>
    </row>
    <row r="409" spans="1:8" x14ac:dyDescent="0.2">
      <c r="A409">
        <v>180</v>
      </c>
      <c r="B409" s="10" t="str">
        <f>HYPERLINK("http://www.uniprot.org/uniprot/VATE1_HUMAN", "VATE1_HUMAN")</f>
        <v>VATE1_HUMAN</v>
      </c>
      <c r="C409" t="s">
        <v>3079</v>
      </c>
      <c r="D409" t="b">
        <v>1</v>
      </c>
      <c r="E409" s="6">
        <v>0</v>
      </c>
      <c r="F409" s="6">
        <v>2</v>
      </c>
      <c r="G409" s="6">
        <v>1</v>
      </c>
      <c r="H409" t="s">
        <v>59</v>
      </c>
    </row>
    <row r="410" spans="1:8" x14ac:dyDescent="0.2">
      <c r="A410">
        <v>140</v>
      </c>
      <c r="B410" s="10" t="str">
        <f>HYPERLINK("http://www.uniprot.org/uniprot/VIME_HUMAN", "VIME_HUMAN")</f>
        <v>VIME_HUMAN</v>
      </c>
      <c r="C410" t="s">
        <v>3080</v>
      </c>
      <c r="D410" t="b">
        <v>1</v>
      </c>
      <c r="E410" s="6">
        <v>0</v>
      </c>
      <c r="F410" s="6">
        <v>3</v>
      </c>
      <c r="G410" s="6">
        <v>1</v>
      </c>
      <c r="H410" t="s">
        <v>59</v>
      </c>
    </row>
    <row r="411" spans="1:8" x14ac:dyDescent="0.2">
      <c r="A411">
        <v>140</v>
      </c>
      <c r="B411" s="10" t="str">
        <f>HYPERLINK("http://www.uniprot.org/uniprot/VIME_HUMAN", "VIME_HUMAN")</f>
        <v>VIME_HUMAN</v>
      </c>
      <c r="C411" t="s">
        <v>3081</v>
      </c>
      <c r="D411" t="b">
        <v>1</v>
      </c>
      <c r="E411" s="6">
        <v>1</v>
      </c>
      <c r="F411" s="6">
        <v>2</v>
      </c>
      <c r="G411" s="6">
        <v>1</v>
      </c>
      <c r="H411" t="s">
        <v>59</v>
      </c>
    </row>
    <row r="412" spans="1:8" x14ac:dyDescent="0.2">
      <c r="A412">
        <v>253</v>
      </c>
      <c r="B412" s="10" t="str">
        <f>HYPERLINK("http://www.uniprot.org/uniprot/VPP3_HUMAN", "VPP3_HUMAN")</f>
        <v>VPP3_HUMAN</v>
      </c>
      <c r="C412" t="s">
        <v>3082</v>
      </c>
      <c r="D412" t="b">
        <v>1</v>
      </c>
      <c r="E412" s="6">
        <v>0</v>
      </c>
      <c r="F412" s="6">
        <v>2</v>
      </c>
      <c r="G412" s="6">
        <v>1</v>
      </c>
      <c r="H412" t="s">
        <v>59</v>
      </c>
    </row>
    <row r="413" spans="1:8" x14ac:dyDescent="0.2">
      <c r="A413">
        <v>104</v>
      </c>
      <c r="B413" s="10" t="str">
        <f>HYPERLINK("http://www.uniprot.org/uniprot/WDR1_HUMAN", "WDR1_HUMAN")</f>
        <v>WDR1_HUMAN</v>
      </c>
      <c r="C413" t="s">
        <v>3083</v>
      </c>
      <c r="D413" t="b">
        <v>1</v>
      </c>
      <c r="E413" s="6">
        <v>1</v>
      </c>
      <c r="F413" s="6">
        <v>2</v>
      </c>
      <c r="G413" s="6">
        <v>1</v>
      </c>
      <c r="H413" t="s">
        <v>59</v>
      </c>
    </row>
    <row r="414" spans="1:8" x14ac:dyDescent="0.2">
      <c r="A414">
        <v>308</v>
      </c>
      <c r="B414" s="10" t="str">
        <f>HYPERLINK("http://www.uniprot.org/uniprot/WDR82_HUMAN", "WDR82_HUMAN")</f>
        <v>WDR82_HUMAN</v>
      </c>
      <c r="C414" t="s">
        <v>3084</v>
      </c>
      <c r="D414" t="b">
        <v>1</v>
      </c>
      <c r="E414" s="6">
        <v>0</v>
      </c>
      <c r="F414" s="6">
        <v>2</v>
      </c>
      <c r="G414" s="6">
        <v>1</v>
      </c>
      <c r="H414" t="s">
        <v>59</v>
      </c>
    </row>
    <row r="415" spans="1:8" x14ac:dyDescent="0.2">
      <c r="A415">
        <v>438</v>
      </c>
      <c r="B415" s="10" t="str">
        <f>HYPERLINK("http://www.uniprot.org/uniprot/WNT16_HUMAN", "WNT16_HUMAN")</f>
        <v>WNT16_HUMAN</v>
      </c>
      <c r="C415" t="s">
        <v>3085</v>
      </c>
      <c r="D415" t="b">
        <v>1</v>
      </c>
      <c r="E415" s="6">
        <v>0</v>
      </c>
      <c r="F415" s="6">
        <v>2</v>
      </c>
      <c r="G415" s="6">
        <v>1</v>
      </c>
      <c r="H415" t="s">
        <v>59</v>
      </c>
    </row>
    <row r="416" spans="1:8" x14ac:dyDescent="0.2">
      <c r="A416">
        <v>86</v>
      </c>
      <c r="B416" s="10" t="str">
        <f>HYPERLINK("http://www.uniprot.org/uniprot/XPO1_HUMAN", "XPO1_HUMAN")</f>
        <v>XPO1_HUMAN</v>
      </c>
      <c r="C416" t="s">
        <v>526</v>
      </c>
      <c r="D416" t="b">
        <v>1</v>
      </c>
      <c r="E416" s="6">
        <v>0</v>
      </c>
      <c r="F416" s="6">
        <v>2</v>
      </c>
      <c r="G416" s="6">
        <v>1</v>
      </c>
      <c r="H416" t="s">
        <v>59</v>
      </c>
    </row>
    <row r="417" spans="1:8" x14ac:dyDescent="0.2">
      <c r="A417">
        <v>152</v>
      </c>
      <c r="B417" s="10" t="str">
        <f>HYPERLINK("http://www.uniprot.org/uniprot/XRCC5_HUMAN", "XRCC5_HUMAN")</f>
        <v>XRCC5_HUMAN</v>
      </c>
      <c r="C417" t="s">
        <v>3086</v>
      </c>
      <c r="D417" t="b">
        <v>1</v>
      </c>
      <c r="E417" s="6">
        <v>0</v>
      </c>
      <c r="F417" s="6">
        <v>2</v>
      </c>
      <c r="G417" s="6">
        <v>1</v>
      </c>
      <c r="H417" t="s">
        <v>59</v>
      </c>
    </row>
    <row r="418" spans="1:8" x14ac:dyDescent="0.2">
      <c r="A418">
        <v>292</v>
      </c>
      <c r="B418" s="10" t="str">
        <f>HYPERLINK("http://www.uniprot.org/uniprot/ZBED5_HUMAN", "ZBED5_HUMAN")</f>
        <v>ZBED5_HUMAN</v>
      </c>
      <c r="C418" t="s">
        <v>3087</v>
      </c>
      <c r="D418" t="b">
        <v>1</v>
      </c>
      <c r="E418" s="6">
        <v>0</v>
      </c>
      <c r="F418" s="6">
        <v>2</v>
      </c>
      <c r="G418" s="6">
        <v>1</v>
      </c>
      <c r="H418" t="s">
        <v>59</v>
      </c>
    </row>
    <row r="419" spans="1:8" x14ac:dyDescent="0.2">
      <c r="A419">
        <v>363</v>
      </c>
      <c r="B419" s="10" t="str">
        <f>HYPERLINK("http://www.uniprot.org/uniprot/ZC3HA_HUMAN", "ZC3HA_HUMAN")</f>
        <v>ZC3HA_HUMAN</v>
      </c>
      <c r="C419" t="s">
        <v>3088</v>
      </c>
      <c r="D419" t="b">
        <v>1</v>
      </c>
      <c r="E419" s="6">
        <v>0</v>
      </c>
      <c r="F419" s="6">
        <v>2</v>
      </c>
      <c r="G419" s="6">
        <v>1</v>
      </c>
      <c r="H419" t="s">
        <v>59</v>
      </c>
    </row>
    <row r="420" spans="1:8" x14ac:dyDescent="0.2">
      <c r="A420">
        <v>98</v>
      </c>
      <c r="B420" s="10" t="str">
        <f>HYPERLINK("http://www.uniprot.org/uniprot/ZF161_HUMAN", "ZF161_HUMAN")</f>
        <v>ZF161_HUMAN</v>
      </c>
      <c r="C420" t="s">
        <v>3089</v>
      </c>
      <c r="D420" t="b">
        <v>1</v>
      </c>
      <c r="E420" s="6">
        <v>0</v>
      </c>
      <c r="F420" s="6">
        <v>2</v>
      </c>
      <c r="G420" s="6">
        <v>1</v>
      </c>
      <c r="H420" t="s">
        <v>59</v>
      </c>
    </row>
    <row r="421" spans="1:8" x14ac:dyDescent="0.2">
      <c r="A421">
        <v>365</v>
      </c>
      <c r="B421" s="10" t="str">
        <f>HYPERLINK("http://www.uniprot.org/uniprot/ZFR_HUMAN", "ZFR_HUMAN")</f>
        <v>ZFR_HUMAN</v>
      </c>
      <c r="C421" t="s">
        <v>3090</v>
      </c>
      <c r="D421" t="b">
        <v>1</v>
      </c>
      <c r="E421" s="6">
        <v>0</v>
      </c>
      <c r="F421" s="6">
        <v>2</v>
      </c>
      <c r="G421" s="6">
        <v>1</v>
      </c>
      <c r="H421" t="s">
        <v>59</v>
      </c>
    </row>
    <row r="422" spans="1:8" x14ac:dyDescent="0.2">
      <c r="A422">
        <v>201</v>
      </c>
      <c r="B422" s="10" t="str">
        <f>HYPERLINK("http://www.uniprot.org/uniprot/ZN131_HUMAN", "ZN131_HUMAN")</f>
        <v>ZN131_HUMAN</v>
      </c>
      <c r="C422" t="s">
        <v>3091</v>
      </c>
      <c r="D422" t="b">
        <v>1</v>
      </c>
      <c r="E422" s="6">
        <v>0</v>
      </c>
      <c r="F422" s="6">
        <v>2</v>
      </c>
      <c r="G422" s="6">
        <v>1</v>
      </c>
      <c r="H422" t="s">
        <v>59</v>
      </c>
    </row>
    <row r="423" spans="1:8" x14ac:dyDescent="0.2">
      <c r="A423">
        <v>445</v>
      </c>
      <c r="B423" s="10" t="str">
        <f>HYPERLINK("http://www.uniprot.org/uniprot/ZN580_HUMAN", "ZN580_HUMAN")</f>
        <v>ZN580_HUMAN</v>
      </c>
      <c r="C423" t="s">
        <v>3092</v>
      </c>
      <c r="D423" t="b">
        <v>1</v>
      </c>
      <c r="E423" s="6">
        <v>0</v>
      </c>
      <c r="F423" s="6">
        <v>2</v>
      </c>
      <c r="G423" s="6">
        <v>1</v>
      </c>
      <c r="H423" t="s">
        <v>59</v>
      </c>
    </row>
    <row r="424" spans="1:8" x14ac:dyDescent="0.2">
      <c r="A424">
        <v>433</v>
      </c>
      <c r="B424" s="10" t="str">
        <f>HYPERLINK("http://www.uniprot.org/uniprot/ZN581_HUMAN", "ZN581_HUMAN")</f>
        <v>ZN581_HUMAN</v>
      </c>
      <c r="C424" t="s">
        <v>3093</v>
      </c>
      <c r="D424" t="b">
        <v>1</v>
      </c>
      <c r="E424" s="6">
        <v>0</v>
      </c>
      <c r="F424" s="6">
        <v>2</v>
      </c>
      <c r="G424" s="6">
        <v>1</v>
      </c>
      <c r="H424" t="s">
        <v>59</v>
      </c>
    </row>
    <row r="425" spans="1:8" x14ac:dyDescent="0.2">
      <c r="A425">
        <v>407</v>
      </c>
      <c r="B425" s="10" t="str">
        <f>HYPERLINK("http://www.uniprot.org/uniprot/ZN703_HUMAN", "ZN703_HUMAN")</f>
        <v>ZN703_HUMAN</v>
      </c>
      <c r="C425" t="s">
        <v>3094</v>
      </c>
      <c r="D425" t="b">
        <v>1</v>
      </c>
      <c r="E425" s="6">
        <v>0</v>
      </c>
      <c r="F425" s="6">
        <v>2</v>
      </c>
      <c r="G425" s="6">
        <v>1</v>
      </c>
      <c r="H425" t="s">
        <v>59</v>
      </c>
    </row>
    <row r="426" spans="1:8" x14ac:dyDescent="0.2">
      <c r="A426">
        <v>465</v>
      </c>
      <c r="B426" s="10" t="str">
        <f>HYPERLINK("http://www.uniprot.org/uniprot/ZN706_HUMAN", "ZN706_HUMAN")</f>
        <v>ZN706_HUMAN</v>
      </c>
      <c r="C426" t="s">
        <v>746</v>
      </c>
      <c r="D426" t="b">
        <v>1</v>
      </c>
      <c r="E426" s="6">
        <v>1</v>
      </c>
      <c r="F426" s="6">
        <v>2</v>
      </c>
      <c r="G426" s="6">
        <v>1</v>
      </c>
      <c r="H426" t="s">
        <v>59</v>
      </c>
    </row>
    <row r="427" spans="1:8" x14ac:dyDescent="0.2">
      <c r="E427"/>
      <c r="F427"/>
      <c r="G427"/>
      <c r="H427" t="s">
        <v>59</v>
      </c>
    </row>
    <row r="428" spans="1:8" x14ac:dyDescent="0.2">
      <c r="E428"/>
      <c r="F428"/>
      <c r="G428"/>
      <c r="H428" t="s">
        <v>59</v>
      </c>
    </row>
    <row r="429" spans="1:8" x14ac:dyDescent="0.2">
      <c r="B429" s="1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7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1.5" customWidth="1"/>
    <col min="2" max="2" width="15.33203125" bestFit="1" customWidth="1"/>
    <col min="3" max="3" width="22.33203125" bestFit="1" customWidth="1"/>
    <col min="4" max="4" width="9" customWidth="1"/>
    <col min="5" max="6" width="9" style="6" customWidth="1"/>
    <col min="7" max="7" width="33.83203125" style="6" bestFit="1" customWidth="1"/>
    <col min="8" max="8" width="9" bestFit="1" customWidth="1"/>
    <col min="254" max="254" width="11.5" customWidth="1"/>
    <col min="255" max="256" width="15.33203125" bestFit="1" customWidth="1"/>
    <col min="257" max="257" width="44.83203125" bestFit="1" customWidth="1"/>
    <col min="259" max="259" width="6.6640625" customWidth="1"/>
    <col min="260" max="260" width="5.5" customWidth="1"/>
    <col min="262" max="262" width="18.5" customWidth="1"/>
    <col min="263" max="263" width="19.5" customWidth="1"/>
    <col min="264" max="264" width="13" customWidth="1"/>
    <col min="510" max="510" width="11.5" customWidth="1"/>
    <col min="511" max="512" width="15.33203125" bestFit="1" customWidth="1"/>
    <col min="513" max="513" width="44.83203125" bestFit="1" customWidth="1"/>
    <col min="515" max="515" width="6.6640625" customWidth="1"/>
    <col min="516" max="516" width="5.5" customWidth="1"/>
    <col min="518" max="518" width="18.5" customWidth="1"/>
    <col min="519" max="519" width="19.5" customWidth="1"/>
    <col min="520" max="520" width="13" customWidth="1"/>
    <col min="766" max="766" width="11.5" customWidth="1"/>
    <col min="767" max="768" width="15.33203125" bestFit="1" customWidth="1"/>
    <col min="769" max="769" width="44.83203125" bestFit="1" customWidth="1"/>
    <col min="771" max="771" width="6.6640625" customWidth="1"/>
    <col min="772" max="772" width="5.5" customWidth="1"/>
    <col min="774" max="774" width="18.5" customWidth="1"/>
    <col min="775" max="775" width="19.5" customWidth="1"/>
    <col min="776" max="776" width="13" customWidth="1"/>
    <col min="1022" max="1022" width="11.5" customWidth="1"/>
    <col min="1023" max="1024" width="15.33203125" bestFit="1" customWidth="1"/>
    <col min="1025" max="1025" width="44.83203125" bestFit="1" customWidth="1"/>
    <col min="1027" max="1027" width="6.6640625" customWidth="1"/>
    <col min="1028" max="1028" width="5.5" customWidth="1"/>
    <col min="1030" max="1030" width="18.5" customWidth="1"/>
    <col min="1031" max="1031" width="19.5" customWidth="1"/>
    <col min="1032" max="1032" width="13" customWidth="1"/>
    <col min="1278" max="1278" width="11.5" customWidth="1"/>
    <col min="1279" max="1280" width="15.33203125" bestFit="1" customWidth="1"/>
    <col min="1281" max="1281" width="44.83203125" bestFit="1" customWidth="1"/>
    <col min="1283" max="1283" width="6.6640625" customWidth="1"/>
    <col min="1284" max="1284" width="5.5" customWidth="1"/>
    <col min="1286" max="1286" width="18.5" customWidth="1"/>
    <col min="1287" max="1287" width="19.5" customWidth="1"/>
    <col min="1288" max="1288" width="13" customWidth="1"/>
    <col min="1534" max="1534" width="11.5" customWidth="1"/>
    <col min="1535" max="1536" width="15.33203125" bestFit="1" customWidth="1"/>
    <col min="1537" max="1537" width="44.83203125" bestFit="1" customWidth="1"/>
    <col min="1539" max="1539" width="6.6640625" customWidth="1"/>
    <col min="1540" max="1540" width="5.5" customWidth="1"/>
    <col min="1542" max="1542" width="18.5" customWidth="1"/>
    <col min="1543" max="1543" width="19.5" customWidth="1"/>
    <col min="1544" max="1544" width="13" customWidth="1"/>
    <col min="1790" max="1790" width="11.5" customWidth="1"/>
    <col min="1791" max="1792" width="15.33203125" bestFit="1" customWidth="1"/>
    <col min="1793" max="1793" width="44.83203125" bestFit="1" customWidth="1"/>
    <col min="1795" max="1795" width="6.6640625" customWidth="1"/>
    <col min="1796" max="1796" width="5.5" customWidth="1"/>
    <col min="1798" max="1798" width="18.5" customWidth="1"/>
    <col min="1799" max="1799" width="19.5" customWidth="1"/>
    <col min="1800" max="1800" width="13" customWidth="1"/>
    <col min="2046" max="2046" width="11.5" customWidth="1"/>
    <col min="2047" max="2048" width="15.33203125" bestFit="1" customWidth="1"/>
    <col min="2049" max="2049" width="44.83203125" bestFit="1" customWidth="1"/>
    <col min="2051" max="2051" width="6.6640625" customWidth="1"/>
    <col min="2052" max="2052" width="5.5" customWidth="1"/>
    <col min="2054" max="2054" width="18.5" customWidth="1"/>
    <col min="2055" max="2055" width="19.5" customWidth="1"/>
    <col min="2056" max="2056" width="13" customWidth="1"/>
    <col min="2302" max="2302" width="11.5" customWidth="1"/>
    <col min="2303" max="2304" width="15.33203125" bestFit="1" customWidth="1"/>
    <col min="2305" max="2305" width="44.83203125" bestFit="1" customWidth="1"/>
    <col min="2307" max="2307" width="6.6640625" customWidth="1"/>
    <col min="2308" max="2308" width="5.5" customWidth="1"/>
    <col min="2310" max="2310" width="18.5" customWidth="1"/>
    <col min="2311" max="2311" width="19.5" customWidth="1"/>
    <col min="2312" max="2312" width="13" customWidth="1"/>
    <col min="2558" max="2558" width="11.5" customWidth="1"/>
    <col min="2559" max="2560" width="15.33203125" bestFit="1" customWidth="1"/>
    <col min="2561" max="2561" width="44.83203125" bestFit="1" customWidth="1"/>
    <col min="2563" max="2563" width="6.6640625" customWidth="1"/>
    <col min="2564" max="2564" width="5.5" customWidth="1"/>
    <col min="2566" max="2566" width="18.5" customWidth="1"/>
    <col min="2567" max="2567" width="19.5" customWidth="1"/>
    <col min="2568" max="2568" width="13" customWidth="1"/>
    <col min="2814" max="2814" width="11.5" customWidth="1"/>
    <col min="2815" max="2816" width="15.33203125" bestFit="1" customWidth="1"/>
    <col min="2817" max="2817" width="44.83203125" bestFit="1" customWidth="1"/>
    <col min="2819" max="2819" width="6.6640625" customWidth="1"/>
    <col min="2820" max="2820" width="5.5" customWidth="1"/>
    <col min="2822" max="2822" width="18.5" customWidth="1"/>
    <col min="2823" max="2823" width="19.5" customWidth="1"/>
    <col min="2824" max="2824" width="13" customWidth="1"/>
    <col min="3070" max="3070" width="11.5" customWidth="1"/>
    <col min="3071" max="3072" width="15.33203125" bestFit="1" customWidth="1"/>
    <col min="3073" max="3073" width="44.83203125" bestFit="1" customWidth="1"/>
    <col min="3075" max="3075" width="6.6640625" customWidth="1"/>
    <col min="3076" max="3076" width="5.5" customWidth="1"/>
    <col min="3078" max="3078" width="18.5" customWidth="1"/>
    <col min="3079" max="3079" width="19.5" customWidth="1"/>
    <col min="3080" max="3080" width="13" customWidth="1"/>
    <col min="3326" max="3326" width="11.5" customWidth="1"/>
    <col min="3327" max="3328" width="15.33203125" bestFit="1" customWidth="1"/>
    <col min="3329" max="3329" width="44.83203125" bestFit="1" customWidth="1"/>
    <col min="3331" max="3331" width="6.6640625" customWidth="1"/>
    <col min="3332" max="3332" width="5.5" customWidth="1"/>
    <col min="3334" max="3334" width="18.5" customWidth="1"/>
    <col min="3335" max="3335" width="19.5" customWidth="1"/>
    <col min="3336" max="3336" width="13" customWidth="1"/>
    <col min="3582" max="3582" width="11.5" customWidth="1"/>
    <col min="3583" max="3584" width="15.33203125" bestFit="1" customWidth="1"/>
    <col min="3585" max="3585" width="44.83203125" bestFit="1" customWidth="1"/>
    <col min="3587" max="3587" width="6.6640625" customWidth="1"/>
    <col min="3588" max="3588" width="5.5" customWidth="1"/>
    <col min="3590" max="3590" width="18.5" customWidth="1"/>
    <col min="3591" max="3591" width="19.5" customWidth="1"/>
    <col min="3592" max="3592" width="13" customWidth="1"/>
    <col min="3838" max="3838" width="11.5" customWidth="1"/>
    <col min="3839" max="3840" width="15.33203125" bestFit="1" customWidth="1"/>
    <col min="3841" max="3841" width="44.83203125" bestFit="1" customWidth="1"/>
    <col min="3843" max="3843" width="6.6640625" customWidth="1"/>
    <col min="3844" max="3844" width="5.5" customWidth="1"/>
    <col min="3846" max="3846" width="18.5" customWidth="1"/>
    <col min="3847" max="3847" width="19.5" customWidth="1"/>
    <col min="3848" max="3848" width="13" customWidth="1"/>
    <col min="4094" max="4094" width="11.5" customWidth="1"/>
    <col min="4095" max="4096" width="15.33203125" bestFit="1" customWidth="1"/>
    <col min="4097" max="4097" width="44.83203125" bestFit="1" customWidth="1"/>
    <col min="4099" max="4099" width="6.6640625" customWidth="1"/>
    <col min="4100" max="4100" width="5.5" customWidth="1"/>
    <col min="4102" max="4102" width="18.5" customWidth="1"/>
    <col min="4103" max="4103" width="19.5" customWidth="1"/>
    <col min="4104" max="4104" width="13" customWidth="1"/>
    <col min="4350" max="4350" width="11.5" customWidth="1"/>
    <col min="4351" max="4352" width="15.33203125" bestFit="1" customWidth="1"/>
    <col min="4353" max="4353" width="44.83203125" bestFit="1" customWidth="1"/>
    <col min="4355" max="4355" width="6.6640625" customWidth="1"/>
    <col min="4356" max="4356" width="5.5" customWidth="1"/>
    <col min="4358" max="4358" width="18.5" customWidth="1"/>
    <col min="4359" max="4359" width="19.5" customWidth="1"/>
    <col min="4360" max="4360" width="13" customWidth="1"/>
    <col min="4606" max="4606" width="11.5" customWidth="1"/>
    <col min="4607" max="4608" width="15.33203125" bestFit="1" customWidth="1"/>
    <col min="4609" max="4609" width="44.83203125" bestFit="1" customWidth="1"/>
    <col min="4611" max="4611" width="6.6640625" customWidth="1"/>
    <col min="4612" max="4612" width="5.5" customWidth="1"/>
    <col min="4614" max="4614" width="18.5" customWidth="1"/>
    <col min="4615" max="4615" width="19.5" customWidth="1"/>
    <col min="4616" max="4616" width="13" customWidth="1"/>
    <col min="4862" max="4862" width="11.5" customWidth="1"/>
    <col min="4863" max="4864" width="15.33203125" bestFit="1" customWidth="1"/>
    <col min="4865" max="4865" width="44.83203125" bestFit="1" customWidth="1"/>
    <col min="4867" max="4867" width="6.6640625" customWidth="1"/>
    <col min="4868" max="4868" width="5.5" customWidth="1"/>
    <col min="4870" max="4870" width="18.5" customWidth="1"/>
    <col min="4871" max="4871" width="19.5" customWidth="1"/>
    <col min="4872" max="4872" width="13" customWidth="1"/>
    <col min="5118" max="5118" width="11.5" customWidth="1"/>
    <col min="5119" max="5120" width="15.33203125" bestFit="1" customWidth="1"/>
    <col min="5121" max="5121" width="44.83203125" bestFit="1" customWidth="1"/>
    <col min="5123" max="5123" width="6.6640625" customWidth="1"/>
    <col min="5124" max="5124" width="5.5" customWidth="1"/>
    <col min="5126" max="5126" width="18.5" customWidth="1"/>
    <col min="5127" max="5127" width="19.5" customWidth="1"/>
    <col min="5128" max="5128" width="13" customWidth="1"/>
    <col min="5374" max="5374" width="11.5" customWidth="1"/>
    <col min="5375" max="5376" width="15.33203125" bestFit="1" customWidth="1"/>
    <col min="5377" max="5377" width="44.83203125" bestFit="1" customWidth="1"/>
    <col min="5379" max="5379" width="6.6640625" customWidth="1"/>
    <col min="5380" max="5380" width="5.5" customWidth="1"/>
    <col min="5382" max="5382" width="18.5" customWidth="1"/>
    <col min="5383" max="5383" width="19.5" customWidth="1"/>
    <col min="5384" max="5384" width="13" customWidth="1"/>
    <col min="5630" max="5630" width="11.5" customWidth="1"/>
    <col min="5631" max="5632" width="15.33203125" bestFit="1" customWidth="1"/>
    <col min="5633" max="5633" width="44.83203125" bestFit="1" customWidth="1"/>
    <col min="5635" max="5635" width="6.6640625" customWidth="1"/>
    <col min="5636" max="5636" width="5.5" customWidth="1"/>
    <col min="5638" max="5638" width="18.5" customWidth="1"/>
    <col min="5639" max="5639" width="19.5" customWidth="1"/>
    <col min="5640" max="5640" width="13" customWidth="1"/>
    <col min="5886" max="5886" width="11.5" customWidth="1"/>
    <col min="5887" max="5888" width="15.33203125" bestFit="1" customWidth="1"/>
    <col min="5889" max="5889" width="44.83203125" bestFit="1" customWidth="1"/>
    <col min="5891" max="5891" width="6.6640625" customWidth="1"/>
    <col min="5892" max="5892" width="5.5" customWidth="1"/>
    <col min="5894" max="5894" width="18.5" customWidth="1"/>
    <col min="5895" max="5895" width="19.5" customWidth="1"/>
    <col min="5896" max="5896" width="13" customWidth="1"/>
    <col min="6142" max="6142" width="11.5" customWidth="1"/>
    <col min="6143" max="6144" width="15.33203125" bestFit="1" customWidth="1"/>
    <col min="6145" max="6145" width="44.83203125" bestFit="1" customWidth="1"/>
    <col min="6147" max="6147" width="6.6640625" customWidth="1"/>
    <col min="6148" max="6148" width="5.5" customWidth="1"/>
    <col min="6150" max="6150" width="18.5" customWidth="1"/>
    <col min="6151" max="6151" width="19.5" customWidth="1"/>
    <col min="6152" max="6152" width="13" customWidth="1"/>
    <col min="6398" max="6398" width="11.5" customWidth="1"/>
    <col min="6399" max="6400" width="15.33203125" bestFit="1" customWidth="1"/>
    <col min="6401" max="6401" width="44.83203125" bestFit="1" customWidth="1"/>
    <col min="6403" max="6403" width="6.6640625" customWidth="1"/>
    <col min="6404" max="6404" width="5.5" customWidth="1"/>
    <col min="6406" max="6406" width="18.5" customWidth="1"/>
    <col min="6407" max="6407" width="19.5" customWidth="1"/>
    <col min="6408" max="6408" width="13" customWidth="1"/>
    <col min="6654" max="6654" width="11.5" customWidth="1"/>
    <col min="6655" max="6656" width="15.33203125" bestFit="1" customWidth="1"/>
    <col min="6657" max="6657" width="44.83203125" bestFit="1" customWidth="1"/>
    <col min="6659" max="6659" width="6.6640625" customWidth="1"/>
    <col min="6660" max="6660" width="5.5" customWidth="1"/>
    <col min="6662" max="6662" width="18.5" customWidth="1"/>
    <col min="6663" max="6663" width="19.5" customWidth="1"/>
    <col min="6664" max="6664" width="13" customWidth="1"/>
    <col min="6910" max="6910" width="11.5" customWidth="1"/>
    <col min="6911" max="6912" width="15.33203125" bestFit="1" customWidth="1"/>
    <col min="6913" max="6913" width="44.83203125" bestFit="1" customWidth="1"/>
    <col min="6915" max="6915" width="6.6640625" customWidth="1"/>
    <col min="6916" max="6916" width="5.5" customWidth="1"/>
    <col min="6918" max="6918" width="18.5" customWidth="1"/>
    <col min="6919" max="6919" width="19.5" customWidth="1"/>
    <col min="6920" max="6920" width="13" customWidth="1"/>
    <col min="7166" max="7166" width="11.5" customWidth="1"/>
    <col min="7167" max="7168" width="15.33203125" bestFit="1" customWidth="1"/>
    <col min="7169" max="7169" width="44.83203125" bestFit="1" customWidth="1"/>
    <col min="7171" max="7171" width="6.6640625" customWidth="1"/>
    <col min="7172" max="7172" width="5.5" customWidth="1"/>
    <col min="7174" max="7174" width="18.5" customWidth="1"/>
    <col min="7175" max="7175" width="19.5" customWidth="1"/>
    <col min="7176" max="7176" width="13" customWidth="1"/>
    <col min="7422" max="7422" width="11.5" customWidth="1"/>
    <col min="7423" max="7424" width="15.33203125" bestFit="1" customWidth="1"/>
    <col min="7425" max="7425" width="44.83203125" bestFit="1" customWidth="1"/>
    <col min="7427" max="7427" width="6.6640625" customWidth="1"/>
    <col min="7428" max="7428" width="5.5" customWidth="1"/>
    <col min="7430" max="7430" width="18.5" customWidth="1"/>
    <col min="7431" max="7431" width="19.5" customWidth="1"/>
    <col min="7432" max="7432" width="13" customWidth="1"/>
    <col min="7678" max="7678" width="11.5" customWidth="1"/>
    <col min="7679" max="7680" width="15.33203125" bestFit="1" customWidth="1"/>
    <col min="7681" max="7681" width="44.83203125" bestFit="1" customWidth="1"/>
    <col min="7683" max="7683" width="6.6640625" customWidth="1"/>
    <col min="7684" max="7684" width="5.5" customWidth="1"/>
    <col min="7686" max="7686" width="18.5" customWidth="1"/>
    <col min="7687" max="7687" width="19.5" customWidth="1"/>
    <col min="7688" max="7688" width="13" customWidth="1"/>
    <col min="7934" max="7934" width="11.5" customWidth="1"/>
    <col min="7935" max="7936" width="15.33203125" bestFit="1" customWidth="1"/>
    <col min="7937" max="7937" width="44.83203125" bestFit="1" customWidth="1"/>
    <col min="7939" max="7939" width="6.6640625" customWidth="1"/>
    <col min="7940" max="7940" width="5.5" customWidth="1"/>
    <col min="7942" max="7942" width="18.5" customWidth="1"/>
    <col min="7943" max="7943" width="19.5" customWidth="1"/>
    <col min="7944" max="7944" width="13" customWidth="1"/>
    <col min="8190" max="8190" width="11.5" customWidth="1"/>
    <col min="8191" max="8192" width="15.33203125" bestFit="1" customWidth="1"/>
    <col min="8193" max="8193" width="44.83203125" bestFit="1" customWidth="1"/>
    <col min="8195" max="8195" width="6.6640625" customWidth="1"/>
    <col min="8196" max="8196" width="5.5" customWidth="1"/>
    <col min="8198" max="8198" width="18.5" customWidth="1"/>
    <col min="8199" max="8199" width="19.5" customWidth="1"/>
    <col min="8200" max="8200" width="13" customWidth="1"/>
    <col min="8446" max="8446" width="11.5" customWidth="1"/>
    <col min="8447" max="8448" width="15.33203125" bestFit="1" customWidth="1"/>
    <col min="8449" max="8449" width="44.83203125" bestFit="1" customWidth="1"/>
    <col min="8451" max="8451" width="6.6640625" customWidth="1"/>
    <col min="8452" max="8452" width="5.5" customWidth="1"/>
    <col min="8454" max="8454" width="18.5" customWidth="1"/>
    <col min="8455" max="8455" width="19.5" customWidth="1"/>
    <col min="8456" max="8456" width="13" customWidth="1"/>
    <col min="8702" max="8702" width="11.5" customWidth="1"/>
    <col min="8703" max="8704" width="15.33203125" bestFit="1" customWidth="1"/>
    <col min="8705" max="8705" width="44.83203125" bestFit="1" customWidth="1"/>
    <col min="8707" max="8707" width="6.6640625" customWidth="1"/>
    <col min="8708" max="8708" width="5.5" customWidth="1"/>
    <col min="8710" max="8710" width="18.5" customWidth="1"/>
    <col min="8711" max="8711" width="19.5" customWidth="1"/>
    <col min="8712" max="8712" width="13" customWidth="1"/>
    <col min="8958" max="8958" width="11.5" customWidth="1"/>
    <col min="8959" max="8960" width="15.33203125" bestFit="1" customWidth="1"/>
    <col min="8961" max="8961" width="44.83203125" bestFit="1" customWidth="1"/>
    <col min="8963" max="8963" width="6.6640625" customWidth="1"/>
    <col min="8964" max="8964" width="5.5" customWidth="1"/>
    <col min="8966" max="8966" width="18.5" customWidth="1"/>
    <col min="8967" max="8967" width="19.5" customWidth="1"/>
    <col min="8968" max="8968" width="13" customWidth="1"/>
    <col min="9214" max="9214" width="11.5" customWidth="1"/>
    <col min="9215" max="9216" width="15.33203125" bestFit="1" customWidth="1"/>
    <col min="9217" max="9217" width="44.83203125" bestFit="1" customWidth="1"/>
    <col min="9219" max="9219" width="6.6640625" customWidth="1"/>
    <col min="9220" max="9220" width="5.5" customWidth="1"/>
    <col min="9222" max="9222" width="18.5" customWidth="1"/>
    <col min="9223" max="9223" width="19.5" customWidth="1"/>
    <col min="9224" max="9224" width="13" customWidth="1"/>
    <col min="9470" max="9470" width="11.5" customWidth="1"/>
    <col min="9471" max="9472" width="15.33203125" bestFit="1" customWidth="1"/>
    <col min="9473" max="9473" width="44.83203125" bestFit="1" customWidth="1"/>
    <col min="9475" max="9475" width="6.6640625" customWidth="1"/>
    <col min="9476" max="9476" width="5.5" customWidth="1"/>
    <col min="9478" max="9478" width="18.5" customWidth="1"/>
    <col min="9479" max="9479" width="19.5" customWidth="1"/>
    <col min="9480" max="9480" width="13" customWidth="1"/>
    <col min="9726" max="9726" width="11.5" customWidth="1"/>
    <col min="9727" max="9728" width="15.33203125" bestFit="1" customWidth="1"/>
    <col min="9729" max="9729" width="44.83203125" bestFit="1" customWidth="1"/>
    <col min="9731" max="9731" width="6.6640625" customWidth="1"/>
    <col min="9732" max="9732" width="5.5" customWidth="1"/>
    <col min="9734" max="9734" width="18.5" customWidth="1"/>
    <col min="9735" max="9735" width="19.5" customWidth="1"/>
    <col min="9736" max="9736" width="13" customWidth="1"/>
    <col min="9982" max="9982" width="11.5" customWidth="1"/>
    <col min="9983" max="9984" width="15.33203125" bestFit="1" customWidth="1"/>
    <col min="9985" max="9985" width="44.83203125" bestFit="1" customWidth="1"/>
    <col min="9987" max="9987" width="6.6640625" customWidth="1"/>
    <col min="9988" max="9988" width="5.5" customWidth="1"/>
    <col min="9990" max="9990" width="18.5" customWidth="1"/>
    <col min="9991" max="9991" width="19.5" customWidth="1"/>
    <col min="9992" max="9992" width="13" customWidth="1"/>
    <col min="10238" max="10238" width="11.5" customWidth="1"/>
    <col min="10239" max="10240" width="15.33203125" bestFit="1" customWidth="1"/>
    <col min="10241" max="10241" width="44.83203125" bestFit="1" customWidth="1"/>
    <col min="10243" max="10243" width="6.6640625" customWidth="1"/>
    <col min="10244" max="10244" width="5.5" customWidth="1"/>
    <col min="10246" max="10246" width="18.5" customWidth="1"/>
    <col min="10247" max="10247" width="19.5" customWidth="1"/>
    <col min="10248" max="10248" width="13" customWidth="1"/>
    <col min="10494" max="10494" width="11.5" customWidth="1"/>
    <col min="10495" max="10496" width="15.33203125" bestFit="1" customWidth="1"/>
    <col min="10497" max="10497" width="44.83203125" bestFit="1" customWidth="1"/>
    <col min="10499" max="10499" width="6.6640625" customWidth="1"/>
    <col min="10500" max="10500" width="5.5" customWidth="1"/>
    <col min="10502" max="10502" width="18.5" customWidth="1"/>
    <col min="10503" max="10503" width="19.5" customWidth="1"/>
    <col min="10504" max="10504" width="13" customWidth="1"/>
    <col min="10750" max="10750" width="11.5" customWidth="1"/>
    <col min="10751" max="10752" width="15.33203125" bestFit="1" customWidth="1"/>
    <col min="10753" max="10753" width="44.83203125" bestFit="1" customWidth="1"/>
    <col min="10755" max="10755" width="6.6640625" customWidth="1"/>
    <col min="10756" max="10756" width="5.5" customWidth="1"/>
    <col min="10758" max="10758" width="18.5" customWidth="1"/>
    <col min="10759" max="10759" width="19.5" customWidth="1"/>
    <col min="10760" max="10760" width="13" customWidth="1"/>
    <col min="11006" max="11006" width="11.5" customWidth="1"/>
    <col min="11007" max="11008" width="15.33203125" bestFit="1" customWidth="1"/>
    <col min="11009" max="11009" width="44.83203125" bestFit="1" customWidth="1"/>
    <col min="11011" max="11011" width="6.6640625" customWidth="1"/>
    <col min="11012" max="11012" width="5.5" customWidth="1"/>
    <col min="11014" max="11014" width="18.5" customWidth="1"/>
    <col min="11015" max="11015" width="19.5" customWidth="1"/>
    <col min="11016" max="11016" width="13" customWidth="1"/>
    <col min="11262" max="11262" width="11.5" customWidth="1"/>
    <col min="11263" max="11264" width="15.33203125" bestFit="1" customWidth="1"/>
    <col min="11265" max="11265" width="44.83203125" bestFit="1" customWidth="1"/>
    <col min="11267" max="11267" width="6.6640625" customWidth="1"/>
    <col min="11268" max="11268" width="5.5" customWidth="1"/>
    <col min="11270" max="11270" width="18.5" customWidth="1"/>
    <col min="11271" max="11271" width="19.5" customWidth="1"/>
    <col min="11272" max="11272" width="13" customWidth="1"/>
    <col min="11518" max="11518" width="11.5" customWidth="1"/>
    <col min="11519" max="11520" width="15.33203125" bestFit="1" customWidth="1"/>
    <col min="11521" max="11521" width="44.83203125" bestFit="1" customWidth="1"/>
    <col min="11523" max="11523" width="6.6640625" customWidth="1"/>
    <col min="11524" max="11524" width="5.5" customWidth="1"/>
    <col min="11526" max="11526" width="18.5" customWidth="1"/>
    <col min="11527" max="11527" width="19.5" customWidth="1"/>
    <col min="11528" max="11528" width="13" customWidth="1"/>
    <col min="11774" max="11774" width="11.5" customWidth="1"/>
    <col min="11775" max="11776" width="15.33203125" bestFit="1" customWidth="1"/>
    <col min="11777" max="11777" width="44.83203125" bestFit="1" customWidth="1"/>
    <col min="11779" max="11779" width="6.6640625" customWidth="1"/>
    <col min="11780" max="11780" width="5.5" customWidth="1"/>
    <col min="11782" max="11782" width="18.5" customWidth="1"/>
    <col min="11783" max="11783" width="19.5" customWidth="1"/>
    <col min="11784" max="11784" width="13" customWidth="1"/>
    <col min="12030" max="12030" width="11.5" customWidth="1"/>
    <col min="12031" max="12032" width="15.33203125" bestFit="1" customWidth="1"/>
    <col min="12033" max="12033" width="44.83203125" bestFit="1" customWidth="1"/>
    <col min="12035" max="12035" width="6.6640625" customWidth="1"/>
    <col min="12036" max="12036" width="5.5" customWidth="1"/>
    <col min="12038" max="12038" width="18.5" customWidth="1"/>
    <col min="12039" max="12039" width="19.5" customWidth="1"/>
    <col min="12040" max="12040" width="13" customWidth="1"/>
    <col min="12286" max="12286" width="11.5" customWidth="1"/>
    <col min="12287" max="12288" width="15.33203125" bestFit="1" customWidth="1"/>
    <col min="12289" max="12289" width="44.83203125" bestFit="1" customWidth="1"/>
    <col min="12291" max="12291" width="6.6640625" customWidth="1"/>
    <col min="12292" max="12292" width="5.5" customWidth="1"/>
    <col min="12294" max="12294" width="18.5" customWidth="1"/>
    <col min="12295" max="12295" width="19.5" customWidth="1"/>
    <col min="12296" max="12296" width="13" customWidth="1"/>
    <col min="12542" max="12542" width="11.5" customWidth="1"/>
    <col min="12543" max="12544" width="15.33203125" bestFit="1" customWidth="1"/>
    <col min="12545" max="12545" width="44.83203125" bestFit="1" customWidth="1"/>
    <col min="12547" max="12547" width="6.6640625" customWidth="1"/>
    <col min="12548" max="12548" width="5.5" customWidth="1"/>
    <col min="12550" max="12550" width="18.5" customWidth="1"/>
    <col min="12551" max="12551" width="19.5" customWidth="1"/>
    <col min="12552" max="12552" width="13" customWidth="1"/>
    <col min="12798" max="12798" width="11.5" customWidth="1"/>
    <col min="12799" max="12800" width="15.33203125" bestFit="1" customWidth="1"/>
    <col min="12801" max="12801" width="44.83203125" bestFit="1" customWidth="1"/>
    <col min="12803" max="12803" width="6.6640625" customWidth="1"/>
    <col min="12804" max="12804" width="5.5" customWidth="1"/>
    <col min="12806" max="12806" width="18.5" customWidth="1"/>
    <col min="12807" max="12807" width="19.5" customWidth="1"/>
    <col min="12808" max="12808" width="13" customWidth="1"/>
    <col min="13054" max="13054" width="11.5" customWidth="1"/>
    <col min="13055" max="13056" width="15.33203125" bestFit="1" customWidth="1"/>
    <col min="13057" max="13057" width="44.83203125" bestFit="1" customWidth="1"/>
    <col min="13059" max="13059" width="6.6640625" customWidth="1"/>
    <col min="13060" max="13060" width="5.5" customWidth="1"/>
    <col min="13062" max="13062" width="18.5" customWidth="1"/>
    <col min="13063" max="13063" width="19.5" customWidth="1"/>
    <col min="13064" max="13064" width="13" customWidth="1"/>
    <col min="13310" max="13310" width="11.5" customWidth="1"/>
    <col min="13311" max="13312" width="15.33203125" bestFit="1" customWidth="1"/>
    <col min="13313" max="13313" width="44.83203125" bestFit="1" customWidth="1"/>
    <col min="13315" max="13315" width="6.6640625" customWidth="1"/>
    <col min="13316" max="13316" width="5.5" customWidth="1"/>
    <col min="13318" max="13318" width="18.5" customWidth="1"/>
    <col min="13319" max="13319" width="19.5" customWidth="1"/>
    <col min="13320" max="13320" width="13" customWidth="1"/>
    <col min="13566" max="13566" width="11.5" customWidth="1"/>
    <col min="13567" max="13568" width="15.33203125" bestFit="1" customWidth="1"/>
    <col min="13569" max="13569" width="44.83203125" bestFit="1" customWidth="1"/>
    <col min="13571" max="13571" width="6.6640625" customWidth="1"/>
    <col min="13572" max="13572" width="5.5" customWidth="1"/>
    <col min="13574" max="13574" width="18.5" customWidth="1"/>
    <col min="13575" max="13575" width="19.5" customWidth="1"/>
    <col min="13576" max="13576" width="13" customWidth="1"/>
    <col min="13822" max="13822" width="11.5" customWidth="1"/>
    <col min="13823" max="13824" width="15.33203125" bestFit="1" customWidth="1"/>
    <col min="13825" max="13825" width="44.83203125" bestFit="1" customWidth="1"/>
    <col min="13827" max="13827" width="6.6640625" customWidth="1"/>
    <col min="13828" max="13828" width="5.5" customWidth="1"/>
    <col min="13830" max="13830" width="18.5" customWidth="1"/>
    <col min="13831" max="13831" width="19.5" customWidth="1"/>
    <col min="13832" max="13832" width="13" customWidth="1"/>
    <col min="14078" max="14078" width="11.5" customWidth="1"/>
    <col min="14079" max="14080" width="15.33203125" bestFit="1" customWidth="1"/>
    <col min="14081" max="14081" width="44.83203125" bestFit="1" customWidth="1"/>
    <col min="14083" max="14083" width="6.6640625" customWidth="1"/>
    <col min="14084" max="14084" width="5.5" customWidth="1"/>
    <col min="14086" max="14086" width="18.5" customWidth="1"/>
    <col min="14087" max="14087" width="19.5" customWidth="1"/>
    <col min="14088" max="14088" width="13" customWidth="1"/>
    <col min="14334" max="14334" width="11.5" customWidth="1"/>
    <col min="14335" max="14336" width="15.33203125" bestFit="1" customWidth="1"/>
    <col min="14337" max="14337" width="44.83203125" bestFit="1" customWidth="1"/>
    <col min="14339" max="14339" width="6.6640625" customWidth="1"/>
    <col min="14340" max="14340" width="5.5" customWidth="1"/>
    <col min="14342" max="14342" width="18.5" customWidth="1"/>
    <col min="14343" max="14343" width="19.5" customWidth="1"/>
    <col min="14344" max="14344" width="13" customWidth="1"/>
    <col min="14590" max="14590" width="11.5" customWidth="1"/>
    <col min="14591" max="14592" width="15.33203125" bestFit="1" customWidth="1"/>
    <col min="14593" max="14593" width="44.83203125" bestFit="1" customWidth="1"/>
    <col min="14595" max="14595" width="6.6640625" customWidth="1"/>
    <col min="14596" max="14596" width="5.5" customWidth="1"/>
    <col min="14598" max="14598" width="18.5" customWidth="1"/>
    <col min="14599" max="14599" width="19.5" customWidth="1"/>
    <col min="14600" max="14600" width="13" customWidth="1"/>
    <col min="14846" max="14846" width="11.5" customWidth="1"/>
    <col min="14847" max="14848" width="15.33203125" bestFit="1" customWidth="1"/>
    <col min="14849" max="14849" width="44.83203125" bestFit="1" customWidth="1"/>
    <col min="14851" max="14851" width="6.6640625" customWidth="1"/>
    <col min="14852" max="14852" width="5.5" customWidth="1"/>
    <col min="14854" max="14854" width="18.5" customWidth="1"/>
    <col min="14855" max="14855" width="19.5" customWidth="1"/>
    <col min="14856" max="14856" width="13" customWidth="1"/>
    <col min="15102" max="15102" width="11.5" customWidth="1"/>
    <col min="15103" max="15104" width="15.33203125" bestFit="1" customWidth="1"/>
    <col min="15105" max="15105" width="44.83203125" bestFit="1" customWidth="1"/>
    <col min="15107" max="15107" width="6.6640625" customWidth="1"/>
    <col min="15108" max="15108" width="5.5" customWidth="1"/>
    <col min="15110" max="15110" width="18.5" customWidth="1"/>
    <col min="15111" max="15111" width="19.5" customWidth="1"/>
    <col min="15112" max="15112" width="13" customWidth="1"/>
    <col min="15358" max="15358" width="11.5" customWidth="1"/>
    <col min="15359" max="15360" width="15.33203125" bestFit="1" customWidth="1"/>
    <col min="15361" max="15361" width="44.83203125" bestFit="1" customWidth="1"/>
    <col min="15363" max="15363" width="6.6640625" customWidth="1"/>
    <col min="15364" max="15364" width="5.5" customWidth="1"/>
    <col min="15366" max="15366" width="18.5" customWidth="1"/>
    <col min="15367" max="15367" width="19.5" customWidth="1"/>
    <col min="15368" max="15368" width="13" customWidth="1"/>
    <col min="15614" max="15614" width="11.5" customWidth="1"/>
    <col min="15615" max="15616" width="15.33203125" bestFit="1" customWidth="1"/>
    <col min="15617" max="15617" width="44.83203125" bestFit="1" customWidth="1"/>
    <col min="15619" max="15619" width="6.6640625" customWidth="1"/>
    <col min="15620" max="15620" width="5.5" customWidth="1"/>
    <col min="15622" max="15622" width="18.5" customWidth="1"/>
    <col min="15623" max="15623" width="19.5" customWidth="1"/>
    <col min="15624" max="15624" width="13" customWidth="1"/>
    <col min="15870" max="15870" width="11.5" customWidth="1"/>
    <col min="15871" max="15872" width="15.33203125" bestFit="1" customWidth="1"/>
    <col min="15873" max="15873" width="44.83203125" bestFit="1" customWidth="1"/>
    <col min="15875" max="15875" width="6.6640625" customWidth="1"/>
    <col min="15876" max="15876" width="5.5" customWidth="1"/>
    <col min="15878" max="15878" width="18.5" customWidth="1"/>
    <col min="15879" max="15879" width="19.5" customWidth="1"/>
    <col min="15880" max="15880" width="13" customWidth="1"/>
    <col min="16126" max="16126" width="11.5" customWidth="1"/>
    <col min="16127" max="16128" width="15.33203125" bestFit="1" customWidth="1"/>
    <col min="16129" max="16129" width="44.83203125" bestFit="1" customWidth="1"/>
    <col min="16131" max="16131" width="6.6640625" customWidth="1"/>
    <col min="16132" max="16132" width="5.5" customWidth="1"/>
    <col min="16134" max="16134" width="18.5" customWidth="1"/>
    <col min="16135" max="16135" width="19.5" customWidth="1"/>
    <col min="16136" max="16136" width="13" customWidth="1"/>
  </cols>
  <sheetData>
    <row r="1" spans="1:8" ht="19" x14ac:dyDescent="0.25">
      <c r="A1" s="1" t="s">
        <v>599</v>
      </c>
    </row>
    <row r="2" spans="1:8" x14ac:dyDescent="0.2">
      <c r="A2" s="3"/>
    </row>
    <row r="3" spans="1:8" s="7" customFormat="1" ht="29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3095</v>
      </c>
      <c r="H3" s="7" t="s">
        <v>54</v>
      </c>
    </row>
    <row r="4" spans="1:8" x14ac:dyDescent="0.2">
      <c r="A4">
        <v>17</v>
      </c>
      <c r="B4" s="10" t="str">
        <f>HYPERLINK("http://www.uniprot.org/uniprot/NDUA4_HUMAN", "NDUA4_HUMAN")</f>
        <v>NDUA4_HUMAN</v>
      </c>
      <c r="C4" t="s">
        <v>3096</v>
      </c>
      <c r="D4" t="b">
        <v>1</v>
      </c>
      <c r="E4" s="6">
        <v>0</v>
      </c>
      <c r="F4" s="6">
        <v>2</v>
      </c>
      <c r="G4" s="6">
        <v>5</v>
      </c>
      <c r="H4" t="s">
        <v>59</v>
      </c>
    </row>
    <row r="5" spans="1:8" x14ac:dyDescent="0.2">
      <c r="A5">
        <v>18</v>
      </c>
      <c r="B5" s="10" t="str">
        <f>HYPERLINK("http://www.uniprot.org/uniprot/EIF3H_HUMAN", "EIF3H_HUMAN")</f>
        <v>EIF3H_HUMAN</v>
      </c>
      <c r="C5" t="s">
        <v>3097</v>
      </c>
      <c r="D5" t="b">
        <v>1</v>
      </c>
      <c r="E5" s="6">
        <v>1</v>
      </c>
      <c r="F5" s="6">
        <v>2</v>
      </c>
      <c r="G5" s="6">
        <v>3</v>
      </c>
      <c r="H5" t="s">
        <v>59</v>
      </c>
    </row>
    <row r="6" spans="1:8" x14ac:dyDescent="0.2">
      <c r="A6">
        <v>59</v>
      </c>
      <c r="B6" s="10" t="str">
        <f>HYPERLINK("http://www.uniprot.org/uniprot/BMS1_HUMAN", "BMS1_HUMAN")</f>
        <v>BMS1_HUMAN</v>
      </c>
      <c r="C6" t="s">
        <v>3098</v>
      </c>
      <c r="D6" t="b">
        <v>1</v>
      </c>
      <c r="E6" s="6">
        <v>0</v>
      </c>
      <c r="F6" s="6">
        <v>2</v>
      </c>
      <c r="G6" s="6">
        <v>2</v>
      </c>
      <c r="H6" t="s">
        <v>59</v>
      </c>
    </row>
    <row r="7" spans="1:8" x14ac:dyDescent="0.2">
      <c r="A7">
        <v>82</v>
      </c>
      <c r="B7" s="10" t="str">
        <f>HYPERLINK("http://www.uniprot.org/uniprot/DDX17_HUMAN", "DDX17_HUMAN")</f>
        <v>DDX17_HUMAN</v>
      </c>
      <c r="C7" t="s">
        <v>3099</v>
      </c>
      <c r="D7" t="b">
        <v>1</v>
      </c>
      <c r="E7" s="6">
        <v>0</v>
      </c>
      <c r="F7" s="6">
        <v>2</v>
      </c>
      <c r="G7" s="6">
        <v>2</v>
      </c>
      <c r="H7" t="s">
        <v>59</v>
      </c>
    </row>
    <row r="8" spans="1:8" x14ac:dyDescent="0.2">
      <c r="A8">
        <v>24</v>
      </c>
      <c r="B8" s="10" t="str">
        <f>HYPERLINK("http://www.uniprot.org/uniprot/DKC1_HUMAN", "DKC1_HUMAN")</f>
        <v>DKC1_HUMAN</v>
      </c>
      <c r="C8" t="s">
        <v>3100</v>
      </c>
      <c r="D8" t="b">
        <v>1</v>
      </c>
      <c r="E8" s="6">
        <v>1</v>
      </c>
      <c r="F8" s="6">
        <v>2</v>
      </c>
      <c r="G8" s="6">
        <v>2</v>
      </c>
      <c r="H8" t="s">
        <v>59</v>
      </c>
    </row>
    <row r="9" spans="1:8" x14ac:dyDescent="0.2">
      <c r="A9">
        <v>56</v>
      </c>
      <c r="B9" s="10" t="str">
        <f>HYPERLINK("http://www.uniprot.org/uniprot/HDAC1_HUMAN", "HDAC1_HUMAN")</f>
        <v>HDAC1_HUMAN</v>
      </c>
      <c r="C9" t="s">
        <v>3101</v>
      </c>
      <c r="D9" t="b">
        <v>1</v>
      </c>
      <c r="E9" s="6">
        <v>0</v>
      </c>
      <c r="F9" s="6">
        <v>2</v>
      </c>
      <c r="G9" s="6">
        <v>2</v>
      </c>
      <c r="H9" t="s">
        <v>59</v>
      </c>
    </row>
    <row r="10" spans="1:8" x14ac:dyDescent="0.2">
      <c r="A10">
        <v>19</v>
      </c>
      <c r="B10" s="10" t="str">
        <f>HYPERLINK("http://www.uniprot.org/uniprot/HDAC3_HUMAN", "HDAC3_HUMAN")</f>
        <v>HDAC3_HUMAN</v>
      </c>
      <c r="C10" t="s">
        <v>3102</v>
      </c>
      <c r="D10" t="b">
        <v>1</v>
      </c>
      <c r="E10" s="6">
        <v>0</v>
      </c>
      <c r="F10" s="6">
        <v>2</v>
      </c>
      <c r="G10" s="6">
        <v>2</v>
      </c>
      <c r="H10" t="s">
        <v>59</v>
      </c>
    </row>
    <row r="11" spans="1:8" x14ac:dyDescent="0.2">
      <c r="A11">
        <v>64</v>
      </c>
      <c r="B11" s="10" t="str">
        <f>HYPERLINK("http://www.uniprot.org/uniprot/HIF1A_HUMAN", "HIF1A_HUMAN")</f>
        <v>HIF1A_HUMAN</v>
      </c>
      <c r="C11" t="s">
        <v>3103</v>
      </c>
      <c r="D11" t="b">
        <v>1</v>
      </c>
      <c r="E11" s="6">
        <v>0</v>
      </c>
      <c r="F11" s="6">
        <v>2</v>
      </c>
      <c r="G11" s="6">
        <v>2</v>
      </c>
      <c r="H11" t="s">
        <v>59</v>
      </c>
    </row>
    <row r="12" spans="1:8" x14ac:dyDescent="0.2">
      <c r="A12">
        <v>29</v>
      </c>
      <c r="B12" s="10" t="str">
        <f>HYPERLINK("http://www.uniprot.org/uniprot/IPO7_HUMAN", "IPO7_HUMAN")</f>
        <v>IPO7_HUMAN</v>
      </c>
      <c r="C12" t="s">
        <v>3104</v>
      </c>
      <c r="D12" t="b">
        <v>1</v>
      </c>
      <c r="E12" s="6">
        <v>0</v>
      </c>
      <c r="F12" s="6">
        <v>2</v>
      </c>
      <c r="G12" s="6">
        <v>2</v>
      </c>
      <c r="H12" t="s">
        <v>59</v>
      </c>
    </row>
    <row r="13" spans="1:8" x14ac:dyDescent="0.2">
      <c r="A13">
        <v>92</v>
      </c>
      <c r="B13" s="10" t="str">
        <f>HYPERLINK("http://www.uniprot.org/uniprot/PR285_HUMAN", "PR285_HUMAN")</f>
        <v>PR285_HUMAN</v>
      </c>
      <c r="C13" t="s">
        <v>3105</v>
      </c>
      <c r="D13" t="b">
        <v>1</v>
      </c>
      <c r="E13" s="6">
        <v>0</v>
      </c>
      <c r="F13" s="6">
        <v>2</v>
      </c>
      <c r="G13" s="6">
        <v>2</v>
      </c>
      <c r="H13" t="s">
        <v>59</v>
      </c>
    </row>
    <row r="14" spans="1:8" x14ac:dyDescent="0.2">
      <c r="A14">
        <v>85</v>
      </c>
      <c r="B14" s="10" t="str">
        <f>HYPERLINK("http://www.uniprot.org/uniprot/SPTCS_HUMAN", "SPTCS_HUMAN")</f>
        <v>SPTCS_HUMAN</v>
      </c>
      <c r="C14" t="s">
        <v>3106</v>
      </c>
      <c r="D14" t="b">
        <v>1</v>
      </c>
      <c r="E14" s="6">
        <v>1</v>
      </c>
      <c r="F14" s="6">
        <v>2</v>
      </c>
      <c r="G14" s="6">
        <v>2</v>
      </c>
      <c r="H14" t="s">
        <v>59</v>
      </c>
    </row>
    <row r="15" spans="1:8" x14ac:dyDescent="0.2">
      <c r="A15">
        <v>96</v>
      </c>
      <c r="B15" s="10" t="str">
        <f>HYPERLINK("http://www.uniprot.org/uniprot/ST17A_HUMAN", "ST17A_HUMAN")</f>
        <v>ST17A_HUMAN</v>
      </c>
      <c r="C15" t="s">
        <v>1306</v>
      </c>
      <c r="D15" t="b">
        <v>1</v>
      </c>
      <c r="E15" s="6">
        <v>0</v>
      </c>
      <c r="F15" s="6">
        <v>2</v>
      </c>
      <c r="G15" s="6">
        <v>2</v>
      </c>
      <c r="H15" t="s">
        <v>59</v>
      </c>
    </row>
    <row r="16" spans="1:8" x14ac:dyDescent="0.2">
      <c r="A16">
        <v>70</v>
      </c>
      <c r="B16" s="10" t="str">
        <f>HYPERLINK("http://www.uniprot.org/uniprot/ANR11_HUMAN", "ANR11_HUMAN")</f>
        <v>ANR11_HUMAN</v>
      </c>
      <c r="C16" t="s">
        <v>3107</v>
      </c>
      <c r="D16" t="b">
        <v>1</v>
      </c>
      <c r="E16" s="6">
        <v>0</v>
      </c>
      <c r="F16" s="6">
        <v>2</v>
      </c>
      <c r="G16" s="6">
        <v>1</v>
      </c>
      <c r="H16" t="s">
        <v>59</v>
      </c>
    </row>
    <row r="17" spans="1:8" x14ac:dyDescent="0.2">
      <c r="A17">
        <v>71</v>
      </c>
      <c r="B17" s="10" t="str">
        <f>HYPERLINK("http://www.uniprot.org/uniprot/BCOR_HUMAN", "BCOR_HUMAN")</f>
        <v>BCOR_HUMAN</v>
      </c>
      <c r="C17" t="s">
        <v>3108</v>
      </c>
      <c r="D17" t="b">
        <v>1</v>
      </c>
      <c r="E17" s="6">
        <v>0</v>
      </c>
      <c r="F17" s="6">
        <v>2</v>
      </c>
      <c r="G17" s="6">
        <v>1</v>
      </c>
      <c r="H17" t="s">
        <v>59</v>
      </c>
    </row>
    <row r="18" spans="1:8" x14ac:dyDescent="0.2">
      <c r="A18">
        <v>36</v>
      </c>
      <c r="B18" s="10" t="str">
        <f>HYPERLINK("http://www.uniprot.org/uniprot/CAN2_HUMAN", "CAN2_HUMAN")</f>
        <v>CAN2_HUMAN</v>
      </c>
      <c r="C18" t="s">
        <v>3109</v>
      </c>
      <c r="D18" t="b">
        <v>1</v>
      </c>
      <c r="E18" s="6">
        <v>0</v>
      </c>
      <c r="F18" s="6">
        <v>2</v>
      </c>
      <c r="G18" s="6">
        <v>1</v>
      </c>
      <c r="H18" t="s">
        <v>59</v>
      </c>
    </row>
    <row r="19" spans="1:8" x14ac:dyDescent="0.2">
      <c r="A19">
        <v>33</v>
      </c>
      <c r="B19" s="10" t="str">
        <f>HYPERLINK("http://www.uniprot.org/uniprot/CATL1_HUMAN", "CATL1_HUMAN")</f>
        <v>CATL1_HUMAN</v>
      </c>
      <c r="C19" t="s">
        <v>3110</v>
      </c>
      <c r="D19" t="b">
        <v>1</v>
      </c>
      <c r="E19" s="6">
        <v>0</v>
      </c>
      <c r="F19" s="6">
        <v>2</v>
      </c>
      <c r="G19" s="6">
        <v>1</v>
      </c>
      <c r="H19" t="s">
        <v>59</v>
      </c>
    </row>
    <row r="20" spans="1:8" x14ac:dyDescent="0.2">
      <c r="A20">
        <v>74</v>
      </c>
      <c r="B20" s="10" t="str">
        <f>HYPERLINK("http://www.uniprot.org/uniprot/CHM1B_HUMAN", "CHM1B_HUMAN")</f>
        <v>CHM1B_HUMAN</v>
      </c>
      <c r="C20" t="s">
        <v>3111</v>
      </c>
      <c r="D20" t="b">
        <v>1</v>
      </c>
      <c r="E20" s="6">
        <v>0</v>
      </c>
      <c r="F20" s="6">
        <v>2</v>
      </c>
      <c r="G20" s="6">
        <v>1</v>
      </c>
      <c r="H20" t="s">
        <v>59</v>
      </c>
    </row>
    <row r="21" spans="1:8" x14ac:dyDescent="0.2">
      <c r="A21">
        <v>83</v>
      </c>
      <c r="B21" s="10" t="str">
        <f>HYPERLINK("http://www.uniprot.org/uniprot/CIR1A_HUMAN", "CIR1A_HUMAN")</f>
        <v>CIR1A_HUMAN</v>
      </c>
      <c r="C21" t="s">
        <v>2401</v>
      </c>
      <c r="D21" t="b">
        <v>1</v>
      </c>
      <c r="E21" s="6">
        <v>0</v>
      </c>
      <c r="F21" s="6">
        <v>2</v>
      </c>
      <c r="G21" s="6">
        <v>1</v>
      </c>
      <c r="H21" t="s">
        <v>59</v>
      </c>
    </row>
    <row r="22" spans="1:8" x14ac:dyDescent="0.2">
      <c r="A22">
        <v>65</v>
      </c>
      <c r="B22" s="10" t="str">
        <f>HYPERLINK("http://www.uniprot.org/uniprot/CP51A_HUMAN", "CP51A_HUMAN")</f>
        <v>CP51A_HUMAN</v>
      </c>
      <c r="C22" t="s">
        <v>2360</v>
      </c>
      <c r="D22" t="b">
        <v>1</v>
      </c>
      <c r="E22" s="6">
        <v>0</v>
      </c>
      <c r="F22" s="6">
        <v>2</v>
      </c>
      <c r="G22" s="6">
        <v>1</v>
      </c>
      <c r="H22" t="s">
        <v>59</v>
      </c>
    </row>
    <row r="23" spans="1:8" x14ac:dyDescent="0.2">
      <c r="A23">
        <v>50</v>
      </c>
      <c r="B23" s="10" t="str">
        <f>HYPERLINK("http://www.uniprot.org/uniprot/CSK2B_HUMAN", "CSK2B_HUMAN")</f>
        <v>CSK2B_HUMAN</v>
      </c>
      <c r="C23" t="s">
        <v>3112</v>
      </c>
      <c r="D23" t="b">
        <v>1</v>
      </c>
      <c r="E23" s="6">
        <v>0</v>
      </c>
      <c r="F23" s="6">
        <v>2</v>
      </c>
      <c r="G23" s="6">
        <v>1</v>
      </c>
      <c r="H23" t="s">
        <v>59</v>
      </c>
    </row>
    <row r="24" spans="1:8" x14ac:dyDescent="0.2">
      <c r="A24">
        <v>63</v>
      </c>
      <c r="B24" s="10" t="str">
        <f>HYPERLINK("http://www.uniprot.org/uniprot/DDB1_HUMAN", "DDB1_HUMAN")</f>
        <v>DDB1_HUMAN</v>
      </c>
      <c r="C24" t="s">
        <v>3113</v>
      </c>
      <c r="D24" t="b">
        <v>1</v>
      </c>
      <c r="E24" s="6">
        <v>0</v>
      </c>
      <c r="F24" s="6">
        <v>2</v>
      </c>
      <c r="G24" s="6">
        <v>1</v>
      </c>
      <c r="H24" t="s">
        <v>59</v>
      </c>
    </row>
    <row r="25" spans="1:8" x14ac:dyDescent="0.2">
      <c r="A25">
        <v>80</v>
      </c>
      <c r="B25" s="10" t="str">
        <f>HYPERLINK("http://www.uniprot.org/uniprot/DJB14_HUMAN", "DJB14_HUMAN")</f>
        <v>DJB14_HUMAN</v>
      </c>
      <c r="C25" t="s">
        <v>3114</v>
      </c>
      <c r="D25" t="b">
        <v>1</v>
      </c>
      <c r="E25" s="6">
        <v>1</v>
      </c>
      <c r="F25" s="6">
        <v>2</v>
      </c>
      <c r="G25" s="6">
        <v>1</v>
      </c>
      <c r="H25" t="s">
        <v>59</v>
      </c>
    </row>
    <row r="26" spans="1:8" x14ac:dyDescent="0.2">
      <c r="A26">
        <v>66</v>
      </c>
      <c r="B26" s="10" t="str">
        <f>HYPERLINK("http://www.uniprot.org/uniprot/EDRF1_HUMAN", "EDRF1_HUMAN")</f>
        <v>EDRF1_HUMAN</v>
      </c>
      <c r="C26" t="s">
        <v>3115</v>
      </c>
      <c r="D26" t="b">
        <v>1</v>
      </c>
      <c r="E26" s="6">
        <v>1</v>
      </c>
      <c r="F26" s="6">
        <v>2</v>
      </c>
      <c r="G26" s="6">
        <v>1</v>
      </c>
      <c r="H26" t="s">
        <v>59</v>
      </c>
    </row>
    <row r="27" spans="1:8" x14ac:dyDescent="0.2">
      <c r="A27">
        <v>30</v>
      </c>
      <c r="B27" s="10" t="str">
        <f>HYPERLINK("http://www.uniprot.org/uniprot/EGFR_HUMAN", "EGFR_HUMAN")</f>
        <v>EGFR_HUMAN</v>
      </c>
      <c r="C27" t="s">
        <v>3116</v>
      </c>
      <c r="D27" t="b">
        <v>1</v>
      </c>
      <c r="E27" s="6">
        <v>0</v>
      </c>
      <c r="F27" s="6">
        <v>2</v>
      </c>
      <c r="G27" s="6">
        <v>1</v>
      </c>
      <c r="H27" t="s">
        <v>59</v>
      </c>
    </row>
    <row r="28" spans="1:8" x14ac:dyDescent="0.2">
      <c r="A28">
        <v>46</v>
      </c>
      <c r="B28" s="10" t="str">
        <f>HYPERLINK("http://www.uniprot.org/uniprot/EIF3E_HUMAN", "EIF3E_HUMAN")</f>
        <v>EIF3E_HUMAN</v>
      </c>
      <c r="C28" t="s">
        <v>3117</v>
      </c>
      <c r="D28" t="b">
        <v>1</v>
      </c>
      <c r="E28" s="6">
        <v>0</v>
      </c>
      <c r="F28" s="6">
        <v>2</v>
      </c>
      <c r="G28" s="6">
        <v>1</v>
      </c>
      <c r="H28" t="s">
        <v>59</v>
      </c>
    </row>
    <row r="29" spans="1:8" x14ac:dyDescent="0.2">
      <c r="A29">
        <v>16</v>
      </c>
      <c r="B29" s="10" t="str">
        <f>HYPERLINK("http://www.uniprot.org/uniprot/EIF3F_HUMAN", "EIF3F_HUMAN")</f>
        <v>EIF3F_HUMAN</v>
      </c>
      <c r="C29" t="s">
        <v>2729</v>
      </c>
      <c r="D29" t="b">
        <v>1</v>
      </c>
      <c r="E29" s="6">
        <v>0</v>
      </c>
      <c r="F29" s="6">
        <v>2</v>
      </c>
      <c r="G29" s="6">
        <v>1</v>
      </c>
      <c r="H29" t="s">
        <v>59</v>
      </c>
    </row>
    <row r="30" spans="1:8" x14ac:dyDescent="0.2">
      <c r="A30">
        <v>54</v>
      </c>
      <c r="B30" s="10" t="str">
        <f>HYPERLINK("http://www.uniprot.org/uniprot/FAK1_HUMAN", "FAK1_HUMAN")</f>
        <v>FAK1_HUMAN</v>
      </c>
      <c r="C30" t="s">
        <v>3118</v>
      </c>
      <c r="D30" t="b">
        <v>1</v>
      </c>
      <c r="E30" s="6">
        <v>0</v>
      </c>
      <c r="F30" s="6">
        <v>2</v>
      </c>
      <c r="G30" s="6">
        <v>1</v>
      </c>
      <c r="H30" t="s">
        <v>59</v>
      </c>
    </row>
    <row r="31" spans="1:8" x14ac:dyDescent="0.2">
      <c r="A31">
        <v>84</v>
      </c>
      <c r="B31" s="10" t="str">
        <f>HYPERLINK("http://www.uniprot.org/uniprot/FERM2_HUMAN", "FERM2_HUMAN")</f>
        <v>FERM2_HUMAN</v>
      </c>
      <c r="C31" t="s">
        <v>3119</v>
      </c>
      <c r="D31" t="b">
        <v>1</v>
      </c>
      <c r="E31" s="6">
        <v>0</v>
      </c>
      <c r="F31" s="6">
        <v>2</v>
      </c>
      <c r="G31" s="6">
        <v>1</v>
      </c>
      <c r="H31" t="s">
        <v>59</v>
      </c>
    </row>
    <row r="32" spans="1:8" x14ac:dyDescent="0.2">
      <c r="A32">
        <v>28</v>
      </c>
      <c r="B32" s="10" t="str">
        <f>HYPERLINK("http://www.uniprot.org/uniprot/FKBP9_HUMAN", "FKBP9_HUMAN")</f>
        <v>FKBP9_HUMAN</v>
      </c>
      <c r="C32" t="s">
        <v>3120</v>
      </c>
      <c r="D32" t="b">
        <v>1</v>
      </c>
      <c r="E32" s="6">
        <v>0</v>
      </c>
      <c r="F32" s="6">
        <v>2</v>
      </c>
      <c r="G32" s="6">
        <v>1</v>
      </c>
      <c r="H32" t="s">
        <v>59</v>
      </c>
    </row>
    <row r="33" spans="1:8" x14ac:dyDescent="0.2">
      <c r="A33">
        <v>27</v>
      </c>
      <c r="B33" s="10" t="str">
        <f>HYPERLINK("http://www.uniprot.org/uniprot/FLOT1_HUMAN", "FLOT1_HUMAN")</f>
        <v>FLOT1_HUMAN</v>
      </c>
      <c r="C33" t="s">
        <v>3121</v>
      </c>
      <c r="D33" t="b">
        <v>1</v>
      </c>
      <c r="E33" s="6">
        <v>0</v>
      </c>
      <c r="F33" s="6">
        <v>2</v>
      </c>
      <c r="G33" s="6">
        <v>1</v>
      </c>
      <c r="H33" t="s">
        <v>59</v>
      </c>
    </row>
    <row r="34" spans="1:8" x14ac:dyDescent="0.2">
      <c r="A34">
        <v>81</v>
      </c>
      <c r="B34" s="10" t="str">
        <f>HYPERLINK("http://www.uniprot.org/uniprot/HDAC2_HUMAN", "HDAC2_HUMAN")</f>
        <v>HDAC2_HUMAN</v>
      </c>
      <c r="C34" t="s">
        <v>3122</v>
      </c>
      <c r="D34" t="b">
        <v>1</v>
      </c>
      <c r="E34" s="6">
        <v>0</v>
      </c>
      <c r="F34" s="6">
        <v>2</v>
      </c>
      <c r="G34" s="6">
        <v>1</v>
      </c>
      <c r="H34" t="s">
        <v>59</v>
      </c>
    </row>
    <row r="35" spans="1:8" x14ac:dyDescent="0.2">
      <c r="A35">
        <v>64</v>
      </c>
      <c r="B35" s="10" t="str">
        <f>HYPERLINK("http://www.uniprot.org/uniprot/HIF1A_HUMAN", "HIF1A_HUMAN")</f>
        <v>HIF1A_HUMAN</v>
      </c>
      <c r="C35" t="s">
        <v>3123</v>
      </c>
      <c r="D35" t="b">
        <v>1</v>
      </c>
      <c r="E35" s="6">
        <v>1</v>
      </c>
      <c r="F35" s="6">
        <v>2</v>
      </c>
      <c r="G35" s="6">
        <v>1</v>
      </c>
      <c r="H35" t="s">
        <v>59</v>
      </c>
    </row>
    <row r="36" spans="1:8" x14ac:dyDescent="0.2">
      <c r="A36">
        <v>35</v>
      </c>
      <c r="B36" s="10" t="str">
        <f>HYPERLINK("http://www.uniprot.org/uniprot/HSP7C_HUMAN", "HSP7C_HUMAN")</f>
        <v>HSP7C_HUMAN</v>
      </c>
      <c r="C36" t="s">
        <v>3124</v>
      </c>
      <c r="D36" t="b">
        <v>1</v>
      </c>
      <c r="E36" s="6">
        <v>0</v>
      </c>
      <c r="F36" s="6">
        <v>2</v>
      </c>
      <c r="G36" s="6">
        <v>1</v>
      </c>
      <c r="H36" t="s">
        <v>59</v>
      </c>
    </row>
    <row r="37" spans="1:8" x14ac:dyDescent="0.2">
      <c r="A37">
        <v>58</v>
      </c>
      <c r="B37" s="10" t="str">
        <f>HYPERLINK("http://www.uniprot.org/uniprot/IF4A2_HUMAN", "IF4A2_HUMAN")</f>
        <v>IF4A2_HUMAN</v>
      </c>
      <c r="C37" t="s">
        <v>3125</v>
      </c>
      <c r="D37" t="b">
        <v>1</v>
      </c>
      <c r="E37" s="6">
        <v>0</v>
      </c>
      <c r="F37" s="6">
        <v>2</v>
      </c>
      <c r="G37" s="6">
        <v>1</v>
      </c>
      <c r="H37" t="s">
        <v>59</v>
      </c>
    </row>
    <row r="38" spans="1:8" x14ac:dyDescent="0.2">
      <c r="A38">
        <v>44</v>
      </c>
      <c r="B38" s="10" t="str">
        <f>HYPERLINK("http://www.uniprot.org/uniprot/IF5_HUMAN", "IF5_HUMAN")</f>
        <v>IF5_HUMAN</v>
      </c>
      <c r="C38" t="s">
        <v>2438</v>
      </c>
      <c r="D38" t="b">
        <v>1</v>
      </c>
      <c r="E38" s="6">
        <v>1</v>
      </c>
      <c r="F38" s="6">
        <v>2</v>
      </c>
      <c r="G38" s="6">
        <v>1</v>
      </c>
      <c r="H38" t="s">
        <v>59</v>
      </c>
    </row>
    <row r="39" spans="1:8" x14ac:dyDescent="0.2">
      <c r="A39">
        <v>67</v>
      </c>
      <c r="B39" s="10" t="str">
        <f>HYPERLINK("http://www.uniprot.org/uniprot/IPIL2_HUMAN", "IPIL2_HUMAN")</f>
        <v>IPIL2_HUMAN</v>
      </c>
      <c r="C39" t="s">
        <v>3126</v>
      </c>
      <c r="D39" t="b">
        <v>1</v>
      </c>
      <c r="E39" s="6">
        <v>0</v>
      </c>
      <c r="F39" s="6">
        <v>2</v>
      </c>
      <c r="G39" s="6">
        <v>1</v>
      </c>
      <c r="H39" t="s">
        <v>59</v>
      </c>
    </row>
    <row r="40" spans="1:8" x14ac:dyDescent="0.2">
      <c r="A40">
        <v>78</v>
      </c>
      <c r="B40" s="10" t="str">
        <f>HYPERLINK("http://www.uniprot.org/uniprot/KTAP2_HUMAN", "KTAP2_HUMAN")</f>
        <v>KTAP2_HUMAN</v>
      </c>
      <c r="C40" t="s">
        <v>3127</v>
      </c>
      <c r="D40" t="b">
        <v>1</v>
      </c>
      <c r="E40" s="6">
        <v>0</v>
      </c>
      <c r="F40" s="6">
        <v>2</v>
      </c>
      <c r="G40" s="6">
        <v>1</v>
      </c>
      <c r="H40" t="s">
        <v>59</v>
      </c>
    </row>
    <row r="41" spans="1:8" x14ac:dyDescent="0.2">
      <c r="A41">
        <v>87</v>
      </c>
      <c r="B41" s="10" t="str">
        <f>HYPERLINK("http://www.uniprot.org/uniprot/LAP2_HUMAN", "LAP2_HUMAN")</f>
        <v>LAP2_HUMAN</v>
      </c>
      <c r="C41" t="s">
        <v>3128</v>
      </c>
      <c r="D41" t="b">
        <v>1</v>
      </c>
      <c r="E41" s="6">
        <v>0</v>
      </c>
      <c r="F41" s="6">
        <v>2</v>
      </c>
      <c r="G41" s="6">
        <v>1</v>
      </c>
      <c r="H41" t="s">
        <v>59</v>
      </c>
    </row>
    <row r="42" spans="1:8" x14ac:dyDescent="0.2">
      <c r="A42">
        <v>95</v>
      </c>
      <c r="B42" s="10" t="str">
        <f>HYPERLINK("http://www.uniprot.org/uniprot/MARH7_HUMAN", "MARH7_HUMAN")</f>
        <v>MARH7_HUMAN</v>
      </c>
      <c r="C42" t="s">
        <v>3129</v>
      </c>
      <c r="D42" t="b">
        <v>1</v>
      </c>
      <c r="E42" s="6">
        <v>0</v>
      </c>
      <c r="F42" s="6">
        <v>2</v>
      </c>
      <c r="G42" s="6">
        <v>1</v>
      </c>
      <c r="H42" t="s">
        <v>59</v>
      </c>
    </row>
    <row r="43" spans="1:8" x14ac:dyDescent="0.2">
      <c r="A43">
        <v>41</v>
      </c>
      <c r="B43" s="10" t="str">
        <f>HYPERLINK("http://www.uniprot.org/uniprot/MCM4_HUMAN", "MCM4_HUMAN")</f>
        <v>MCM4_HUMAN</v>
      </c>
      <c r="C43" t="s">
        <v>3130</v>
      </c>
      <c r="D43" t="b">
        <v>1</v>
      </c>
      <c r="E43" s="6">
        <v>0</v>
      </c>
      <c r="F43" s="6">
        <v>2</v>
      </c>
      <c r="G43" s="6">
        <v>1</v>
      </c>
      <c r="H43" t="s">
        <v>59</v>
      </c>
    </row>
    <row r="44" spans="1:8" x14ac:dyDescent="0.2">
      <c r="A44">
        <v>20</v>
      </c>
      <c r="B44" s="10" t="str">
        <f>HYPERLINK("http://www.uniprot.org/uniprot/MRP3_HUMAN", "MRP3_HUMAN")</f>
        <v>MRP3_HUMAN</v>
      </c>
      <c r="C44" t="s">
        <v>3131</v>
      </c>
      <c r="D44" t="b">
        <v>1</v>
      </c>
      <c r="E44" s="6">
        <v>0</v>
      </c>
      <c r="F44" s="6">
        <v>2</v>
      </c>
      <c r="G44" s="6">
        <v>1</v>
      </c>
      <c r="H44" t="s">
        <v>59</v>
      </c>
    </row>
    <row r="45" spans="1:8" x14ac:dyDescent="0.2">
      <c r="A45">
        <v>57</v>
      </c>
      <c r="B45" s="10" t="str">
        <f>HYPERLINK("http://www.uniprot.org/uniprot/NACA_HUMAN", "NACA_HUMAN")</f>
        <v>NACA_HUMAN</v>
      </c>
      <c r="C45" t="s">
        <v>3132</v>
      </c>
      <c r="D45" t="b">
        <v>1</v>
      </c>
      <c r="E45" s="6">
        <v>0</v>
      </c>
      <c r="F45" s="6">
        <v>2</v>
      </c>
      <c r="G45" s="6">
        <v>1</v>
      </c>
      <c r="H45" t="s">
        <v>59</v>
      </c>
    </row>
    <row r="46" spans="1:8" x14ac:dyDescent="0.2">
      <c r="A46">
        <v>79</v>
      </c>
      <c r="B46" s="10" t="str">
        <f>HYPERLINK("http://www.uniprot.org/uniprot/NCOA7_HUMAN", "NCOA7_HUMAN")</f>
        <v>NCOA7_HUMAN</v>
      </c>
      <c r="C46" t="s">
        <v>3133</v>
      </c>
      <c r="D46" t="b">
        <v>1</v>
      </c>
      <c r="E46" s="6">
        <v>0</v>
      </c>
      <c r="F46" s="6">
        <v>2</v>
      </c>
      <c r="G46" s="6">
        <v>1</v>
      </c>
      <c r="H46" t="s">
        <v>59</v>
      </c>
    </row>
    <row r="47" spans="1:8" x14ac:dyDescent="0.2">
      <c r="A47">
        <v>45</v>
      </c>
      <c r="B47" s="10" t="str">
        <f>HYPERLINK("http://www.uniprot.org/uniprot/NH2L1_HUMAN", "NH2L1_HUMAN")</f>
        <v>NH2L1_HUMAN</v>
      </c>
      <c r="C47" t="s">
        <v>3134</v>
      </c>
      <c r="D47" t="b">
        <v>1</v>
      </c>
      <c r="E47" s="6">
        <v>0</v>
      </c>
      <c r="F47" s="6">
        <v>2</v>
      </c>
      <c r="G47" s="6">
        <v>1</v>
      </c>
      <c r="H47" t="s">
        <v>59</v>
      </c>
    </row>
    <row r="48" spans="1:8" x14ac:dyDescent="0.2">
      <c r="A48">
        <v>75</v>
      </c>
      <c r="B48" s="10" t="str">
        <f>HYPERLINK("http://www.uniprot.org/uniprot/NLRC5_HUMAN", "NLRC5_HUMAN")</f>
        <v>NLRC5_HUMAN</v>
      </c>
      <c r="C48" t="s">
        <v>3135</v>
      </c>
      <c r="D48" t="b">
        <v>1</v>
      </c>
      <c r="E48" s="6">
        <v>0</v>
      </c>
      <c r="F48" s="6">
        <v>2</v>
      </c>
      <c r="G48" s="6">
        <v>1</v>
      </c>
      <c r="H48" t="s">
        <v>59</v>
      </c>
    </row>
    <row r="49" spans="1:8" x14ac:dyDescent="0.2">
      <c r="A49">
        <v>21</v>
      </c>
      <c r="B49" s="10" t="str">
        <f>HYPERLINK("http://www.uniprot.org/uniprot/NPA1P_HUMAN", "NPA1P_HUMAN")</f>
        <v>NPA1P_HUMAN</v>
      </c>
      <c r="C49" t="s">
        <v>3136</v>
      </c>
      <c r="D49" t="b">
        <v>1</v>
      </c>
      <c r="E49" s="6">
        <v>0</v>
      </c>
      <c r="F49" s="6">
        <v>2</v>
      </c>
      <c r="G49" s="6">
        <v>1</v>
      </c>
      <c r="H49" t="s">
        <v>59</v>
      </c>
    </row>
    <row r="50" spans="1:8" x14ac:dyDescent="0.2">
      <c r="A50">
        <v>100</v>
      </c>
      <c r="B50" s="10" t="str">
        <f>HYPERLINK("http://www.uniprot.org/uniprot/OAS3_HUMAN", "OAS3_HUMAN")</f>
        <v>OAS3_HUMAN</v>
      </c>
      <c r="C50" t="s">
        <v>3137</v>
      </c>
      <c r="D50" t="b">
        <v>1</v>
      </c>
      <c r="E50" s="6">
        <v>1</v>
      </c>
      <c r="F50" s="6">
        <v>2</v>
      </c>
      <c r="G50" s="6">
        <v>1</v>
      </c>
      <c r="H50" t="s">
        <v>59</v>
      </c>
    </row>
    <row r="51" spans="1:8" x14ac:dyDescent="0.2">
      <c r="A51">
        <v>90</v>
      </c>
      <c r="B51" s="10" t="str">
        <f>HYPERLINK("http://www.uniprot.org/uniprot/PARK7_HUMAN", "PARK7_HUMAN")</f>
        <v>PARK7_HUMAN</v>
      </c>
      <c r="C51" t="s">
        <v>3138</v>
      </c>
      <c r="D51" t="b">
        <v>1</v>
      </c>
      <c r="E51" s="6">
        <v>1</v>
      </c>
      <c r="F51" s="6">
        <v>2</v>
      </c>
      <c r="G51" s="6">
        <v>1</v>
      </c>
      <c r="H51" t="s">
        <v>59</v>
      </c>
    </row>
    <row r="52" spans="1:8" x14ac:dyDescent="0.2">
      <c r="A52">
        <v>60</v>
      </c>
      <c r="B52" s="10" t="str">
        <f>HYPERLINK("http://www.uniprot.org/uniprot/PLCB4_HUMAN", "PLCB4_HUMAN")</f>
        <v>PLCB4_HUMAN</v>
      </c>
      <c r="C52" t="s">
        <v>3139</v>
      </c>
      <c r="D52" t="b">
        <v>1</v>
      </c>
      <c r="E52" s="6">
        <v>0</v>
      </c>
      <c r="F52" s="6">
        <v>2</v>
      </c>
      <c r="G52" s="6">
        <v>1</v>
      </c>
      <c r="H52" t="s">
        <v>59</v>
      </c>
    </row>
    <row r="53" spans="1:8" x14ac:dyDescent="0.2">
      <c r="A53">
        <v>61</v>
      </c>
      <c r="B53" s="10" t="str">
        <f>HYPERLINK("http://www.uniprot.org/uniprot/PON2_HUMAN", "PON2_HUMAN")</f>
        <v>PON2_HUMAN</v>
      </c>
      <c r="C53" t="s">
        <v>3140</v>
      </c>
      <c r="D53" t="b">
        <v>1</v>
      </c>
      <c r="E53" s="6">
        <v>0</v>
      </c>
      <c r="F53" s="6">
        <v>2</v>
      </c>
      <c r="G53" s="6">
        <v>1</v>
      </c>
      <c r="H53" t="s">
        <v>59</v>
      </c>
    </row>
    <row r="54" spans="1:8" x14ac:dyDescent="0.2">
      <c r="A54">
        <v>39</v>
      </c>
      <c r="B54" s="10" t="str">
        <f>HYPERLINK("http://www.uniprot.org/uniprot/PSB5_HUMAN", "PSB5_HUMAN")</f>
        <v>PSB5_HUMAN</v>
      </c>
      <c r="C54" t="s">
        <v>3141</v>
      </c>
      <c r="D54" t="b">
        <v>1</v>
      </c>
      <c r="E54" s="6">
        <v>0</v>
      </c>
      <c r="F54" s="6">
        <v>2</v>
      </c>
      <c r="G54" s="6">
        <v>1</v>
      </c>
      <c r="H54" t="s">
        <v>59</v>
      </c>
    </row>
    <row r="55" spans="1:8" x14ac:dyDescent="0.2">
      <c r="A55">
        <v>38</v>
      </c>
      <c r="B55" s="10" t="str">
        <f>HYPERLINK("http://www.uniprot.org/uniprot/PSB9_HUMAN", "PSB9_HUMAN")</f>
        <v>PSB9_HUMAN</v>
      </c>
      <c r="C55" t="s">
        <v>3142</v>
      </c>
      <c r="D55" t="b">
        <v>1</v>
      </c>
      <c r="E55" s="6">
        <v>0</v>
      </c>
      <c r="F55" s="6">
        <v>2</v>
      </c>
      <c r="G55" s="6">
        <v>1</v>
      </c>
      <c r="H55" t="s">
        <v>59</v>
      </c>
    </row>
    <row r="56" spans="1:8" x14ac:dyDescent="0.2">
      <c r="A56">
        <v>55</v>
      </c>
      <c r="B56" s="10" t="str">
        <f>HYPERLINK("http://www.uniprot.org/uniprot/PUR1_HUMAN", "PUR1_HUMAN")</f>
        <v>PUR1_HUMAN</v>
      </c>
      <c r="C56" t="s">
        <v>3143</v>
      </c>
      <c r="D56" t="b">
        <v>1</v>
      </c>
      <c r="E56" s="6">
        <v>0</v>
      </c>
      <c r="F56" s="6">
        <v>2</v>
      </c>
      <c r="G56" s="6">
        <v>1</v>
      </c>
      <c r="H56" t="s">
        <v>59</v>
      </c>
    </row>
    <row r="57" spans="1:8" x14ac:dyDescent="0.2">
      <c r="A57">
        <v>40</v>
      </c>
      <c r="B57" s="10" t="str">
        <f>HYPERLINK("http://www.uniprot.org/uniprot/PUR9_HUMAN", "PUR9_HUMAN")</f>
        <v>PUR9_HUMAN</v>
      </c>
      <c r="C57" t="s">
        <v>3144</v>
      </c>
      <c r="D57" t="b">
        <v>1</v>
      </c>
      <c r="E57" s="6">
        <v>0</v>
      </c>
      <c r="F57" s="6">
        <v>2</v>
      </c>
      <c r="G57" s="6">
        <v>1</v>
      </c>
      <c r="H57" t="s">
        <v>59</v>
      </c>
    </row>
    <row r="58" spans="1:8" x14ac:dyDescent="0.2">
      <c r="A58">
        <v>37</v>
      </c>
      <c r="B58" s="10" t="str">
        <f>HYPERLINK("http://www.uniprot.org/uniprot/RFA1_HUMAN", "RFA1_HUMAN")</f>
        <v>RFA1_HUMAN</v>
      </c>
      <c r="C58" t="s">
        <v>3145</v>
      </c>
      <c r="D58" t="b">
        <v>1</v>
      </c>
      <c r="E58" s="6">
        <v>0</v>
      </c>
      <c r="F58" s="6">
        <v>2</v>
      </c>
      <c r="G58" s="6">
        <v>1</v>
      </c>
      <c r="H58" t="s">
        <v>59</v>
      </c>
    </row>
    <row r="59" spans="1:8" x14ac:dyDescent="0.2">
      <c r="A59">
        <v>48</v>
      </c>
      <c r="B59" s="10" t="str">
        <f>HYPERLINK("http://www.uniprot.org/uniprot/RL11_HUMAN", "RL11_HUMAN")</f>
        <v>RL11_HUMAN</v>
      </c>
      <c r="C59" t="s">
        <v>3146</v>
      </c>
      <c r="D59" t="b">
        <v>1</v>
      </c>
      <c r="E59" s="6">
        <v>1</v>
      </c>
      <c r="F59" s="6">
        <v>2</v>
      </c>
      <c r="G59" s="6">
        <v>1</v>
      </c>
      <c r="H59" t="s">
        <v>59</v>
      </c>
    </row>
    <row r="60" spans="1:8" x14ac:dyDescent="0.2">
      <c r="A60">
        <v>48</v>
      </c>
      <c r="B60" s="10" t="str">
        <f>HYPERLINK("http://www.uniprot.org/uniprot/RL11_HUMAN", "RL11_HUMAN")</f>
        <v>RL11_HUMAN</v>
      </c>
      <c r="C60" t="s">
        <v>3147</v>
      </c>
      <c r="D60" t="b">
        <v>1</v>
      </c>
      <c r="E60" s="6">
        <v>1</v>
      </c>
      <c r="F60" s="6">
        <v>2</v>
      </c>
      <c r="G60" s="6">
        <v>1</v>
      </c>
      <c r="H60" t="s">
        <v>59</v>
      </c>
    </row>
    <row r="61" spans="1:8" x14ac:dyDescent="0.2">
      <c r="A61">
        <v>42</v>
      </c>
      <c r="B61" s="10" t="str">
        <f>HYPERLINK("http://www.uniprot.org/uniprot/RL4_HUMAN", "RL4_HUMAN")</f>
        <v>RL4_HUMAN</v>
      </c>
      <c r="C61" t="s">
        <v>3148</v>
      </c>
      <c r="D61" t="b">
        <v>1</v>
      </c>
      <c r="E61" s="6">
        <v>0</v>
      </c>
      <c r="F61" s="6">
        <v>2</v>
      </c>
      <c r="G61" s="6">
        <v>1</v>
      </c>
      <c r="H61" t="s">
        <v>59</v>
      </c>
    </row>
    <row r="62" spans="1:8" x14ac:dyDescent="0.2">
      <c r="A62">
        <v>76</v>
      </c>
      <c r="B62" s="10" t="str">
        <f>HYPERLINK("http://www.uniprot.org/uniprot/RM41_HUMAN", "RM41_HUMAN")</f>
        <v>RM41_HUMAN</v>
      </c>
      <c r="C62" t="s">
        <v>3149</v>
      </c>
      <c r="D62" t="b">
        <v>1</v>
      </c>
      <c r="E62" s="6">
        <v>0</v>
      </c>
      <c r="F62" s="6">
        <v>2</v>
      </c>
      <c r="G62" s="6">
        <v>1</v>
      </c>
      <c r="H62" t="s">
        <v>59</v>
      </c>
    </row>
    <row r="63" spans="1:8" x14ac:dyDescent="0.2">
      <c r="A63">
        <v>101</v>
      </c>
      <c r="B63" s="10" t="str">
        <f>HYPERLINK("http://www.uniprot.org/uniprot/ROBO1_HUMAN", "ROBO1_HUMAN")</f>
        <v>ROBO1_HUMAN</v>
      </c>
      <c r="C63" t="s">
        <v>3150</v>
      </c>
      <c r="D63" t="b">
        <v>1</v>
      </c>
      <c r="E63" s="6">
        <v>0</v>
      </c>
      <c r="F63" s="6">
        <v>2</v>
      </c>
      <c r="G63" s="6">
        <v>1</v>
      </c>
      <c r="H63" t="s">
        <v>59</v>
      </c>
    </row>
    <row r="64" spans="1:8" x14ac:dyDescent="0.2">
      <c r="A64">
        <v>77</v>
      </c>
      <c r="B64" s="10" t="str">
        <f>HYPERLINK("http://www.uniprot.org/uniprot/RPTOR_HUMAN", "RPTOR_HUMAN")</f>
        <v>RPTOR_HUMAN</v>
      </c>
      <c r="C64" t="s">
        <v>3151</v>
      </c>
      <c r="D64" t="b">
        <v>1</v>
      </c>
      <c r="E64" s="6">
        <v>0</v>
      </c>
      <c r="F64" s="6">
        <v>2</v>
      </c>
      <c r="G64" s="6">
        <v>1</v>
      </c>
      <c r="H64" t="s">
        <v>59</v>
      </c>
    </row>
    <row r="65" spans="1:8" x14ac:dyDescent="0.2">
      <c r="A65">
        <v>89</v>
      </c>
      <c r="B65" s="10" t="str">
        <f>HYPERLINK("http://www.uniprot.org/uniprot/RSF1_HUMAN", "RSF1_HUMAN")</f>
        <v>RSF1_HUMAN</v>
      </c>
      <c r="C65" t="s">
        <v>3152</v>
      </c>
      <c r="D65" t="b">
        <v>1</v>
      </c>
      <c r="E65" s="6">
        <v>2</v>
      </c>
      <c r="F65" s="6">
        <v>2</v>
      </c>
      <c r="G65" s="6">
        <v>1</v>
      </c>
      <c r="H65" t="s">
        <v>59</v>
      </c>
    </row>
    <row r="66" spans="1:8" x14ac:dyDescent="0.2">
      <c r="A66">
        <v>97</v>
      </c>
      <c r="B66" s="10" t="str">
        <f>HYPERLINK("http://www.uniprot.org/uniprot/RUVB1_HUMAN", "RUVB1_HUMAN")</f>
        <v>RUVB1_HUMAN</v>
      </c>
      <c r="C66" t="s">
        <v>3153</v>
      </c>
      <c r="D66" t="b">
        <v>1</v>
      </c>
      <c r="E66" s="6">
        <v>0</v>
      </c>
      <c r="F66" s="6">
        <v>2</v>
      </c>
      <c r="G66" s="6">
        <v>1</v>
      </c>
      <c r="H66" t="s">
        <v>59</v>
      </c>
    </row>
    <row r="67" spans="1:8" x14ac:dyDescent="0.2">
      <c r="A67">
        <v>15</v>
      </c>
      <c r="B67" s="10" t="str">
        <f>HYPERLINK("http://www.uniprot.org/uniprot/SAC31_HUMAN", "SAC31_HUMAN")</f>
        <v>SAC31_HUMAN</v>
      </c>
      <c r="C67" t="s">
        <v>3154</v>
      </c>
      <c r="D67" t="b">
        <v>1</v>
      </c>
      <c r="E67" s="6">
        <v>0</v>
      </c>
      <c r="F67" s="6">
        <v>2</v>
      </c>
      <c r="G67" s="6">
        <v>1</v>
      </c>
      <c r="H67" t="s">
        <v>59</v>
      </c>
    </row>
    <row r="68" spans="1:8" x14ac:dyDescent="0.2">
      <c r="A68">
        <v>88</v>
      </c>
      <c r="B68" s="10" t="str">
        <f>HYPERLINK("http://www.uniprot.org/uniprot/SEBP2_HUMAN", "SEBP2_HUMAN")</f>
        <v>SEBP2_HUMAN</v>
      </c>
      <c r="C68" t="s">
        <v>3155</v>
      </c>
      <c r="D68" t="b">
        <v>1</v>
      </c>
      <c r="E68" s="6">
        <v>0</v>
      </c>
      <c r="F68" s="6">
        <v>2</v>
      </c>
      <c r="G68" s="6">
        <v>1</v>
      </c>
      <c r="H68" t="s">
        <v>59</v>
      </c>
    </row>
    <row r="69" spans="1:8" x14ac:dyDescent="0.2">
      <c r="A69">
        <v>93</v>
      </c>
      <c r="B69" s="10" t="str">
        <f>HYPERLINK("http://www.uniprot.org/uniprot/SEM6C_HUMAN", "SEM6C_HUMAN")</f>
        <v>SEM6C_HUMAN</v>
      </c>
      <c r="C69" t="s">
        <v>3156</v>
      </c>
      <c r="D69" t="b">
        <v>1</v>
      </c>
      <c r="E69" s="6">
        <v>2</v>
      </c>
      <c r="F69" s="6">
        <v>2</v>
      </c>
      <c r="G69" s="6">
        <v>1</v>
      </c>
      <c r="H69" t="s">
        <v>59</v>
      </c>
    </row>
    <row r="70" spans="1:8" x14ac:dyDescent="0.2">
      <c r="A70">
        <v>22</v>
      </c>
      <c r="B70" s="10" t="str">
        <f>HYPERLINK("http://www.uniprot.org/uniprot/SI1L3_HUMAN", "SI1L3_HUMAN")</f>
        <v>SI1L3_HUMAN</v>
      </c>
      <c r="C70" t="s">
        <v>2235</v>
      </c>
      <c r="D70" t="b">
        <v>1</v>
      </c>
      <c r="E70" s="6">
        <v>0</v>
      </c>
      <c r="F70" s="6">
        <v>2</v>
      </c>
      <c r="G70" s="6">
        <v>1</v>
      </c>
      <c r="H70" t="s">
        <v>59</v>
      </c>
    </row>
    <row r="71" spans="1:8" x14ac:dyDescent="0.2">
      <c r="A71">
        <v>25</v>
      </c>
      <c r="B71" s="10" t="str">
        <f>HYPERLINK("http://www.uniprot.org/uniprot/SIN3B_HUMAN", "SIN3B_HUMAN")</f>
        <v>SIN3B_HUMAN</v>
      </c>
      <c r="C71" t="s">
        <v>3157</v>
      </c>
      <c r="D71" t="b">
        <v>1</v>
      </c>
      <c r="E71" s="6">
        <v>0</v>
      </c>
      <c r="F71" s="6">
        <v>2</v>
      </c>
      <c r="G71" s="6">
        <v>1</v>
      </c>
      <c r="H71" t="s">
        <v>59</v>
      </c>
    </row>
    <row r="72" spans="1:8" x14ac:dyDescent="0.2">
      <c r="A72">
        <v>98</v>
      </c>
      <c r="B72" s="10" t="str">
        <f>HYPERLINK("http://www.uniprot.org/uniprot/SLMO2_HUMAN", "SLMO2_HUMAN")</f>
        <v>SLMO2_HUMAN</v>
      </c>
      <c r="C72" t="s">
        <v>3158</v>
      </c>
      <c r="D72" t="b">
        <v>1</v>
      </c>
      <c r="E72" s="6">
        <v>0</v>
      </c>
      <c r="F72" s="6">
        <v>2</v>
      </c>
      <c r="G72" s="6">
        <v>1</v>
      </c>
      <c r="H72" t="s">
        <v>59</v>
      </c>
    </row>
    <row r="73" spans="1:8" x14ac:dyDescent="0.2">
      <c r="A73">
        <v>73</v>
      </c>
      <c r="B73" s="10" t="str">
        <f>HYPERLINK("http://www.uniprot.org/uniprot/SND1_HUMAN", "SND1_HUMAN")</f>
        <v>SND1_HUMAN</v>
      </c>
      <c r="C73" t="s">
        <v>3159</v>
      </c>
      <c r="D73" t="b">
        <v>1</v>
      </c>
      <c r="E73" s="6">
        <v>0</v>
      </c>
      <c r="F73" s="6">
        <v>2</v>
      </c>
      <c r="G73" s="6">
        <v>1</v>
      </c>
      <c r="H73" t="s">
        <v>59</v>
      </c>
    </row>
    <row r="74" spans="1:8" x14ac:dyDescent="0.2">
      <c r="A74">
        <v>23</v>
      </c>
      <c r="B74" s="10" t="str">
        <f>HYPERLINK("http://www.uniprot.org/uniprot/SNX3_HUMAN", "SNX3_HUMAN")</f>
        <v>SNX3_HUMAN</v>
      </c>
      <c r="C74" t="s">
        <v>1302</v>
      </c>
      <c r="D74" t="b">
        <v>1</v>
      </c>
      <c r="E74" s="6">
        <v>0</v>
      </c>
      <c r="F74" s="6">
        <v>2</v>
      </c>
      <c r="G74" s="6">
        <v>1</v>
      </c>
      <c r="H74" t="s">
        <v>59</v>
      </c>
    </row>
    <row r="75" spans="1:8" x14ac:dyDescent="0.2">
      <c r="A75">
        <v>52</v>
      </c>
      <c r="B75" s="10" t="str">
        <f>HYPERLINK("http://www.uniprot.org/uniprot/SPTB2_HUMAN", "SPTB2_HUMAN")</f>
        <v>SPTB2_HUMAN</v>
      </c>
      <c r="C75" t="s">
        <v>3160</v>
      </c>
      <c r="D75" t="b">
        <v>1</v>
      </c>
      <c r="E75" s="6">
        <v>1</v>
      </c>
      <c r="F75" s="6">
        <v>2</v>
      </c>
      <c r="G75" s="6">
        <v>1</v>
      </c>
      <c r="H75" t="s">
        <v>59</v>
      </c>
    </row>
    <row r="76" spans="1:8" x14ac:dyDescent="0.2">
      <c r="A76">
        <v>53</v>
      </c>
      <c r="B76" s="10" t="str">
        <f>HYPERLINK("http://www.uniprot.org/uniprot/TAP1_HUMAN", "TAP1_HUMAN")</f>
        <v>TAP1_HUMAN</v>
      </c>
      <c r="C76" t="s">
        <v>2272</v>
      </c>
      <c r="D76" t="b">
        <v>1</v>
      </c>
      <c r="E76" s="6">
        <v>1</v>
      </c>
      <c r="F76" s="6">
        <v>2</v>
      </c>
      <c r="G76" s="6">
        <v>1</v>
      </c>
      <c r="H76" t="s">
        <v>59</v>
      </c>
    </row>
    <row r="77" spans="1:8" x14ac:dyDescent="0.2">
      <c r="A77">
        <v>43</v>
      </c>
      <c r="B77" s="10" t="str">
        <f>HYPERLINK("http://www.uniprot.org/uniprot/TCPQ_HUMAN", "TCPQ_HUMAN")</f>
        <v>TCPQ_HUMAN</v>
      </c>
      <c r="C77" t="s">
        <v>3161</v>
      </c>
      <c r="D77" t="b">
        <v>1</v>
      </c>
      <c r="E77" s="6">
        <v>0</v>
      </c>
      <c r="F77" s="6">
        <v>2</v>
      </c>
      <c r="G77" s="6">
        <v>1</v>
      </c>
      <c r="H77" t="s">
        <v>59</v>
      </c>
    </row>
    <row r="78" spans="1:8" x14ac:dyDescent="0.2">
      <c r="A78">
        <v>51</v>
      </c>
      <c r="B78" s="10" t="str">
        <f>HYPERLINK("http://www.uniprot.org/uniprot/TPM4_HUMAN", "TPM4_HUMAN")</f>
        <v>TPM4_HUMAN</v>
      </c>
      <c r="C78" t="s">
        <v>3162</v>
      </c>
      <c r="D78" t="b">
        <v>1</v>
      </c>
      <c r="E78" s="6">
        <v>1</v>
      </c>
      <c r="F78" s="6">
        <v>2</v>
      </c>
      <c r="G78" s="6">
        <v>1</v>
      </c>
      <c r="H78" t="s">
        <v>59</v>
      </c>
    </row>
    <row r="79" spans="1:8" x14ac:dyDescent="0.2">
      <c r="A79">
        <v>86</v>
      </c>
      <c r="B79" s="10" t="str">
        <f>HYPERLINK("http://www.uniprot.org/uniprot/TTC14_HUMAN", "TTC14_HUMAN")</f>
        <v>TTC14_HUMAN</v>
      </c>
      <c r="C79" t="s">
        <v>3163</v>
      </c>
      <c r="D79" t="b">
        <v>1</v>
      </c>
      <c r="E79" s="6">
        <v>0</v>
      </c>
      <c r="F79" s="6">
        <v>2</v>
      </c>
      <c r="G79" s="6">
        <v>1</v>
      </c>
      <c r="H79" t="s">
        <v>59</v>
      </c>
    </row>
    <row r="80" spans="1:8" x14ac:dyDescent="0.2">
      <c r="A80">
        <v>49</v>
      </c>
      <c r="B80" s="10" t="str">
        <f>HYPERLINK("http://www.uniprot.org/uniprot/TYB10_HUMAN", "TYB10_HUMAN")</f>
        <v>TYB10_HUMAN</v>
      </c>
      <c r="C80" t="s">
        <v>2747</v>
      </c>
      <c r="D80" t="b">
        <v>1</v>
      </c>
      <c r="E80" s="6">
        <v>0</v>
      </c>
      <c r="F80" s="6">
        <v>2</v>
      </c>
      <c r="G80" s="6">
        <v>1</v>
      </c>
      <c r="H80" t="s">
        <v>59</v>
      </c>
    </row>
    <row r="81" spans="1:8" x14ac:dyDescent="0.2">
      <c r="A81">
        <v>26</v>
      </c>
      <c r="B81" s="10" t="str">
        <f>HYPERLINK("http://www.uniprot.org/uniprot/U520_HUMAN", "U520_HUMAN")</f>
        <v>U520_HUMAN</v>
      </c>
      <c r="C81" t="s">
        <v>3164</v>
      </c>
      <c r="D81" t="b">
        <v>1</v>
      </c>
      <c r="E81" s="6">
        <v>0</v>
      </c>
      <c r="F81" s="6">
        <v>2</v>
      </c>
      <c r="G81" s="6">
        <v>1</v>
      </c>
      <c r="H81" t="s">
        <v>59</v>
      </c>
    </row>
    <row r="82" spans="1:8" x14ac:dyDescent="0.2">
      <c r="A82">
        <v>99</v>
      </c>
      <c r="B82" s="10" t="str">
        <f>HYPERLINK("http://www.uniprot.org/uniprot/UBP3_HUMAN", "UBP3_HUMAN")</f>
        <v>UBP3_HUMAN</v>
      </c>
      <c r="C82" t="s">
        <v>3165</v>
      </c>
      <c r="D82" t="b">
        <v>1</v>
      </c>
      <c r="E82" s="6">
        <v>2</v>
      </c>
      <c r="F82" s="6">
        <v>2</v>
      </c>
      <c r="G82" s="6">
        <v>1</v>
      </c>
      <c r="H82" t="s">
        <v>59</v>
      </c>
    </row>
    <row r="83" spans="1:8" x14ac:dyDescent="0.2">
      <c r="A83">
        <v>68</v>
      </c>
      <c r="B83" s="10" t="str">
        <f>HYPERLINK("http://www.uniprot.org/uniprot/UBR4_HUMAN", "UBR4_HUMAN")</f>
        <v>UBR4_HUMAN</v>
      </c>
      <c r="C83" t="s">
        <v>3166</v>
      </c>
      <c r="D83" t="b">
        <v>1</v>
      </c>
      <c r="E83" s="6">
        <v>0</v>
      </c>
      <c r="F83" s="6">
        <v>2</v>
      </c>
      <c r="G83" s="6">
        <v>1</v>
      </c>
      <c r="H83" t="s">
        <v>59</v>
      </c>
    </row>
    <row r="84" spans="1:8" x14ac:dyDescent="0.2">
      <c r="A84">
        <v>47</v>
      </c>
      <c r="B84" s="10" t="str">
        <f>HYPERLINK("http://www.uniprot.org/uniprot/UFM1_HUMAN", "UFM1_HUMAN")</f>
        <v>UFM1_HUMAN</v>
      </c>
      <c r="C84" t="s">
        <v>3167</v>
      </c>
      <c r="D84" t="b">
        <v>1</v>
      </c>
      <c r="E84" s="6">
        <v>0</v>
      </c>
      <c r="F84" s="6">
        <v>2</v>
      </c>
      <c r="G84" s="6">
        <v>1</v>
      </c>
      <c r="H84" t="s">
        <v>59</v>
      </c>
    </row>
    <row r="85" spans="1:8" x14ac:dyDescent="0.2">
      <c r="A85">
        <v>34</v>
      </c>
      <c r="B85" s="10" t="str">
        <f>HYPERLINK("http://www.uniprot.org/uniprot/VIME_HUMAN", "VIME_HUMAN")</f>
        <v>VIME_HUMAN</v>
      </c>
      <c r="C85" t="s">
        <v>3168</v>
      </c>
      <c r="D85" t="b">
        <v>1</v>
      </c>
      <c r="E85" s="6">
        <v>1</v>
      </c>
      <c r="F85" s="6">
        <v>2</v>
      </c>
      <c r="G85" s="6">
        <v>1</v>
      </c>
      <c r="H85" t="s">
        <v>59</v>
      </c>
    </row>
    <row r="86" spans="1:8" x14ac:dyDescent="0.2">
      <c r="E86"/>
      <c r="F86"/>
      <c r="G86"/>
      <c r="H86" t="s">
        <v>59</v>
      </c>
    </row>
    <row r="87" spans="1:8" x14ac:dyDescent="0.2">
      <c r="B8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6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" customWidth="1"/>
    <col min="2" max="2" width="14" bestFit="1" customWidth="1"/>
    <col min="3" max="3" width="33" bestFit="1" customWidth="1"/>
    <col min="4" max="4" width="9" customWidth="1"/>
    <col min="5" max="6" width="9" style="6" customWidth="1"/>
    <col min="7" max="7" width="34.1640625" style="6" customWidth="1"/>
    <col min="8" max="8" width="25.5" bestFit="1" customWidth="1"/>
    <col min="246" max="246" width="13" customWidth="1"/>
    <col min="247" max="248" width="15.5" bestFit="1" customWidth="1"/>
    <col min="249" max="249" width="47.5" bestFit="1" customWidth="1"/>
    <col min="251" max="251" width="5" customWidth="1"/>
    <col min="252" max="252" width="3.5" customWidth="1"/>
    <col min="254" max="254" width="18" customWidth="1"/>
    <col min="255" max="255" width="19.83203125" customWidth="1"/>
    <col min="256" max="256" width="30.1640625" bestFit="1" customWidth="1"/>
    <col min="502" max="502" width="13" customWidth="1"/>
    <col min="503" max="504" width="15.5" bestFit="1" customWidth="1"/>
    <col min="505" max="505" width="47.5" bestFit="1" customWidth="1"/>
    <col min="507" max="507" width="5" customWidth="1"/>
    <col min="508" max="508" width="3.5" customWidth="1"/>
    <col min="510" max="510" width="18" customWidth="1"/>
    <col min="511" max="511" width="19.83203125" customWidth="1"/>
    <col min="512" max="512" width="30.1640625" bestFit="1" customWidth="1"/>
    <col min="758" max="758" width="13" customWidth="1"/>
    <col min="759" max="760" width="15.5" bestFit="1" customWidth="1"/>
    <col min="761" max="761" width="47.5" bestFit="1" customWidth="1"/>
    <col min="763" max="763" width="5" customWidth="1"/>
    <col min="764" max="764" width="3.5" customWidth="1"/>
    <col min="766" max="766" width="18" customWidth="1"/>
    <col min="767" max="767" width="19.83203125" customWidth="1"/>
    <col min="768" max="768" width="30.1640625" bestFit="1" customWidth="1"/>
    <col min="1014" max="1014" width="13" customWidth="1"/>
    <col min="1015" max="1016" width="15.5" bestFit="1" customWidth="1"/>
    <col min="1017" max="1017" width="47.5" bestFit="1" customWidth="1"/>
    <col min="1019" max="1019" width="5" customWidth="1"/>
    <col min="1020" max="1020" width="3.5" customWidth="1"/>
    <col min="1022" max="1022" width="18" customWidth="1"/>
    <col min="1023" max="1023" width="19.83203125" customWidth="1"/>
    <col min="1024" max="1024" width="30.1640625" bestFit="1" customWidth="1"/>
    <col min="1270" max="1270" width="13" customWidth="1"/>
    <col min="1271" max="1272" width="15.5" bestFit="1" customWidth="1"/>
    <col min="1273" max="1273" width="47.5" bestFit="1" customWidth="1"/>
    <col min="1275" max="1275" width="5" customWidth="1"/>
    <col min="1276" max="1276" width="3.5" customWidth="1"/>
    <col min="1278" max="1278" width="18" customWidth="1"/>
    <col min="1279" max="1279" width="19.83203125" customWidth="1"/>
    <col min="1280" max="1280" width="30.1640625" bestFit="1" customWidth="1"/>
    <col min="1526" max="1526" width="13" customWidth="1"/>
    <col min="1527" max="1528" width="15.5" bestFit="1" customWidth="1"/>
    <col min="1529" max="1529" width="47.5" bestFit="1" customWidth="1"/>
    <col min="1531" max="1531" width="5" customWidth="1"/>
    <col min="1532" max="1532" width="3.5" customWidth="1"/>
    <col min="1534" max="1534" width="18" customWidth="1"/>
    <col min="1535" max="1535" width="19.83203125" customWidth="1"/>
    <col min="1536" max="1536" width="30.1640625" bestFit="1" customWidth="1"/>
    <col min="1782" max="1782" width="13" customWidth="1"/>
    <col min="1783" max="1784" width="15.5" bestFit="1" customWidth="1"/>
    <col min="1785" max="1785" width="47.5" bestFit="1" customWidth="1"/>
    <col min="1787" max="1787" width="5" customWidth="1"/>
    <col min="1788" max="1788" width="3.5" customWidth="1"/>
    <col min="1790" max="1790" width="18" customWidth="1"/>
    <col min="1791" max="1791" width="19.83203125" customWidth="1"/>
    <col min="1792" max="1792" width="30.1640625" bestFit="1" customWidth="1"/>
    <col min="2038" max="2038" width="13" customWidth="1"/>
    <col min="2039" max="2040" width="15.5" bestFit="1" customWidth="1"/>
    <col min="2041" max="2041" width="47.5" bestFit="1" customWidth="1"/>
    <col min="2043" max="2043" width="5" customWidth="1"/>
    <col min="2044" max="2044" width="3.5" customWidth="1"/>
    <col min="2046" max="2046" width="18" customWidth="1"/>
    <col min="2047" max="2047" width="19.83203125" customWidth="1"/>
    <col min="2048" max="2048" width="30.1640625" bestFit="1" customWidth="1"/>
    <col min="2294" max="2294" width="13" customWidth="1"/>
    <col min="2295" max="2296" width="15.5" bestFit="1" customWidth="1"/>
    <col min="2297" max="2297" width="47.5" bestFit="1" customWidth="1"/>
    <col min="2299" max="2299" width="5" customWidth="1"/>
    <col min="2300" max="2300" width="3.5" customWidth="1"/>
    <col min="2302" max="2302" width="18" customWidth="1"/>
    <col min="2303" max="2303" width="19.83203125" customWidth="1"/>
    <col min="2304" max="2304" width="30.1640625" bestFit="1" customWidth="1"/>
    <col min="2550" max="2550" width="13" customWidth="1"/>
    <col min="2551" max="2552" width="15.5" bestFit="1" customWidth="1"/>
    <col min="2553" max="2553" width="47.5" bestFit="1" customWidth="1"/>
    <col min="2555" max="2555" width="5" customWidth="1"/>
    <col min="2556" max="2556" width="3.5" customWidth="1"/>
    <col min="2558" max="2558" width="18" customWidth="1"/>
    <col min="2559" max="2559" width="19.83203125" customWidth="1"/>
    <col min="2560" max="2560" width="30.1640625" bestFit="1" customWidth="1"/>
    <col min="2806" max="2806" width="13" customWidth="1"/>
    <col min="2807" max="2808" width="15.5" bestFit="1" customWidth="1"/>
    <col min="2809" max="2809" width="47.5" bestFit="1" customWidth="1"/>
    <col min="2811" max="2811" width="5" customWidth="1"/>
    <col min="2812" max="2812" width="3.5" customWidth="1"/>
    <col min="2814" max="2814" width="18" customWidth="1"/>
    <col min="2815" max="2815" width="19.83203125" customWidth="1"/>
    <col min="2816" max="2816" width="30.1640625" bestFit="1" customWidth="1"/>
    <col min="3062" max="3062" width="13" customWidth="1"/>
    <col min="3063" max="3064" width="15.5" bestFit="1" customWidth="1"/>
    <col min="3065" max="3065" width="47.5" bestFit="1" customWidth="1"/>
    <col min="3067" max="3067" width="5" customWidth="1"/>
    <col min="3068" max="3068" width="3.5" customWidth="1"/>
    <col min="3070" max="3070" width="18" customWidth="1"/>
    <col min="3071" max="3071" width="19.83203125" customWidth="1"/>
    <col min="3072" max="3072" width="30.1640625" bestFit="1" customWidth="1"/>
    <col min="3318" max="3318" width="13" customWidth="1"/>
    <col min="3319" max="3320" width="15.5" bestFit="1" customWidth="1"/>
    <col min="3321" max="3321" width="47.5" bestFit="1" customWidth="1"/>
    <col min="3323" max="3323" width="5" customWidth="1"/>
    <col min="3324" max="3324" width="3.5" customWidth="1"/>
    <col min="3326" max="3326" width="18" customWidth="1"/>
    <col min="3327" max="3327" width="19.83203125" customWidth="1"/>
    <col min="3328" max="3328" width="30.1640625" bestFit="1" customWidth="1"/>
    <col min="3574" max="3574" width="13" customWidth="1"/>
    <col min="3575" max="3576" width="15.5" bestFit="1" customWidth="1"/>
    <col min="3577" max="3577" width="47.5" bestFit="1" customWidth="1"/>
    <col min="3579" max="3579" width="5" customWidth="1"/>
    <col min="3580" max="3580" width="3.5" customWidth="1"/>
    <col min="3582" max="3582" width="18" customWidth="1"/>
    <col min="3583" max="3583" width="19.83203125" customWidth="1"/>
    <col min="3584" max="3584" width="30.1640625" bestFit="1" customWidth="1"/>
    <col min="3830" max="3830" width="13" customWidth="1"/>
    <col min="3831" max="3832" width="15.5" bestFit="1" customWidth="1"/>
    <col min="3833" max="3833" width="47.5" bestFit="1" customWidth="1"/>
    <col min="3835" max="3835" width="5" customWidth="1"/>
    <col min="3836" max="3836" width="3.5" customWidth="1"/>
    <col min="3838" max="3838" width="18" customWidth="1"/>
    <col min="3839" max="3839" width="19.83203125" customWidth="1"/>
    <col min="3840" max="3840" width="30.1640625" bestFit="1" customWidth="1"/>
    <col min="4086" max="4086" width="13" customWidth="1"/>
    <col min="4087" max="4088" width="15.5" bestFit="1" customWidth="1"/>
    <col min="4089" max="4089" width="47.5" bestFit="1" customWidth="1"/>
    <col min="4091" max="4091" width="5" customWidth="1"/>
    <col min="4092" max="4092" width="3.5" customWidth="1"/>
    <col min="4094" max="4094" width="18" customWidth="1"/>
    <col min="4095" max="4095" width="19.83203125" customWidth="1"/>
    <col min="4096" max="4096" width="30.1640625" bestFit="1" customWidth="1"/>
    <col min="4342" max="4342" width="13" customWidth="1"/>
    <col min="4343" max="4344" width="15.5" bestFit="1" customWidth="1"/>
    <col min="4345" max="4345" width="47.5" bestFit="1" customWidth="1"/>
    <col min="4347" max="4347" width="5" customWidth="1"/>
    <col min="4348" max="4348" width="3.5" customWidth="1"/>
    <col min="4350" max="4350" width="18" customWidth="1"/>
    <col min="4351" max="4351" width="19.83203125" customWidth="1"/>
    <col min="4352" max="4352" width="30.1640625" bestFit="1" customWidth="1"/>
    <col min="4598" max="4598" width="13" customWidth="1"/>
    <col min="4599" max="4600" width="15.5" bestFit="1" customWidth="1"/>
    <col min="4601" max="4601" width="47.5" bestFit="1" customWidth="1"/>
    <col min="4603" max="4603" width="5" customWidth="1"/>
    <col min="4604" max="4604" width="3.5" customWidth="1"/>
    <col min="4606" max="4606" width="18" customWidth="1"/>
    <col min="4607" max="4607" width="19.83203125" customWidth="1"/>
    <col min="4608" max="4608" width="30.1640625" bestFit="1" customWidth="1"/>
    <col min="4854" max="4854" width="13" customWidth="1"/>
    <col min="4855" max="4856" width="15.5" bestFit="1" customWidth="1"/>
    <col min="4857" max="4857" width="47.5" bestFit="1" customWidth="1"/>
    <col min="4859" max="4859" width="5" customWidth="1"/>
    <col min="4860" max="4860" width="3.5" customWidth="1"/>
    <col min="4862" max="4862" width="18" customWidth="1"/>
    <col min="4863" max="4863" width="19.83203125" customWidth="1"/>
    <col min="4864" max="4864" width="30.1640625" bestFit="1" customWidth="1"/>
    <col min="5110" max="5110" width="13" customWidth="1"/>
    <col min="5111" max="5112" width="15.5" bestFit="1" customWidth="1"/>
    <col min="5113" max="5113" width="47.5" bestFit="1" customWidth="1"/>
    <col min="5115" max="5115" width="5" customWidth="1"/>
    <col min="5116" max="5116" width="3.5" customWidth="1"/>
    <col min="5118" max="5118" width="18" customWidth="1"/>
    <col min="5119" max="5119" width="19.83203125" customWidth="1"/>
    <col min="5120" max="5120" width="30.1640625" bestFit="1" customWidth="1"/>
    <col min="5366" max="5366" width="13" customWidth="1"/>
    <col min="5367" max="5368" width="15.5" bestFit="1" customWidth="1"/>
    <col min="5369" max="5369" width="47.5" bestFit="1" customWidth="1"/>
    <col min="5371" max="5371" width="5" customWidth="1"/>
    <col min="5372" max="5372" width="3.5" customWidth="1"/>
    <col min="5374" max="5374" width="18" customWidth="1"/>
    <col min="5375" max="5375" width="19.83203125" customWidth="1"/>
    <col min="5376" max="5376" width="30.1640625" bestFit="1" customWidth="1"/>
    <col min="5622" max="5622" width="13" customWidth="1"/>
    <col min="5623" max="5624" width="15.5" bestFit="1" customWidth="1"/>
    <col min="5625" max="5625" width="47.5" bestFit="1" customWidth="1"/>
    <col min="5627" max="5627" width="5" customWidth="1"/>
    <col min="5628" max="5628" width="3.5" customWidth="1"/>
    <col min="5630" max="5630" width="18" customWidth="1"/>
    <col min="5631" max="5631" width="19.83203125" customWidth="1"/>
    <col min="5632" max="5632" width="30.1640625" bestFit="1" customWidth="1"/>
    <col min="5878" max="5878" width="13" customWidth="1"/>
    <col min="5879" max="5880" width="15.5" bestFit="1" customWidth="1"/>
    <col min="5881" max="5881" width="47.5" bestFit="1" customWidth="1"/>
    <col min="5883" max="5883" width="5" customWidth="1"/>
    <col min="5884" max="5884" width="3.5" customWidth="1"/>
    <col min="5886" max="5886" width="18" customWidth="1"/>
    <col min="5887" max="5887" width="19.83203125" customWidth="1"/>
    <col min="5888" max="5888" width="30.1640625" bestFit="1" customWidth="1"/>
    <col min="6134" max="6134" width="13" customWidth="1"/>
    <col min="6135" max="6136" width="15.5" bestFit="1" customWidth="1"/>
    <col min="6137" max="6137" width="47.5" bestFit="1" customWidth="1"/>
    <col min="6139" max="6139" width="5" customWidth="1"/>
    <col min="6140" max="6140" width="3.5" customWidth="1"/>
    <col min="6142" max="6142" width="18" customWidth="1"/>
    <col min="6143" max="6143" width="19.83203125" customWidth="1"/>
    <col min="6144" max="6144" width="30.1640625" bestFit="1" customWidth="1"/>
    <col min="6390" max="6390" width="13" customWidth="1"/>
    <col min="6391" max="6392" width="15.5" bestFit="1" customWidth="1"/>
    <col min="6393" max="6393" width="47.5" bestFit="1" customWidth="1"/>
    <col min="6395" max="6395" width="5" customWidth="1"/>
    <col min="6396" max="6396" width="3.5" customWidth="1"/>
    <col min="6398" max="6398" width="18" customWidth="1"/>
    <col min="6399" max="6399" width="19.83203125" customWidth="1"/>
    <col min="6400" max="6400" width="30.1640625" bestFit="1" customWidth="1"/>
    <col min="6646" max="6646" width="13" customWidth="1"/>
    <col min="6647" max="6648" width="15.5" bestFit="1" customWidth="1"/>
    <col min="6649" max="6649" width="47.5" bestFit="1" customWidth="1"/>
    <col min="6651" max="6651" width="5" customWidth="1"/>
    <col min="6652" max="6652" width="3.5" customWidth="1"/>
    <col min="6654" max="6654" width="18" customWidth="1"/>
    <col min="6655" max="6655" width="19.83203125" customWidth="1"/>
    <col min="6656" max="6656" width="30.1640625" bestFit="1" customWidth="1"/>
    <col min="6902" max="6902" width="13" customWidth="1"/>
    <col min="6903" max="6904" width="15.5" bestFit="1" customWidth="1"/>
    <col min="6905" max="6905" width="47.5" bestFit="1" customWidth="1"/>
    <col min="6907" max="6907" width="5" customWidth="1"/>
    <col min="6908" max="6908" width="3.5" customWidth="1"/>
    <col min="6910" max="6910" width="18" customWidth="1"/>
    <col min="6911" max="6911" width="19.83203125" customWidth="1"/>
    <col min="6912" max="6912" width="30.1640625" bestFit="1" customWidth="1"/>
    <col min="7158" max="7158" width="13" customWidth="1"/>
    <col min="7159" max="7160" width="15.5" bestFit="1" customWidth="1"/>
    <col min="7161" max="7161" width="47.5" bestFit="1" customWidth="1"/>
    <col min="7163" max="7163" width="5" customWidth="1"/>
    <col min="7164" max="7164" width="3.5" customWidth="1"/>
    <col min="7166" max="7166" width="18" customWidth="1"/>
    <col min="7167" max="7167" width="19.83203125" customWidth="1"/>
    <col min="7168" max="7168" width="30.1640625" bestFit="1" customWidth="1"/>
    <col min="7414" max="7414" width="13" customWidth="1"/>
    <col min="7415" max="7416" width="15.5" bestFit="1" customWidth="1"/>
    <col min="7417" max="7417" width="47.5" bestFit="1" customWidth="1"/>
    <col min="7419" max="7419" width="5" customWidth="1"/>
    <col min="7420" max="7420" width="3.5" customWidth="1"/>
    <col min="7422" max="7422" width="18" customWidth="1"/>
    <col min="7423" max="7423" width="19.83203125" customWidth="1"/>
    <col min="7424" max="7424" width="30.1640625" bestFit="1" customWidth="1"/>
    <col min="7670" max="7670" width="13" customWidth="1"/>
    <col min="7671" max="7672" width="15.5" bestFit="1" customWidth="1"/>
    <col min="7673" max="7673" width="47.5" bestFit="1" customWidth="1"/>
    <col min="7675" max="7675" width="5" customWidth="1"/>
    <col min="7676" max="7676" width="3.5" customWidth="1"/>
    <col min="7678" max="7678" width="18" customWidth="1"/>
    <col min="7679" max="7679" width="19.83203125" customWidth="1"/>
    <col min="7680" max="7680" width="30.1640625" bestFit="1" customWidth="1"/>
    <col min="7926" max="7926" width="13" customWidth="1"/>
    <col min="7927" max="7928" width="15.5" bestFit="1" customWidth="1"/>
    <col min="7929" max="7929" width="47.5" bestFit="1" customWidth="1"/>
    <col min="7931" max="7931" width="5" customWidth="1"/>
    <col min="7932" max="7932" width="3.5" customWidth="1"/>
    <col min="7934" max="7934" width="18" customWidth="1"/>
    <col min="7935" max="7935" width="19.83203125" customWidth="1"/>
    <col min="7936" max="7936" width="30.1640625" bestFit="1" customWidth="1"/>
    <col min="8182" max="8182" width="13" customWidth="1"/>
    <col min="8183" max="8184" width="15.5" bestFit="1" customWidth="1"/>
    <col min="8185" max="8185" width="47.5" bestFit="1" customWidth="1"/>
    <col min="8187" max="8187" width="5" customWidth="1"/>
    <col min="8188" max="8188" width="3.5" customWidth="1"/>
    <col min="8190" max="8190" width="18" customWidth="1"/>
    <col min="8191" max="8191" width="19.83203125" customWidth="1"/>
    <col min="8192" max="8192" width="30.1640625" bestFit="1" customWidth="1"/>
    <col min="8438" max="8438" width="13" customWidth="1"/>
    <col min="8439" max="8440" width="15.5" bestFit="1" customWidth="1"/>
    <col min="8441" max="8441" width="47.5" bestFit="1" customWidth="1"/>
    <col min="8443" max="8443" width="5" customWidth="1"/>
    <col min="8444" max="8444" width="3.5" customWidth="1"/>
    <col min="8446" max="8446" width="18" customWidth="1"/>
    <col min="8447" max="8447" width="19.83203125" customWidth="1"/>
    <col min="8448" max="8448" width="30.1640625" bestFit="1" customWidth="1"/>
    <col min="8694" max="8694" width="13" customWidth="1"/>
    <col min="8695" max="8696" width="15.5" bestFit="1" customWidth="1"/>
    <col min="8697" max="8697" width="47.5" bestFit="1" customWidth="1"/>
    <col min="8699" max="8699" width="5" customWidth="1"/>
    <col min="8700" max="8700" width="3.5" customWidth="1"/>
    <col min="8702" max="8702" width="18" customWidth="1"/>
    <col min="8703" max="8703" width="19.83203125" customWidth="1"/>
    <col min="8704" max="8704" width="30.1640625" bestFit="1" customWidth="1"/>
    <col min="8950" max="8950" width="13" customWidth="1"/>
    <col min="8951" max="8952" width="15.5" bestFit="1" customWidth="1"/>
    <col min="8953" max="8953" width="47.5" bestFit="1" customWidth="1"/>
    <col min="8955" max="8955" width="5" customWidth="1"/>
    <col min="8956" max="8956" width="3.5" customWidth="1"/>
    <col min="8958" max="8958" width="18" customWidth="1"/>
    <col min="8959" max="8959" width="19.83203125" customWidth="1"/>
    <col min="8960" max="8960" width="30.1640625" bestFit="1" customWidth="1"/>
    <col min="9206" max="9206" width="13" customWidth="1"/>
    <col min="9207" max="9208" width="15.5" bestFit="1" customWidth="1"/>
    <col min="9209" max="9209" width="47.5" bestFit="1" customWidth="1"/>
    <col min="9211" max="9211" width="5" customWidth="1"/>
    <col min="9212" max="9212" width="3.5" customWidth="1"/>
    <col min="9214" max="9214" width="18" customWidth="1"/>
    <col min="9215" max="9215" width="19.83203125" customWidth="1"/>
    <col min="9216" max="9216" width="30.1640625" bestFit="1" customWidth="1"/>
    <col min="9462" max="9462" width="13" customWidth="1"/>
    <col min="9463" max="9464" width="15.5" bestFit="1" customWidth="1"/>
    <col min="9465" max="9465" width="47.5" bestFit="1" customWidth="1"/>
    <col min="9467" max="9467" width="5" customWidth="1"/>
    <col min="9468" max="9468" width="3.5" customWidth="1"/>
    <col min="9470" max="9470" width="18" customWidth="1"/>
    <col min="9471" max="9471" width="19.83203125" customWidth="1"/>
    <col min="9472" max="9472" width="30.1640625" bestFit="1" customWidth="1"/>
    <col min="9718" max="9718" width="13" customWidth="1"/>
    <col min="9719" max="9720" width="15.5" bestFit="1" customWidth="1"/>
    <col min="9721" max="9721" width="47.5" bestFit="1" customWidth="1"/>
    <col min="9723" max="9723" width="5" customWidth="1"/>
    <col min="9724" max="9724" width="3.5" customWidth="1"/>
    <col min="9726" max="9726" width="18" customWidth="1"/>
    <col min="9727" max="9727" width="19.83203125" customWidth="1"/>
    <col min="9728" max="9728" width="30.1640625" bestFit="1" customWidth="1"/>
    <col min="9974" max="9974" width="13" customWidth="1"/>
    <col min="9975" max="9976" width="15.5" bestFit="1" customWidth="1"/>
    <col min="9977" max="9977" width="47.5" bestFit="1" customWidth="1"/>
    <col min="9979" max="9979" width="5" customWidth="1"/>
    <col min="9980" max="9980" width="3.5" customWidth="1"/>
    <col min="9982" max="9982" width="18" customWidth="1"/>
    <col min="9983" max="9983" width="19.83203125" customWidth="1"/>
    <col min="9984" max="9984" width="30.1640625" bestFit="1" customWidth="1"/>
    <col min="10230" max="10230" width="13" customWidth="1"/>
    <col min="10231" max="10232" width="15.5" bestFit="1" customWidth="1"/>
    <col min="10233" max="10233" width="47.5" bestFit="1" customWidth="1"/>
    <col min="10235" max="10235" width="5" customWidth="1"/>
    <col min="10236" max="10236" width="3.5" customWidth="1"/>
    <col min="10238" max="10238" width="18" customWidth="1"/>
    <col min="10239" max="10239" width="19.83203125" customWidth="1"/>
    <col min="10240" max="10240" width="30.1640625" bestFit="1" customWidth="1"/>
    <col min="10486" max="10486" width="13" customWidth="1"/>
    <col min="10487" max="10488" width="15.5" bestFit="1" customWidth="1"/>
    <col min="10489" max="10489" width="47.5" bestFit="1" customWidth="1"/>
    <col min="10491" max="10491" width="5" customWidth="1"/>
    <col min="10492" max="10492" width="3.5" customWidth="1"/>
    <col min="10494" max="10494" width="18" customWidth="1"/>
    <col min="10495" max="10495" width="19.83203125" customWidth="1"/>
    <col min="10496" max="10496" width="30.1640625" bestFit="1" customWidth="1"/>
    <col min="10742" max="10742" width="13" customWidth="1"/>
    <col min="10743" max="10744" width="15.5" bestFit="1" customWidth="1"/>
    <col min="10745" max="10745" width="47.5" bestFit="1" customWidth="1"/>
    <col min="10747" max="10747" width="5" customWidth="1"/>
    <col min="10748" max="10748" width="3.5" customWidth="1"/>
    <col min="10750" max="10750" width="18" customWidth="1"/>
    <col min="10751" max="10751" width="19.83203125" customWidth="1"/>
    <col min="10752" max="10752" width="30.1640625" bestFit="1" customWidth="1"/>
    <col min="10998" max="10998" width="13" customWidth="1"/>
    <col min="10999" max="11000" width="15.5" bestFit="1" customWidth="1"/>
    <col min="11001" max="11001" width="47.5" bestFit="1" customWidth="1"/>
    <col min="11003" max="11003" width="5" customWidth="1"/>
    <col min="11004" max="11004" width="3.5" customWidth="1"/>
    <col min="11006" max="11006" width="18" customWidth="1"/>
    <col min="11007" max="11007" width="19.83203125" customWidth="1"/>
    <col min="11008" max="11008" width="30.1640625" bestFit="1" customWidth="1"/>
    <col min="11254" max="11254" width="13" customWidth="1"/>
    <col min="11255" max="11256" width="15.5" bestFit="1" customWidth="1"/>
    <col min="11257" max="11257" width="47.5" bestFit="1" customWidth="1"/>
    <col min="11259" max="11259" width="5" customWidth="1"/>
    <col min="11260" max="11260" width="3.5" customWidth="1"/>
    <col min="11262" max="11262" width="18" customWidth="1"/>
    <col min="11263" max="11263" width="19.83203125" customWidth="1"/>
    <col min="11264" max="11264" width="30.1640625" bestFit="1" customWidth="1"/>
    <col min="11510" max="11510" width="13" customWidth="1"/>
    <col min="11511" max="11512" width="15.5" bestFit="1" customWidth="1"/>
    <col min="11513" max="11513" width="47.5" bestFit="1" customWidth="1"/>
    <col min="11515" max="11515" width="5" customWidth="1"/>
    <col min="11516" max="11516" width="3.5" customWidth="1"/>
    <col min="11518" max="11518" width="18" customWidth="1"/>
    <col min="11519" max="11519" width="19.83203125" customWidth="1"/>
    <col min="11520" max="11520" width="30.1640625" bestFit="1" customWidth="1"/>
    <col min="11766" max="11766" width="13" customWidth="1"/>
    <col min="11767" max="11768" width="15.5" bestFit="1" customWidth="1"/>
    <col min="11769" max="11769" width="47.5" bestFit="1" customWidth="1"/>
    <col min="11771" max="11771" width="5" customWidth="1"/>
    <col min="11772" max="11772" width="3.5" customWidth="1"/>
    <col min="11774" max="11774" width="18" customWidth="1"/>
    <col min="11775" max="11775" width="19.83203125" customWidth="1"/>
    <col min="11776" max="11776" width="30.1640625" bestFit="1" customWidth="1"/>
    <col min="12022" max="12022" width="13" customWidth="1"/>
    <col min="12023" max="12024" width="15.5" bestFit="1" customWidth="1"/>
    <col min="12025" max="12025" width="47.5" bestFit="1" customWidth="1"/>
    <col min="12027" max="12027" width="5" customWidth="1"/>
    <col min="12028" max="12028" width="3.5" customWidth="1"/>
    <col min="12030" max="12030" width="18" customWidth="1"/>
    <col min="12031" max="12031" width="19.83203125" customWidth="1"/>
    <col min="12032" max="12032" width="30.1640625" bestFit="1" customWidth="1"/>
    <col min="12278" max="12278" width="13" customWidth="1"/>
    <col min="12279" max="12280" width="15.5" bestFit="1" customWidth="1"/>
    <col min="12281" max="12281" width="47.5" bestFit="1" customWidth="1"/>
    <col min="12283" max="12283" width="5" customWidth="1"/>
    <col min="12284" max="12284" width="3.5" customWidth="1"/>
    <col min="12286" max="12286" width="18" customWidth="1"/>
    <col min="12287" max="12287" width="19.83203125" customWidth="1"/>
    <col min="12288" max="12288" width="30.1640625" bestFit="1" customWidth="1"/>
    <col min="12534" max="12534" width="13" customWidth="1"/>
    <col min="12535" max="12536" width="15.5" bestFit="1" customWidth="1"/>
    <col min="12537" max="12537" width="47.5" bestFit="1" customWidth="1"/>
    <col min="12539" max="12539" width="5" customWidth="1"/>
    <col min="12540" max="12540" width="3.5" customWidth="1"/>
    <col min="12542" max="12542" width="18" customWidth="1"/>
    <col min="12543" max="12543" width="19.83203125" customWidth="1"/>
    <col min="12544" max="12544" width="30.1640625" bestFit="1" customWidth="1"/>
    <col min="12790" max="12790" width="13" customWidth="1"/>
    <col min="12791" max="12792" width="15.5" bestFit="1" customWidth="1"/>
    <col min="12793" max="12793" width="47.5" bestFit="1" customWidth="1"/>
    <col min="12795" max="12795" width="5" customWidth="1"/>
    <col min="12796" max="12796" width="3.5" customWidth="1"/>
    <col min="12798" max="12798" width="18" customWidth="1"/>
    <col min="12799" max="12799" width="19.83203125" customWidth="1"/>
    <col min="12800" max="12800" width="30.1640625" bestFit="1" customWidth="1"/>
    <col min="13046" max="13046" width="13" customWidth="1"/>
    <col min="13047" max="13048" width="15.5" bestFit="1" customWidth="1"/>
    <col min="13049" max="13049" width="47.5" bestFit="1" customWidth="1"/>
    <col min="13051" max="13051" width="5" customWidth="1"/>
    <col min="13052" max="13052" width="3.5" customWidth="1"/>
    <col min="13054" max="13054" width="18" customWidth="1"/>
    <col min="13055" max="13055" width="19.83203125" customWidth="1"/>
    <col min="13056" max="13056" width="30.1640625" bestFit="1" customWidth="1"/>
    <col min="13302" max="13302" width="13" customWidth="1"/>
    <col min="13303" max="13304" width="15.5" bestFit="1" customWidth="1"/>
    <col min="13305" max="13305" width="47.5" bestFit="1" customWidth="1"/>
    <col min="13307" max="13307" width="5" customWidth="1"/>
    <col min="13308" max="13308" width="3.5" customWidth="1"/>
    <col min="13310" max="13310" width="18" customWidth="1"/>
    <col min="13311" max="13311" width="19.83203125" customWidth="1"/>
    <col min="13312" max="13312" width="30.1640625" bestFit="1" customWidth="1"/>
    <col min="13558" max="13558" width="13" customWidth="1"/>
    <col min="13559" max="13560" width="15.5" bestFit="1" customWidth="1"/>
    <col min="13561" max="13561" width="47.5" bestFit="1" customWidth="1"/>
    <col min="13563" max="13563" width="5" customWidth="1"/>
    <col min="13564" max="13564" width="3.5" customWidth="1"/>
    <col min="13566" max="13566" width="18" customWidth="1"/>
    <col min="13567" max="13567" width="19.83203125" customWidth="1"/>
    <col min="13568" max="13568" width="30.1640625" bestFit="1" customWidth="1"/>
    <col min="13814" max="13814" width="13" customWidth="1"/>
    <col min="13815" max="13816" width="15.5" bestFit="1" customWidth="1"/>
    <col min="13817" max="13817" width="47.5" bestFit="1" customWidth="1"/>
    <col min="13819" max="13819" width="5" customWidth="1"/>
    <col min="13820" max="13820" width="3.5" customWidth="1"/>
    <col min="13822" max="13822" width="18" customWidth="1"/>
    <col min="13823" max="13823" width="19.83203125" customWidth="1"/>
    <col min="13824" max="13824" width="30.1640625" bestFit="1" customWidth="1"/>
    <col min="14070" max="14070" width="13" customWidth="1"/>
    <col min="14071" max="14072" width="15.5" bestFit="1" customWidth="1"/>
    <col min="14073" max="14073" width="47.5" bestFit="1" customWidth="1"/>
    <col min="14075" max="14075" width="5" customWidth="1"/>
    <col min="14076" max="14076" width="3.5" customWidth="1"/>
    <col min="14078" max="14078" width="18" customWidth="1"/>
    <col min="14079" max="14079" width="19.83203125" customWidth="1"/>
    <col min="14080" max="14080" width="30.1640625" bestFit="1" customWidth="1"/>
    <col min="14326" max="14326" width="13" customWidth="1"/>
    <col min="14327" max="14328" width="15.5" bestFit="1" customWidth="1"/>
    <col min="14329" max="14329" width="47.5" bestFit="1" customWidth="1"/>
    <col min="14331" max="14331" width="5" customWidth="1"/>
    <col min="14332" max="14332" width="3.5" customWidth="1"/>
    <col min="14334" max="14334" width="18" customWidth="1"/>
    <col min="14335" max="14335" width="19.83203125" customWidth="1"/>
    <col min="14336" max="14336" width="30.1640625" bestFit="1" customWidth="1"/>
    <col min="14582" max="14582" width="13" customWidth="1"/>
    <col min="14583" max="14584" width="15.5" bestFit="1" customWidth="1"/>
    <col min="14585" max="14585" width="47.5" bestFit="1" customWidth="1"/>
    <col min="14587" max="14587" width="5" customWidth="1"/>
    <col min="14588" max="14588" width="3.5" customWidth="1"/>
    <col min="14590" max="14590" width="18" customWidth="1"/>
    <col min="14591" max="14591" width="19.83203125" customWidth="1"/>
    <col min="14592" max="14592" width="30.1640625" bestFit="1" customWidth="1"/>
    <col min="14838" max="14838" width="13" customWidth="1"/>
    <col min="14839" max="14840" width="15.5" bestFit="1" customWidth="1"/>
    <col min="14841" max="14841" width="47.5" bestFit="1" customWidth="1"/>
    <col min="14843" max="14843" width="5" customWidth="1"/>
    <col min="14844" max="14844" width="3.5" customWidth="1"/>
    <col min="14846" max="14846" width="18" customWidth="1"/>
    <col min="14847" max="14847" width="19.83203125" customWidth="1"/>
    <col min="14848" max="14848" width="30.1640625" bestFit="1" customWidth="1"/>
    <col min="15094" max="15094" width="13" customWidth="1"/>
    <col min="15095" max="15096" width="15.5" bestFit="1" customWidth="1"/>
    <col min="15097" max="15097" width="47.5" bestFit="1" customWidth="1"/>
    <col min="15099" max="15099" width="5" customWidth="1"/>
    <col min="15100" max="15100" width="3.5" customWidth="1"/>
    <col min="15102" max="15102" width="18" customWidth="1"/>
    <col min="15103" max="15103" width="19.83203125" customWidth="1"/>
    <col min="15104" max="15104" width="30.1640625" bestFit="1" customWidth="1"/>
    <col min="15350" max="15350" width="13" customWidth="1"/>
    <col min="15351" max="15352" width="15.5" bestFit="1" customWidth="1"/>
    <col min="15353" max="15353" width="47.5" bestFit="1" customWidth="1"/>
    <col min="15355" max="15355" width="5" customWidth="1"/>
    <col min="15356" max="15356" width="3.5" customWidth="1"/>
    <col min="15358" max="15358" width="18" customWidth="1"/>
    <col min="15359" max="15359" width="19.83203125" customWidth="1"/>
    <col min="15360" max="15360" width="30.1640625" bestFit="1" customWidth="1"/>
    <col min="15606" max="15606" width="13" customWidth="1"/>
    <col min="15607" max="15608" width="15.5" bestFit="1" customWidth="1"/>
    <col min="15609" max="15609" width="47.5" bestFit="1" customWidth="1"/>
    <col min="15611" max="15611" width="5" customWidth="1"/>
    <col min="15612" max="15612" width="3.5" customWidth="1"/>
    <col min="15614" max="15614" width="18" customWidth="1"/>
    <col min="15615" max="15615" width="19.83203125" customWidth="1"/>
    <col min="15616" max="15616" width="30.1640625" bestFit="1" customWidth="1"/>
    <col min="15862" max="15862" width="13" customWidth="1"/>
    <col min="15863" max="15864" width="15.5" bestFit="1" customWidth="1"/>
    <col min="15865" max="15865" width="47.5" bestFit="1" customWidth="1"/>
    <col min="15867" max="15867" width="5" customWidth="1"/>
    <col min="15868" max="15868" width="3.5" customWidth="1"/>
    <col min="15870" max="15870" width="18" customWidth="1"/>
    <col min="15871" max="15871" width="19.83203125" customWidth="1"/>
    <col min="15872" max="15872" width="30.1640625" bestFit="1" customWidth="1"/>
    <col min="16118" max="16118" width="13" customWidth="1"/>
    <col min="16119" max="16120" width="15.5" bestFit="1" customWidth="1"/>
    <col min="16121" max="16121" width="47.5" bestFit="1" customWidth="1"/>
    <col min="16123" max="16123" width="5" customWidth="1"/>
    <col min="16124" max="16124" width="3.5" customWidth="1"/>
    <col min="16126" max="16126" width="18" customWidth="1"/>
    <col min="16127" max="16127" width="19.83203125" customWidth="1"/>
    <col min="16128" max="16128" width="30.1640625" bestFit="1" customWidth="1"/>
  </cols>
  <sheetData>
    <row r="1" spans="1:8" ht="19" x14ac:dyDescent="0.25">
      <c r="A1" s="1" t="s">
        <v>56</v>
      </c>
    </row>
    <row r="2" spans="1:8" x14ac:dyDescent="0.2">
      <c r="A2" s="3"/>
    </row>
    <row r="3" spans="1:8" s="7" customFormat="1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57</v>
      </c>
      <c r="H3" s="7" t="s">
        <v>54</v>
      </c>
    </row>
    <row r="4" spans="1:8" x14ac:dyDescent="0.2">
      <c r="A4">
        <v>204</v>
      </c>
      <c r="B4" s="10" t="str">
        <f>HYPERLINK("http://www.uniprot.org/uniprot/MUC5B_HUMAN", "MUC5B_HUMAN")</f>
        <v>MUC5B_HUMAN</v>
      </c>
      <c r="C4" t="s">
        <v>58</v>
      </c>
      <c r="D4" t="b">
        <v>1</v>
      </c>
      <c r="E4" s="6">
        <v>0</v>
      </c>
      <c r="F4" s="6">
        <v>2</v>
      </c>
      <c r="G4" s="6">
        <v>4</v>
      </c>
      <c r="H4" t="s">
        <v>59</v>
      </c>
    </row>
    <row r="5" spans="1:8" x14ac:dyDescent="0.2">
      <c r="A5">
        <v>203</v>
      </c>
      <c r="B5" s="10" t="str">
        <f>HYPERLINK("http://www.uniprot.org/uniprot/NOL11_HUMAN", "NOL11_HUMAN")</f>
        <v>NOL11_HUMAN</v>
      </c>
      <c r="C5" t="s">
        <v>60</v>
      </c>
      <c r="D5" t="b">
        <v>1</v>
      </c>
      <c r="E5" s="6">
        <v>0</v>
      </c>
      <c r="F5" s="6">
        <v>2</v>
      </c>
      <c r="G5" s="6">
        <v>4</v>
      </c>
      <c r="H5" t="s">
        <v>59</v>
      </c>
    </row>
    <row r="6" spans="1:8" x14ac:dyDescent="0.2">
      <c r="A6">
        <v>232</v>
      </c>
      <c r="B6" s="10" t="str">
        <f>HYPERLINK("http://www.uniprot.org/uniprot/COPG_HUMAN", "COPG_HUMAN")</f>
        <v>COPG_HUMAN</v>
      </c>
      <c r="C6" t="s">
        <v>61</v>
      </c>
      <c r="D6" t="b">
        <v>0</v>
      </c>
      <c r="E6" s="6">
        <v>0</v>
      </c>
      <c r="F6" s="6">
        <v>2</v>
      </c>
      <c r="G6" s="6">
        <v>3</v>
      </c>
      <c r="H6" t="s">
        <v>62</v>
      </c>
    </row>
    <row r="7" spans="1:8" x14ac:dyDescent="0.2">
      <c r="A7">
        <v>216</v>
      </c>
      <c r="B7" s="10" t="str">
        <f>HYPERLINK("http://www.uniprot.org/uniprot/COPG2_HUMAN", "COPG2_HUMAN")</f>
        <v>COPG2_HUMAN</v>
      </c>
      <c r="C7" t="s">
        <v>61</v>
      </c>
      <c r="D7" t="b">
        <v>0</v>
      </c>
      <c r="E7" s="6">
        <v>0</v>
      </c>
      <c r="F7" s="6">
        <v>2</v>
      </c>
      <c r="G7" s="6">
        <v>3</v>
      </c>
      <c r="H7" t="s">
        <v>62</v>
      </c>
    </row>
    <row r="8" spans="1:8" x14ac:dyDescent="0.2">
      <c r="A8">
        <v>121</v>
      </c>
      <c r="B8" s="10" t="str">
        <f>HYPERLINK("http://www.uniprot.org/uniprot/GNAS2_HUMAN", "GNAS2_HUMAN")</f>
        <v>GNAS2_HUMAN</v>
      </c>
      <c r="C8" t="s">
        <v>63</v>
      </c>
      <c r="D8" t="b">
        <v>1</v>
      </c>
      <c r="E8" s="6">
        <v>1</v>
      </c>
      <c r="F8" s="6">
        <v>2</v>
      </c>
      <c r="G8" s="6">
        <v>3</v>
      </c>
      <c r="H8" t="s">
        <v>59</v>
      </c>
    </row>
    <row r="9" spans="1:8" x14ac:dyDescent="0.2">
      <c r="A9">
        <v>103</v>
      </c>
      <c r="B9" s="10" t="str">
        <f>HYPERLINK("http://www.uniprot.org/uniprot/SSRD_HUMAN", "SSRD_HUMAN")</f>
        <v>SSRD_HUMAN</v>
      </c>
      <c r="C9" t="s">
        <v>64</v>
      </c>
      <c r="D9" t="b">
        <v>1</v>
      </c>
      <c r="E9" s="6">
        <v>0</v>
      </c>
      <c r="F9" s="6">
        <v>2</v>
      </c>
      <c r="G9" s="6">
        <v>3</v>
      </c>
      <c r="H9" t="s">
        <v>59</v>
      </c>
    </row>
    <row r="10" spans="1:8" x14ac:dyDescent="0.2">
      <c r="A10">
        <v>98</v>
      </c>
      <c r="B10" s="10" t="str">
        <f>HYPERLINK("http://www.uniprot.org/uniprot/UBE2A_HUMAN", "UBE2A_HUMAN")</f>
        <v>UBE2A_HUMAN</v>
      </c>
      <c r="C10" t="s">
        <v>65</v>
      </c>
      <c r="D10" t="b">
        <v>1</v>
      </c>
      <c r="E10" s="6">
        <v>1</v>
      </c>
      <c r="F10" s="6">
        <v>2</v>
      </c>
      <c r="G10" s="6">
        <v>3</v>
      </c>
      <c r="H10" t="s">
        <v>59</v>
      </c>
    </row>
    <row r="11" spans="1:8" x14ac:dyDescent="0.2">
      <c r="A11">
        <v>61</v>
      </c>
      <c r="B11" s="10" t="str">
        <f>HYPERLINK("http://www.uniprot.org/uniprot/ABHD2_HUMAN", "ABHD2_HUMAN")</f>
        <v>ABHD2_HUMAN</v>
      </c>
      <c r="C11" t="s">
        <v>66</v>
      </c>
      <c r="D11" t="b">
        <v>1</v>
      </c>
      <c r="E11" s="6">
        <v>0</v>
      </c>
      <c r="F11" s="6">
        <v>2</v>
      </c>
      <c r="G11" s="6">
        <v>2</v>
      </c>
      <c r="H11" t="s">
        <v>59</v>
      </c>
    </row>
    <row r="12" spans="1:8" x14ac:dyDescent="0.2">
      <c r="A12">
        <v>53</v>
      </c>
      <c r="B12" s="10" t="str">
        <f>HYPERLINK("http://www.uniprot.org/uniprot/ALDOA_HUMAN", "ALDOA_HUMAN")</f>
        <v>ALDOA_HUMAN</v>
      </c>
      <c r="C12" t="s">
        <v>67</v>
      </c>
      <c r="D12" t="b">
        <v>1</v>
      </c>
      <c r="E12" s="6">
        <v>0</v>
      </c>
      <c r="F12" s="6">
        <v>2</v>
      </c>
      <c r="G12" s="6">
        <v>2</v>
      </c>
      <c r="H12" t="s">
        <v>59</v>
      </c>
    </row>
    <row r="13" spans="1:8" x14ac:dyDescent="0.2">
      <c r="A13">
        <v>53</v>
      </c>
      <c r="B13" s="10" t="str">
        <f>HYPERLINK("http://www.uniprot.org/uniprot/ALDOA_HUMAN", "ALDOA_HUMAN")</f>
        <v>ALDOA_HUMAN</v>
      </c>
      <c r="C13" t="s">
        <v>68</v>
      </c>
      <c r="D13" t="b">
        <v>1</v>
      </c>
      <c r="E13" s="6">
        <v>1</v>
      </c>
      <c r="F13" s="6">
        <v>2</v>
      </c>
      <c r="G13" s="6">
        <v>2</v>
      </c>
      <c r="H13" t="s">
        <v>59</v>
      </c>
    </row>
    <row r="14" spans="1:8" x14ac:dyDescent="0.2">
      <c r="A14">
        <v>193</v>
      </c>
      <c r="B14" s="10" t="str">
        <f>HYPERLINK("http://www.uniprot.org/uniprot/ANM1_HUMAN", "ANM1_HUMAN")</f>
        <v>ANM1_HUMAN</v>
      </c>
      <c r="C14" t="s">
        <v>69</v>
      </c>
      <c r="D14" t="b">
        <v>1</v>
      </c>
      <c r="E14" s="6">
        <v>1</v>
      </c>
      <c r="F14" s="6">
        <v>2</v>
      </c>
      <c r="G14" s="6">
        <v>2</v>
      </c>
      <c r="H14" t="s">
        <v>59</v>
      </c>
    </row>
    <row r="15" spans="1:8" x14ac:dyDescent="0.2">
      <c r="A15">
        <v>35</v>
      </c>
      <c r="B15" s="10" t="str">
        <f>HYPERLINK("http://www.uniprot.org/uniprot/APOL1_HUMAN", "APOL1_HUMAN")</f>
        <v>APOL1_HUMAN</v>
      </c>
      <c r="C15" t="s">
        <v>70</v>
      </c>
      <c r="D15" t="b">
        <v>1</v>
      </c>
      <c r="E15" s="6">
        <v>1</v>
      </c>
      <c r="F15" s="6">
        <v>2</v>
      </c>
      <c r="G15" s="6">
        <v>2</v>
      </c>
      <c r="H15" t="s">
        <v>59</v>
      </c>
    </row>
    <row r="16" spans="1:8" x14ac:dyDescent="0.2">
      <c r="A16">
        <v>173</v>
      </c>
      <c r="B16" s="10" t="str">
        <f>HYPERLINK("http://www.uniprot.org/uniprot/ARRD1_HUMAN", "ARRD1_HUMAN")</f>
        <v>ARRD1_HUMAN</v>
      </c>
      <c r="C16" t="s">
        <v>71</v>
      </c>
      <c r="D16" t="b">
        <v>1</v>
      </c>
      <c r="E16" s="6">
        <v>0</v>
      </c>
      <c r="F16" s="6">
        <v>2</v>
      </c>
      <c r="G16" s="6">
        <v>2</v>
      </c>
      <c r="H16" t="s">
        <v>59</v>
      </c>
    </row>
    <row r="17" spans="1:8" x14ac:dyDescent="0.2">
      <c r="A17">
        <v>29</v>
      </c>
      <c r="B17" s="10" t="str">
        <f>HYPERLINK("http://www.uniprot.org/uniprot/AXA2L_HUMAN", "AXA2L_HUMAN")</f>
        <v>AXA2L_HUMAN</v>
      </c>
      <c r="C17" t="s">
        <v>72</v>
      </c>
      <c r="D17" t="b">
        <v>1</v>
      </c>
      <c r="E17" s="6">
        <v>0</v>
      </c>
      <c r="F17" s="6">
        <v>2</v>
      </c>
      <c r="G17" s="6">
        <v>2</v>
      </c>
      <c r="H17" t="s">
        <v>59</v>
      </c>
    </row>
    <row r="18" spans="1:8" x14ac:dyDescent="0.2">
      <c r="A18">
        <v>211</v>
      </c>
      <c r="B18" s="10" t="str">
        <f>HYPERLINK("http://www.uniprot.org/uniprot/BCLF1_HUMAN", "BCLF1_HUMAN")</f>
        <v>BCLF1_HUMAN</v>
      </c>
      <c r="C18" t="s">
        <v>73</v>
      </c>
      <c r="D18" t="b">
        <v>1</v>
      </c>
      <c r="E18" s="6">
        <v>1</v>
      </c>
      <c r="F18" s="6">
        <v>2</v>
      </c>
      <c r="G18" s="6">
        <v>2</v>
      </c>
      <c r="H18" t="s">
        <v>59</v>
      </c>
    </row>
    <row r="19" spans="1:8" x14ac:dyDescent="0.2">
      <c r="A19">
        <v>77</v>
      </c>
      <c r="B19" s="10" t="str">
        <f>HYPERLINK("http://www.uniprot.org/uniprot/COF1_HUMAN", "COF1_HUMAN")</f>
        <v>COF1_HUMAN</v>
      </c>
      <c r="C19" t="s">
        <v>74</v>
      </c>
      <c r="D19" t="b">
        <v>1</v>
      </c>
      <c r="E19" s="6">
        <v>0</v>
      </c>
      <c r="F19" s="6">
        <v>2</v>
      </c>
      <c r="G19" s="6">
        <v>2</v>
      </c>
      <c r="H19" t="s">
        <v>59</v>
      </c>
    </row>
    <row r="20" spans="1:8" x14ac:dyDescent="0.2">
      <c r="A20">
        <v>67</v>
      </c>
      <c r="B20" s="10" t="str">
        <f>HYPERLINK("http://www.uniprot.org/uniprot/EF2_HUMAN", "EF2_HUMAN")</f>
        <v>EF2_HUMAN</v>
      </c>
      <c r="C20" t="s">
        <v>75</v>
      </c>
      <c r="D20" t="b">
        <v>1</v>
      </c>
      <c r="E20" s="6">
        <v>0</v>
      </c>
      <c r="F20" s="6">
        <v>2</v>
      </c>
      <c r="G20" s="6">
        <v>2</v>
      </c>
      <c r="H20" t="s">
        <v>59</v>
      </c>
    </row>
    <row r="21" spans="1:8" x14ac:dyDescent="0.2">
      <c r="A21">
        <v>108</v>
      </c>
      <c r="B21" s="10" t="str">
        <f>HYPERLINK("http://www.uniprot.org/uniprot/EIF3E_HUMAN", "EIF3E_HUMAN")</f>
        <v>EIF3E_HUMAN</v>
      </c>
      <c r="C21" t="s">
        <v>76</v>
      </c>
      <c r="D21" t="b">
        <v>1</v>
      </c>
      <c r="E21" s="6">
        <v>0</v>
      </c>
      <c r="F21" s="6">
        <v>2</v>
      </c>
      <c r="G21" s="6">
        <v>2</v>
      </c>
      <c r="H21" t="s">
        <v>59</v>
      </c>
    </row>
    <row r="22" spans="1:8" x14ac:dyDescent="0.2">
      <c r="A22">
        <v>76</v>
      </c>
      <c r="B22" s="10" t="str">
        <f>HYPERLINK("http://www.uniprot.org/uniprot/FLNA_HUMAN", "FLNA_HUMAN")</f>
        <v>FLNA_HUMAN</v>
      </c>
      <c r="C22" t="s">
        <v>77</v>
      </c>
      <c r="D22" t="b">
        <v>1</v>
      </c>
      <c r="E22" s="6">
        <v>0</v>
      </c>
      <c r="F22" s="6">
        <v>2</v>
      </c>
      <c r="G22" s="6">
        <v>2</v>
      </c>
      <c r="H22" t="s">
        <v>59</v>
      </c>
    </row>
    <row r="23" spans="1:8" x14ac:dyDescent="0.2">
      <c r="A23">
        <v>66</v>
      </c>
      <c r="B23" s="10" t="str">
        <f>HYPERLINK("http://www.uniprot.org/uniprot/GILT_HUMAN", "GILT_HUMAN")</f>
        <v>GILT_HUMAN</v>
      </c>
      <c r="C23" t="s">
        <v>78</v>
      </c>
      <c r="D23" t="b">
        <v>1</v>
      </c>
      <c r="E23" s="6">
        <v>0</v>
      </c>
      <c r="F23" s="6">
        <v>2</v>
      </c>
      <c r="G23" s="6">
        <v>2</v>
      </c>
      <c r="H23" t="s">
        <v>59</v>
      </c>
    </row>
    <row r="24" spans="1:8" x14ac:dyDescent="0.2">
      <c r="A24">
        <v>215</v>
      </c>
      <c r="B24" s="10" t="str">
        <f>HYPERLINK("http://www.uniprot.org/uniprot/GMPR2_HUMAN", "GMPR2_HUMAN")</f>
        <v>GMPR2_HUMAN</v>
      </c>
      <c r="C24" t="s">
        <v>79</v>
      </c>
      <c r="D24" t="b">
        <v>1</v>
      </c>
      <c r="E24" s="6">
        <v>1</v>
      </c>
      <c r="F24" s="6">
        <v>2</v>
      </c>
      <c r="G24" s="6">
        <v>2</v>
      </c>
      <c r="H24" t="s">
        <v>59</v>
      </c>
    </row>
    <row r="25" spans="1:8" x14ac:dyDescent="0.2">
      <c r="A25">
        <v>95</v>
      </c>
      <c r="B25" s="10" t="str">
        <f>HYPERLINK("http://www.uniprot.org/uniprot/KI67_HUMAN", "KI67_HUMAN")</f>
        <v>KI67_HUMAN</v>
      </c>
      <c r="C25" t="s">
        <v>80</v>
      </c>
      <c r="D25" t="b">
        <v>1</v>
      </c>
      <c r="E25" s="6">
        <v>0</v>
      </c>
      <c r="F25" s="6">
        <v>2</v>
      </c>
      <c r="G25" s="6">
        <v>2</v>
      </c>
      <c r="H25" t="s">
        <v>59</v>
      </c>
    </row>
    <row r="26" spans="1:8" x14ac:dyDescent="0.2">
      <c r="A26">
        <v>230</v>
      </c>
      <c r="B26" s="10" t="str">
        <f>HYPERLINK("http://www.uniprot.org/uniprot/LAS1L_HUMAN", "LAS1L_HUMAN")</f>
        <v>LAS1L_HUMAN</v>
      </c>
      <c r="C26" t="s">
        <v>81</v>
      </c>
      <c r="D26" t="b">
        <v>1</v>
      </c>
      <c r="E26" s="6">
        <v>0</v>
      </c>
      <c r="F26" s="6">
        <v>2</v>
      </c>
      <c r="G26" s="6">
        <v>2</v>
      </c>
      <c r="H26" t="s">
        <v>59</v>
      </c>
    </row>
    <row r="27" spans="1:8" x14ac:dyDescent="0.2">
      <c r="A27">
        <v>165</v>
      </c>
      <c r="B27" s="10" t="str">
        <f>HYPERLINK("http://www.uniprot.org/uniprot/MTL2B_HUMAN", "MTL2B_HUMAN")</f>
        <v>MTL2B_HUMAN</v>
      </c>
      <c r="C27" t="s">
        <v>82</v>
      </c>
      <c r="D27" t="b">
        <v>1</v>
      </c>
      <c r="E27" s="6">
        <v>0</v>
      </c>
      <c r="F27" s="6">
        <v>2</v>
      </c>
      <c r="G27" s="6">
        <v>2</v>
      </c>
      <c r="H27" t="s">
        <v>59</v>
      </c>
    </row>
    <row r="28" spans="1:8" x14ac:dyDescent="0.2">
      <c r="A28">
        <v>63</v>
      </c>
      <c r="B28" s="10" t="str">
        <f>HYPERLINK("http://www.uniprot.org/uniprot/MYBB_HUMAN", "MYBB_HUMAN")</f>
        <v>MYBB_HUMAN</v>
      </c>
      <c r="C28" t="s">
        <v>83</v>
      </c>
      <c r="D28" t="b">
        <v>1</v>
      </c>
      <c r="E28" s="6">
        <v>0</v>
      </c>
      <c r="F28" s="6">
        <v>2</v>
      </c>
      <c r="G28" s="6">
        <v>2</v>
      </c>
      <c r="H28" t="s">
        <v>59</v>
      </c>
    </row>
    <row r="29" spans="1:8" x14ac:dyDescent="0.2">
      <c r="A29">
        <v>92</v>
      </c>
      <c r="B29" s="10" t="str">
        <f>HYPERLINK("http://www.uniprot.org/uniprot/NAA10_HUMAN", "NAA10_HUMAN")</f>
        <v>NAA10_HUMAN</v>
      </c>
      <c r="C29" t="s">
        <v>84</v>
      </c>
      <c r="D29" t="b">
        <v>1</v>
      </c>
      <c r="E29" s="6">
        <v>0</v>
      </c>
      <c r="F29" s="6">
        <v>2</v>
      </c>
      <c r="G29" s="6">
        <v>2</v>
      </c>
      <c r="H29" t="s">
        <v>59</v>
      </c>
    </row>
    <row r="30" spans="1:8" x14ac:dyDescent="0.2">
      <c r="A30">
        <v>75</v>
      </c>
      <c r="B30" s="10" t="str">
        <f>HYPERLINK("http://www.uniprot.org/uniprot/NUCL_HUMAN", "NUCL_HUMAN")</f>
        <v>NUCL_HUMAN</v>
      </c>
      <c r="C30" t="s">
        <v>85</v>
      </c>
      <c r="D30" t="b">
        <v>1</v>
      </c>
      <c r="E30" s="6">
        <v>0</v>
      </c>
      <c r="F30" s="6">
        <v>2</v>
      </c>
      <c r="G30" s="6">
        <v>2</v>
      </c>
      <c r="H30" t="s">
        <v>59</v>
      </c>
    </row>
    <row r="31" spans="1:8" x14ac:dyDescent="0.2">
      <c r="A31">
        <v>233</v>
      </c>
      <c r="B31" s="10" t="str">
        <f>HYPERLINK("http://www.uniprot.org/uniprot/OAS3_HUMAN", "OAS3_HUMAN")</f>
        <v>OAS3_HUMAN</v>
      </c>
      <c r="C31" t="s">
        <v>86</v>
      </c>
      <c r="D31" t="b">
        <v>1</v>
      </c>
      <c r="E31" s="6">
        <v>0</v>
      </c>
      <c r="F31" s="6">
        <v>2</v>
      </c>
      <c r="G31" s="6">
        <v>2</v>
      </c>
      <c r="H31" t="s">
        <v>59</v>
      </c>
    </row>
    <row r="32" spans="1:8" x14ac:dyDescent="0.2">
      <c r="A32">
        <v>105</v>
      </c>
      <c r="B32" s="10" t="str">
        <f>HYPERLINK("http://www.uniprot.org/uniprot/PAG16_HUMAN", "PAG16_HUMAN")</f>
        <v>PAG16_HUMAN</v>
      </c>
      <c r="C32" t="s">
        <v>87</v>
      </c>
      <c r="D32" t="b">
        <v>1</v>
      </c>
      <c r="E32" s="6">
        <v>0</v>
      </c>
      <c r="F32" s="6">
        <v>2</v>
      </c>
      <c r="G32" s="6">
        <v>2</v>
      </c>
      <c r="H32" t="s">
        <v>59</v>
      </c>
    </row>
    <row r="33" spans="1:8" x14ac:dyDescent="0.2">
      <c r="A33">
        <v>146</v>
      </c>
      <c r="B33" s="10" t="str">
        <f>HYPERLINK("http://www.uniprot.org/uniprot/PSMD6_HUMAN", "PSMD6_HUMAN")</f>
        <v>PSMD6_HUMAN</v>
      </c>
      <c r="C33" t="s">
        <v>88</v>
      </c>
      <c r="D33" t="b">
        <v>1</v>
      </c>
      <c r="E33" s="6">
        <v>0</v>
      </c>
      <c r="F33" s="6">
        <v>2</v>
      </c>
      <c r="G33" s="6">
        <v>2</v>
      </c>
      <c r="H33" t="s">
        <v>59</v>
      </c>
    </row>
    <row r="34" spans="1:8" x14ac:dyDescent="0.2">
      <c r="A34">
        <v>116</v>
      </c>
      <c r="B34" s="10" t="str">
        <f>HYPERLINK("http://www.uniprot.org/uniprot/RB11A_HUMAN", "RB11A_HUMAN")</f>
        <v>RB11A_HUMAN</v>
      </c>
      <c r="C34" t="s">
        <v>89</v>
      </c>
      <c r="D34" t="b">
        <v>1</v>
      </c>
      <c r="E34" s="6">
        <v>0</v>
      </c>
      <c r="F34" s="6">
        <v>2</v>
      </c>
      <c r="G34" s="6">
        <v>2</v>
      </c>
      <c r="H34" t="s">
        <v>59</v>
      </c>
    </row>
    <row r="35" spans="1:8" x14ac:dyDescent="0.2">
      <c r="A35">
        <v>133</v>
      </c>
      <c r="B35" s="10" t="str">
        <f>HYPERLINK("http://www.uniprot.org/uniprot/RBBP4_HUMAN", "RBBP4_HUMAN")</f>
        <v>RBBP4_HUMAN</v>
      </c>
      <c r="C35" t="s">
        <v>90</v>
      </c>
      <c r="D35" t="b">
        <v>1</v>
      </c>
      <c r="E35" s="6">
        <v>0</v>
      </c>
      <c r="F35" s="6">
        <v>2</v>
      </c>
      <c r="G35" s="6">
        <v>2</v>
      </c>
      <c r="H35" t="s">
        <v>59</v>
      </c>
    </row>
    <row r="36" spans="1:8" x14ac:dyDescent="0.2">
      <c r="A36">
        <v>81</v>
      </c>
      <c r="B36" s="10" t="str">
        <f>HYPERLINK("http://www.uniprot.org/uniprot/RFA1_HUMAN", "RFA1_HUMAN")</f>
        <v>RFA1_HUMAN</v>
      </c>
      <c r="C36" t="s">
        <v>91</v>
      </c>
      <c r="D36" t="b">
        <v>1</v>
      </c>
      <c r="E36" s="6">
        <v>1</v>
      </c>
      <c r="F36" s="6">
        <v>2</v>
      </c>
      <c r="G36" s="6">
        <v>2</v>
      </c>
      <c r="H36" t="s">
        <v>59</v>
      </c>
    </row>
    <row r="37" spans="1:8" x14ac:dyDescent="0.2">
      <c r="A37">
        <v>119</v>
      </c>
      <c r="B37" s="10" t="str">
        <f>HYPERLINK("http://www.uniprot.org/uniprot/RL10A_HUMAN", "RL10A_HUMAN")</f>
        <v>RL10A_HUMAN</v>
      </c>
      <c r="C37" t="s">
        <v>92</v>
      </c>
      <c r="D37" t="b">
        <v>1</v>
      </c>
      <c r="E37" s="6">
        <v>0</v>
      </c>
      <c r="F37" s="6">
        <v>2</v>
      </c>
      <c r="G37" s="6">
        <v>2</v>
      </c>
      <c r="H37" t="s">
        <v>59</v>
      </c>
    </row>
    <row r="38" spans="1:8" x14ac:dyDescent="0.2">
      <c r="A38">
        <v>139</v>
      </c>
      <c r="B38" s="10" t="str">
        <f>HYPERLINK("http://www.uniprot.org/uniprot/S39A6_HUMAN", "S39A6_HUMAN")</f>
        <v>S39A6_HUMAN</v>
      </c>
      <c r="C38" t="s">
        <v>93</v>
      </c>
      <c r="D38" t="b">
        <v>1</v>
      </c>
      <c r="E38" s="6">
        <v>0</v>
      </c>
      <c r="F38" s="6">
        <v>2</v>
      </c>
      <c r="G38" s="6">
        <v>2</v>
      </c>
      <c r="H38" t="s">
        <v>59</v>
      </c>
    </row>
    <row r="39" spans="1:8" x14ac:dyDescent="0.2">
      <c r="A39">
        <v>91</v>
      </c>
      <c r="B39" s="10" t="str">
        <f>HYPERLINK("http://www.uniprot.org/uniprot/STAT3_HUMAN", "STAT3_HUMAN")</f>
        <v>STAT3_HUMAN</v>
      </c>
      <c r="C39" t="s">
        <v>94</v>
      </c>
      <c r="D39" t="b">
        <v>1</v>
      </c>
      <c r="E39" s="6">
        <v>0</v>
      </c>
      <c r="F39" s="6">
        <v>2</v>
      </c>
      <c r="G39" s="6">
        <v>2</v>
      </c>
      <c r="H39" t="s">
        <v>59</v>
      </c>
    </row>
    <row r="40" spans="1:8" x14ac:dyDescent="0.2">
      <c r="A40">
        <v>84</v>
      </c>
      <c r="B40" s="10" t="str">
        <f>HYPERLINK("http://www.uniprot.org/uniprot/2AAA_HUMAN", "2AAA_HUMAN")</f>
        <v>2AAA_HUMAN</v>
      </c>
      <c r="C40" t="s">
        <v>95</v>
      </c>
      <c r="D40" t="b">
        <v>1</v>
      </c>
      <c r="E40" s="6">
        <v>0</v>
      </c>
      <c r="F40" s="6">
        <v>2</v>
      </c>
      <c r="G40" s="6">
        <v>1</v>
      </c>
      <c r="H40" t="s">
        <v>59</v>
      </c>
    </row>
    <row r="41" spans="1:8" x14ac:dyDescent="0.2">
      <c r="A41">
        <v>130</v>
      </c>
      <c r="B41" s="10" t="str">
        <f>HYPERLINK("http://www.uniprot.org/uniprot/ADCY2_HUMAN", "ADCY2_HUMAN")</f>
        <v>ADCY2_HUMAN</v>
      </c>
      <c r="C41" t="s">
        <v>96</v>
      </c>
      <c r="D41" t="b">
        <v>1</v>
      </c>
      <c r="E41" s="6">
        <v>0</v>
      </c>
      <c r="F41" s="6">
        <v>2</v>
      </c>
      <c r="G41" s="6">
        <v>1</v>
      </c>
      <c r="H41" t="s">
        <v>59</v>
      </c>
    </row>
    <row r="42" spans="1:8" x14ac:dyDescent="0.2">
      <c r="A42">
        <v>53</v>
      </c>
      <c r="B42" s="10" t="str">
        <f>HYPERLINK("http://www.uniprot.org/uniprot/ALDOA_HUMAN", "ALDOA_HUMAN")</f>
        <v>ALDOA_HUMAN</v>
      </c>
      <c r="C42" t="s">
        <v>97</v>
      </c>
      <c r="D42" t="b">
        <v>1</v>
      </c>
      <c r="E42" s="6">
        <v>1</v>
      </c>
      <c r="F42" s="6">
        <v>2</v>
      </c>
      <c r="G42" s="6">
        <v>1</v>
      </c>
      <c r="H42" t="s">
        <v>59</v>
      </c>
    </row>
    <row r="43" spans="1:8" x14ac:dyDescent="0.2">
      <c r="A43">
        <v>156</v>
      </c>
      <c r="B43" s="10" t="str">
        <f>HYPERLINK("http://www.uniprot.org/uniprot/ANO6_HUMAN", "ANO6_HUMAN")</f>
        <v>ANO6_HUMAN</v>
      </c>
      <c r="C43" t="s">
        <v>98</v>
      </c>
      <c r="D43" t="b">
        <v>1</v>
      </c>
      <c r="E43" s="6">
        <v>0</v>
      </c>
      <c r="F43" s="6">
        <v>2</v>
      </c>
      <c r="G43" s="6">
        <v>1</v>
      </c>
      <c r="H43" t="s">
        <v>59</v>
      </c>
    </row>
    <row r="44" spans="1:8" x14ac:dyDescent="0.2">
      <c r="A44">
        <v>59</v>
      </c>
      <c r="B44" s="10" t="str">
        <f>HYPERLINK("http://www.uniprot.org/uniprot/AP2A_HUMAN", "AP2A_HUMAN")</f>
        <v>AP2A_HUMAN</v>
      </c>
      <c r="C44" t="s">
        <v>99</v>
      </c>
      <c r="D44" t="b">
        <v>1</v>
      </c>
      <c r="E44" s="6">
        <v>0</v>
      </c>
      <c r="F44" s="6">
        <v>2</v>
      </c>
      <c r="G44" s="6">
        <v>1</v>
      </c>
      <c r="H44" t="s">
        <v>59</v>
      </c>
    </row>
    <row r="45" spans="1:8" x14ac:dyDescent="0.2">
      <c r="A45">
        <v>35</v>
      </c>
      <c r="B45" s="10" t="str">
        <f>HYPERLINK("http://www.uniprot.org/uniprot/APOL1_HUMAN", "APOL1_HUMAN")</f>
        <v>APOL1_HUMAN</v>
      </c>
      <c r="C45" t="s">
        <v>100</v>
      </c>
      <c r="D45" t="b">
        <v>1</v>
      </c>
      <c r="E45" s="6">
        <v>0</v>
      </c>
      <c r="F45" s="6">
        <v>2</v>
      </c>
      <c r="G45" s="6">
        <v>1</v>
      </c>
      <c r="H45" t="s">
        <v>59</v>
      </c>
    </row>
    <row r="46" spans="1:8" x14ac:dyDescent="0.2">
      <c r="A46">
        <v>195</v>
      </c>
      <c r="B46" s="10" t="str">
        <f>HYPERLINK("http://www.uniprot.org/uniprot/APOL2_HUMAN", "APOL2_HUMAN")</f>
        <v>APOL2_HUMAN</v>
      </c>
      <c r="C46" t="s">
        <v>101</v>
      </c>
      <c r="D46" t="b">
        <v>1</v>
      </c>
      <c r="E46" s="6">
        <v>1</v>
      </c>
      <c r="F46" s="6">
        <v>2</v>
      </c>
      <c r="G46" s="6">
        <v>1</v>
      </c>
      <c r="H46" t="s">
        <v>59</v>
      </c>
    </row>
    <row r="47" spans="1:8" x14ac:dyDescent="0.2">
      <c r="A47">
        <v>71</v>
      </c>
      <c r="B47" s="10" t="str">
        <f>HYPERLINK("http://www.uniprot.org/uniprot/AREG_HUMAN", "AREG_HUMAN")</f>
        <v>AREG_HUMAN</v>
      </c>
      <c r="C47" t="s">
        <v>102</v>
      </c>
      <c r="D47" t="b">
        <v>1</v>
      </c>
      <c r="E47" s="6">
        <v>0</v>
      </c>
      <c r="F47" s="6">
        <v>2</v>
      </c>
      <c r="G47" s="6">
        <v>1</v>
      </c>
      <c r="H47" t="s">
        <v>59</v>
      </c>
    </row>
    <row r="48" spans="1:8" x14ac:dyDescent="0.2">
      <c r="A48">
        <v>111</v>
      </c>
      <c r="B48" s="10" t="str">
        <f>HYPERLINK("http://www.uniprot.org/uniprot/ARP2_HUMAN", "ARP2_HUMAN")</f>
        <v>ARP2_HUMAN</v>
      </c>
      <c r="C48" t="s">
        <v>103</v>
      </c>
      <c r="D48" t="b">
        <v>1</v>
      </c>
      <c r="E48" s="6">
        <v>0</v>
      </c>
      <c r="F48" s="6">
        <v>2</v>
      </c>
      <c r="G48" s="6">
        <v>1</v>
      </c>
      <c r="H48" t="s">
        <v>59</v>
      </c>
    </row>
    <row r="49" spans="1:8" x14ac:dyDescent="0.2">
      <c r="A49">
        <v>140</v>
      </c>
      <c r="B49" s="10" t="str">
        <f>HYPERLINK("http://www.uniprot.org/uniprot/BMPR2_HUMAN", "BMPR2_HUMAN")</f>
        <v>BMPR2_HUMAN</v>
      </c>
      <c r="C49" t="s">
        <v>104</v>
      </c>
      <c r="D49" t="b">
        <v>1</v>
      </c>
      <c r="E49" s="6">
        <v>0</v>
      </c>
      <c r="F49" s="6">
        <v>2</v>
      </c>
      <c r="G49" s="6">
        <v>1</v>
      </c>
      <c r="H49" t="s">
        <v>59</v>
      </c>
    </row>
    <row r="50" spans="1:8" x14ac:dyDescent="0.2">
      <c r="A50">
        <v>144</v>
      </c>
      <c r="B50" s="10" t="str">
        <f>HYPERLINK("http://www.uniprot.org/uniprot/CASL_HUMAN", "CASL_HUMAN")</f>
        <v>CASL_HUMAN</v>
      </c>
      <c r="C50" t="s">
        <v>105</v>
      </c>
      <c r="D50" t="b">
        <v>1</v>
      </c>
      <c r="E50" s="6">
        <v>0</v>
      </c>
      <c r="F50" s="6">
        <v>2</v>
      </c>
      <c r="G50" s="6">
        <v>1</v>
      </c>
      <c r="H50" t="s">
        <v>59</v>
      </c>
    </row>
    <row r="51" spans="1:8" x14ac:dyDescent="0.2">
      <c r="A51">
        <v>78</v>
      </c>
      <c r="B51" s="10" t="str">
        <f>HYPERLINK("http://www.uniprot.org/uniprot/CCND1_HUMAN", "CCND1_HUMAN")</f>
        <v>CCND1_HUMAN</v>
      </c>
      <c r="C51" t="s">
        <v>106</v>
      </c>
      <c r="D51" t="b">
        <v>1</v>
      </c>
      <c r="E51" s="6">
        <v>0</v>
      </c>
      <c r="F51" s="6">
        <v>2</v>
      </c>
      <c r="G51" s="6">
        <v>1</v>
      </c>
      <c r="H51" t="s">
        <v>59</v>
      </c>
    </row>
    <row r="52" spans="1:8" x14ac:dyDescent="0.2">
      <c r="A52">
        <v>32</v>
      </c>
      <c r="B52" s="10" t="str">
        <f>HYPERLINK("http://www.uniprot.org/uniprot/CCS_HUMAN", "CCS_HUMAN")</f>
        <v>CCS_HUMAN</v>
      </c>
      <c r="C52" t="s">
        <v>107</v>
      </c>
      <c r="D52" t="b">
        <v>1</v>
      </c>
      <c r="E52" s="6">
        <v>0</v>
      </c>
      <c r="F52" s="6">
        <v>2</v>
      </c>
      <c r="G52" s="6">
        <v>1</v>
      </c>
      <c r="H52" t="s">
        <v>59</v>
      </c>
    </row>
    <row r="53" spans="1:8" x14ac:dyDescent="0.2">
      <c r="A53">
        <v>124</v>
      </c>
      <c r="B53" s="10" t="str">
        <f>HYPERLINK("http://www.uniprot.org/uniprot/CCZ1B_HUMAN", "CCZ1B_HUMAN")</f>
        <v>CCZ1B_HUMAN</v>
      </c>
      <c r="C53" t="s">
        <v>108</v>
      </c>
      <c r="D53" t="b">
        <v>1</v>
      </c>
      <c r="E53" s="6">
        <v>0</v>
      </c>
      <c r="F53" s="6">
        <v>2</v>
      </c>
      <c r="G53" s="6">
        <v>1</v>
      </c>
      <c r="H53" t="s">
        <v>59</v>
      </c>
    </row>
    <row r="54" spans="1:8" x14ac:dyDescent="0.2">
      <c r="A54">
        <v>97</v>
      </c>
      <c r="B54" s="10" t="str">
        <f>HYPERLINK("http://www.uniprot.org/uniprot/CD151_HUMAN", "CD151_HUMAN")</f>
        <v>CD151_HUMAN</v>
      </c>
      <c r="C54" t="s">
        <v>109</v>
      </c>
      <c r="D54" t="b">
        <v>1</v>
      </c>
      <c r="E54" s="6">
        <v>0</v>
      </c>
      <c r="F54" s="6">
        <v>2</v>
      </c>
      <c r="G54" s="6">
        <v>1</v>
      </c>
      <c r="H54" t="s">
        <v>59</v>
      </c>
    </row>
    <row r="55" spans="1:8" x14ac:dyDescent="0.2">
      <c r="A55">
        <v>180</v>
      </c>
      <c r="B55" s="10" t="str">
        <f>HYPERLINK("http://www.uniprot.org/uniprot/CELF1_HUMAN", "CELF1_HUMAN")</f>
        <v>CELF1_HUMAN</v>
      </c>
      <c r="C55" t="s">
        <v>110</v>
      </c>
      <c r="D55" t="b">
        <v>1</v>
      </c>
      <c r="E55" s="6">
        <v>0</v>
      </c>
      <c r="F55" s="6">
        <v>2</v>
      </c>
      <c r="G55" s="6">
        <v>1</v>
      </c>
      <c r="H55" t="s">
        <v>59</v>
      </c>
    </row>
    <row r="56" spans="1:8" x14ac:dyDescent="0.2">
      <c r="A56">
        <v>206</v>
      </c>
      <c r="B56" s="10" t="str">
        <f>HYPERLINK("http://www.uniprot.org/uniprot/CELR2_HUMAN", "CELR2_HUMAN")</f>
        <v>CELR2_HUMAN</v>
      </c>
      <c r="C56" t="s">
        <v>111</v>
      </c>
      <c r="D56" t="b">
        <v>1</v>
      </c>
      <c r="E56" s="6">
        <v>0</v>
      </c>
      <c r="F56" s="6">
        <v>2</v>
      </c>
      <c r="G56" s="6">
        <v>1</v>
      </c>
      <c r="H56" t="s">
        <v>59</v>
      </c>
    </row>
    <row r="57" spans="1:8" x14ac:dyDescent="0.2">
      <c r="A57">
        <v>196</v>
      </c>
      <c r="B57" s="10" t="str">
        <f>HYPERLINK("http://www.uniprot.org/uniprot/CENPO_HUMAN", "CENPO_HUMAN")</f>
        <v>CENPO_HUMAN</v>
      </c>
      <c r="C57" t="s">
        <v>112</v>
      </c>
      <c r="D57" t="b">
        <v>1</v>
      </c>
      <c r="E57" s="6">
        <v>0</v>
      </c>
      <c r="F57" s="6">
        <v>2</v>
      </c>
      <c r="G57" s="6">
        <v>1</v>
      </c>
      <c r="H57" t="s">
        <v>59</v>
      </c>
    </row>
    <row r="58" spans="1:8" x14ac:dyDescent="0.2">
      <c r="A58">
        <v>155</v>
      </c>
      <c r="B58" s="10" t="str">
        <f>HYPERLINK("http://www.uniprot.org/uniprot/CHD9_HUMAN", "CHD9_HUMAN")</f>
        <v>CHD9_HUMAN</v>
      </c>
      <c r="C58" t="s">
        <v>113</v>
      </c>
      <c r="D58" t="b">
        <v>1</v>
      </c>
      <c r="E58" s="6">
        <v>0</v>
      </c>
      <c r="F58" s="6">
        <v>2</v>
      </c>
      <c r="G58" s="6">
        <v>1</v>
      </c>
      <c r="H58" t="s">
        <v>59</v>
      </c>
    </row>
    <row r="59" spans="1:8" x14ac:dyDescent="0.2">
      <c r="A59">
        <v>170</v>
      </c>
      <c r="B59" s="10" t="str">
        <f>HYPERLINK("http://www.uniprot.org/uniprot/CHERP_HUMAN", "CHERP_HUMAN")</f>
        <v>CHERP_HUMAN</v>
      </c>
      <c r="C59" t="s">
        <v>114</v>
      </c>
      <c r="D59" t="b">
        <v>1</v>
      </c>
      <c r="E59" s="6">
        <v>0</v>
      </c>
      <c r="F59" s="6">
        <v>2</v>
      </c>
      <c r="G59" s="6">
        <v>1</v>
      </c>
      <c r="H59" t="s">
        <v>59</v>
      </c>
    </row>
    <row r="60" spans="1:8" x14ac:dyDescent="0.2">
      <c r="A60">
        <v>141</v>
      </c>
      <c r="B60" s="10" t="str">
        <f>HYPERLINK("http://www.uniprot.org/uniprot/CIRBP_HUMAN", "CIRBP_HUMAN")</f>
        <v>CIRBP_HUMAN</v>
      </c>
      <c r="C60" t="s">
        <v>115</v>
      </c>
      <c r="D60" t="b">
        <v>1</v>
      </c>
      <c r="E60" s="6">
        <v>0</v>
      </c>
      <c r="F60" s="6">
        <v>2</v>
      </c>
      <c r="G60" s="6">
        <v>1</v>
      </c>
      <c r="H60" t="s">
        <v>59</v>
      </c>
    </row>
    <row r="61" spans="1:8" x14ac:dyDescent="0.2">
      <c r="A61">
        <v>222</v>
      </c>
      <c r="B61" s="10" t="str">
        <f>HYPERLINK("http://www.uniprot.org/uniprot/CIZ1_HUMAN", "CIZ1_HUMAN")</f>
        <v>CIZ1_HUMAN</v>
      </c>
      <c r="C61" t="s">
        <v>116</v>
      </c>
      <c r="D61" t="b">
        <v>1</v>
      </c>
      <c r="E61" s="6">
        <v>0</v>
      </c>
      <c r="F61" s="6">
        <v>2</v>
      </c>
      <c r="G61" s="6">
        <v>1</v>
      </c>
      <c r="H61" t="s">
        <v>59</v>
      </c>
    </row>
    <row r="62" spans="1:8" x14ac:dyDescent="0.2">
      <c r="A62">
        <v>87</v>
      </c>
      <c r="B62" s="10" t="str">
        <f>HYPERLINK("http://www.uniprot.org/uniprot/COIL_HUMAN", "COIL_HUMAN")</f>
        <v>COIL_HUMAN</v>
      </c>
      <c r="C62" t="s">
        <v>117</v>
      </c>
      <c r="D62" t="b">
        <v>1</v>
      </c>
      <c r="E62" s="6">
        <v>0</v>
      </c>
      <c r="F62" s="6">
        <v>2</v>
      </c>
      <c r="G62" s="6">
        <v>1</v>
      </c>
      <c r="H62" t="s">
        <v>59</v>
      </c>
    </row>
    <row r="63" spans="1:8" x14ac:dyDescent="0.2">
      <c r="A63">
        <v>96</v>
      </c>
      <c r="B63" s="10" t="str">
        <f>HYPERLINK("http://www.uniprot.org/uniprot/COPD_HUMAN", "COPD_HUMAN")</f>
        <v>COPD_HUMAN</v>
      </c>
      <c r="C63" t="s">
        <v>118</v>
      </c>
      <c r="D63" t="b">
        <v>1</v>
      </c>
      <c r="E63" s="6">
        <v>0</v>
      </c>
      <c r="F63" s="6">
        <v>2</v>
      </c>
      <c r="G63" s="6">
        <v>1</v>
      </c>
      <c r="H63" t="s">
        <v>59</v>
      </c>
    </row>
    <row r="64" spans="1:8" x14ac:dyDescent="0.2">
      <c r="A64">
        <v>31</v>
      </c>
      <c r="B64" s="10" t="str">
        <f>HYPERLINK("http://www.uniprot.org/uniprot/COPE_HUMAN", "COPE_HUMAN")</f>
        <v>COPE_HUMAN</v>
      </c>
      <c r="C64" t="s">
        <v>119</v>
      </c>
      <c r="D64" t="b">
        <v>1</v>
      </c>
      <c r="E64" s="6">
        <v>1</v>
      </c>
      <c r="F64" s="6">
        <v>2</v>
      </c>
      <c r="G64" s="6">
        <v>1</v>
      </c>
      <c r="H64" t="s">
        <v>59</v>
      </c>
    </row>
    <row r="65" spans="1:8" x14ac:dyDescent="0.2">
      <c r="A65">
        <v>232</v>
      </c>
      <c r="B65" s="10" t="str">
        <f>HYPERLINK("http://www.uniprot.org/uniprot/COPG_HUMAN", "COPG_HUMAN")</f>
        <v>COPG_HUMAN</v>
      </c>
      <c r="C65" t="s">
        <v>120</v>
      </c>
      <c r="D65" t="b">
        <v>1</v>
      </c>
      <c r="E65" s="6">
        <v>0</v>
      </c>
      <c r="F65" s="6">
        <v>2</v>
      </c>
      <c r="G65" s="6">
        <v>1</v>
      </c>
      <c r="H65" t="s">
        <v>59</v>
      </c>
    </row>
    <row r="66" spans="1:8" x14ac:dyDescent="0.2">
      <c r="A66">
        <v>232</v>
      </c>
      <c r="B66" s="10" t="str">
        <f>HYPERLINK("http://www.uniprot.org/uniprot/COPG_HUMAN", "COPG_HUMAN")</f>
        <v>COPG_HUMAN</v>
      </c>
      <c r="C66" t="s">
        <v>121</v>
      </c>
      <c r="D66" t="b">
        <v>1</v>
      </c>
      <c r="E66" s="6">
        <v>0</v>
      </c>
      <c r="F66" s="6">
        <v>2</v>
      </c>
      <c r="G66" s="6">
        <v>1</v>
      </c>
      <c r="H66" t="s">
        <v>59</v>
      </c>
    </row>
    <row r="67" spans="1:8" x14ac:dyDescent="0.2">
      <c r="A67">
        <v>216</v>
      </c>
      <c r="B67" s="10" t="str">
        <f>HYPERLINK("http://www.uniprot.org/uniprot/COPG2_HUMAN", "COPG2_HUMAN")</f>
        <v>COPG2_HUMAN</v>
      </c>
      <c r="C67" t="s">
        <v>122</v>
      </c>
      <c r="D67" t="b">
        <v>1</v>
      </c>
      <c r="E67" s="6">
        <v>0</v>
      </c>
      <c r="F67" s="6">
        <v>2</v>
      </c>
      <c r="G67" s="6">
        <v>1</v>
      </c>
      <c r="H67" t="s">
        <v>59</v>
      </c>
    </row>
    <row r="68" spans="1:8" x14ac:dyDescent="0.2">
      <c r="A68">
        <v>189</v>
      </c>
      <c r="B68" s="10" t="str">
        <f>HYPERLINK("http://www.uniprot.org/uniprot/CP013_HUMAN", "CP013_HUMAN")</f>
        <v>CP013_HUMAN</v>
      </c>
      <c r="C68" t="s">
        <v>123</v>
      </c>
      <c r="D68" t="b">
        <v>1</v>
      </c>
      <c r="E68" s="6">
        <v>0</v>
      </c>
      <c r="F68" s="6">
        <v>2</v>
      </c>
      <c r="G68" s="6">
        <v>1</v>
      </c>
      <c r="H68" t="s">
        <v>59</v>
      </c>
    </row>
    <row r="69" spans="1:8" x14ac:dyDescent="0.2">
      <c r="A69">
        <v>151</v>
      </c>
      <c r="B69" s="10" t="str">
        <f>HYPERLINK("http://www.uniprot.org/uniprot/CP51A_HUMAN", "CP51A_HUMAN")</f>
        <v>CP51A_HUMAN</v>
      </c>
      <c r="C69" t="s">
        <v>124</v>
      </c>
      <c r="D69" t="b">
        <v>1</v>
      </c>
      <c r="E69" s="6">
        <v>0</v>
      </c>
      <c r="F69" s="6">
        <v>2</v>
      </c>
      <c r="G69" s="6">
        <v>1</v>
      </c>
      <c r="H69" t="s">
        <v>59</v>
      </c>
    </row>
    <row r="70" spans="1:8" x14ac:dyDescent="0.2">
      <c r="A70">
        <v>51</v>
      </c>
      <c r="B70" s="10" t="str">
        <f>HYPERLINK("http://www.uniprot.org/uniprot/CPNE6_HUMAN", "CPNE6_HUMAN")</f>
        <v>CPNE6_HUMAN</v>
      </c>
      <c r="C70" t="s">
        <v>125</v>
      </c>
      <c r="D70" t="b">
        <v>1</v>
      </c>
      <c r="E70" s="6">
        <v>0</v>
      </c>
      <c r="F70" s="6">
        <v>2</v>
      </c>
      <c r="G70" s="6">
        <v>1</v>
      </c>
      <c r="H70" t="s">
        <v>59</v>
      </c>
    </row>
    <row r="71" spans="1:8" x14ac:dyDescent="0.2">
      <c r="A71">
        <v>56</v>
      </c>
      <c r="B71" s="10" t="str">
        <f>HYPERLINK("http://www.uniprot.org/uniprot/CPNS1_HUMAN", "CPNS1_HUMAN")</f>
        <v>CPNS1_HUMAN</v>
      </c>
      <c r="C71" t="s">
        <v>126</v>
      </c>
      <c r="D71" t="b">
        <v>1</v>
      </c>
      <c r="E71" s="6">
        <v>0</v>
      </c>
      <c r="F71" s="6">
        <v>2</v>
      </c>
      <c r="G71" s="6">
        <v>1</v>
      </c>
      <c r="H71" t="s">
        <v>59</v>
      </c>
    </row>
    <row r="72" spans="1:8" x14ac:dyDescent="0.2">
      <c r="A72">
        <v>217</v>
      </c>
      <c r="B72" s="10" t="str">
        <f>HYPERLINK("http://www.uniprot.org/uniprot/CSN7A_HUMAN", "CSN7A_HUMAN")</f>
        <v>CSN7A_HUMAN</v>
      </c>
      <c r="C72" t="s">
        <v>127</v>
      </c>
      <c r="D72" t="b">
        <v>1</v>
      </c>
      <c r="E72" s="6">
        <v>0</v>
      </c>
      <c r="F72" s="6">
        <v>2</v>
      </c>
      <c r="G72" s="6">
        <v>1</v>
      </c>
      <c r="H72" t="s">
        <v>59</v>
      </c>
    </row>
    <row r="73" spans="1:8" x14ac:dyDescent="0.2">
      <c r="A73">
        <v>86</v>
      </c>
      <c r="B73" s="10" t="str">
        <f>HYPERLINK("http://www.uniprot.org/uniprot/CTNB1_HUMAN", "CTNB1_HUMAN")</f>
        <v>CTNB1_HUMAN</v>
      </c>
      <c r="C73" t="s">
        <v>128</v>
      </c>
      <c r="D73" t="b">
        <v>1</v>
      </c>
      <c r="E73" s="6">
        <v>0</v>
      </c>
      <c r="F73" s="6">
        <v>2</v>
      </c>
      <c r="G73" s="6">
        <v>1</v>
      </c>
      <c r="H73" t="s">
        <v>59</v>
      </c>
    </row>
    <row r="74" spans="1:8" x14ac:dyDescent="0.2">
      <c r="A74">
        <v>64</v>
      </c>
      <c r="B74" s="10" t="str">
        <f>HYPERLINK("http://www.uniprot.org/uniprot/DCOR_HUMAN", "DCOR_HUMAN")</f>
        <v>DCOR_HUMAN</v>
      </c>
      <c r="C74" t="s">
        <v>129</v>
      </c>
      <c r="D74" t="b">
        <v>1</v>
      </c>
      <c r="E74" s="6">
        <v>0</v>
      </c>
      <c r="F74" s="6">
        <v>2</v>
      </c>
      <c r="G74" s="6">
        <v>1</v>
      </c>
      <c r="H74" t="s">
        <v>59</v>
      </c>
    </row>
    <row r="75" spans="1:8" x14ac:dyDescent="0.2">
      <c r="A75">
        <v>185</v>
      </c>
      <c r="B75" s="10" t="str">
        <f>HYPERLINK("http://www.uniprot.org/uniprot/DDX27_HUMAN", "DDX27_HUMAN")</f>
        <v>DDX27_HUMAN</v>
      </c>
      <c r="C75" t="s">
        <v>130</v>
      </c>
      <c r="D75" t="b">
        <v>1</v>
      </c>
      <c r="E75" s="6">
        <v>0</v>
      </c>
      <c r="F75" s="6">
        <v>2</v>
      </c>
      <c r="G75" s="6">
        <v>1</v>
      </c>
      <c r="H75" t="s">
        <v>59</v>
      </c>
    </row>
    <row r="76" spans="1:8" x14ac:dyDescent="0.2">
      <c r="A76">
        <v>194</v>
      </c>
      <c r="B76" s="10" t="str">
        <f>HYPERLINK("http://www.uniprot.org/uniprot/DDX50_HUMAN", "DDX50_HUMAN")</f>
        <v>DDX50_HUMAN</v>
      </c>
      <c r="C76" t="s">
        <v>131</v>
      </c>
      <c r="D76" t="b">
        <v>1</v>
      </c>
      <c r="E76" s="6">
        <v>0</v>
      </c>
      <c r="F76" s="6">
        <v>2</v>
      </c>
      <c r="G76" s="6">
        <v>1</v>
      </c>
      <c r="H76" t="s">
        <v>59</v>
      </c>
    </row>
    <row r="77" spans="1:8" x14ac:dyDescent="0.2">
      <c r="A77">
        <v>72</v>
      </c>
      <c r="B77" s="10" t="str">
        <f>HYPERLINK("http://www.uniprot.org/uniprot/DESP_HUMAN", "DESP_HUMAN")</f>
        <v>DESP_HUMAN</v>
      </c>
      <c r="C77" t="s">
        <v>132</v>
      </c>
      <c r="D77" t="b">
        <v>1</v>
      </c>
      <c r="E77" s="6">
        <v>0</v>
      </c>
      <c r="F77" s="6">
        <v>2</v>
      </c>
      <c r="G77" s="6">
        <v>1</v>
      </c>
      <c r="H77" t="s">
        <v>59</v>
      </c>
    </row>
    <row r="78" spans="1:8" x14ac:dyDescent="0.2">
      <c r="A78">
        <v>46</v>
      </c>
      <c r="B78" s="10" t="str">
        <f>HYPERLINK("http://www.uniprot.org/uniprot/DGKI_HUMAN", "DGKI_HUMAN")</f>
        <v>DGKI_HUMAN</v>
      </c>
      <c r="C78" t="s">
        <v>133</v>
      </c>
      <c r="D78" t="b">
        <v>1</v>
      </c>
      <c r="E78" s="6">
        <v>0</v>
      </c>
      <c r="F78" s="6">
        <v>2</v>
      </c>
      <c r="G78" s="6">
        <v>1</v>
      </c>
      <c r="H78" t="s">
        <v>59</v>
      </c>
    </row>
    <row r="79" spans="1:8" x14ac:dyDescent="0.2">
      <c r="A79">
        <v>169</v>
      </c>
      <c r="B79" s="10" t="str">
        <f>HYPERLINK("http://www.uniprot.org/uniprot/DPP9_HUMAN", "DPP9_HUMAN")</f>
        <v>DPP9_HUMAN</v>
      </c>
      <c r="C79" t="s">
        <v>134</v>
      </c>
      <c r="D79" t="b">
        <v>1</v>
      </c>
      <c r="E79" s="6">
        <v>0</v>
      </c>
      <c r="F79" s="6">
        <v>2</v>
      </c>
      <c r="G79" s="6">
        <v>1</v>
      </c>
      <c r="H79" t="s">
        <v>59</v>
      </c>
    </row>
    <row r="80" spans="1:8" x14ac:dyDescent="0.2">
      <c r="A80">
        <v>131</v>
      </c>
      <c r="B80" s="10" t="str">
        <f>HYPERLINK("http://www.uniprot.org/uniprot/DSC1_HUMAN", "DSC1_HUMAN")</f>
        <v>DSC1_HUMAN</v>
      </c>
      <c r="C80" t="s">
        <v>135</v>
      </c>
      <c r="D80" t="b">
        <v>1</v>
      </c>
      <c r="E80" s="6">
        <v>0</v>
      </c>
      <c r="F80" s="6">
        <v>2</v>
      </c>
      <c r="G80" s="6">
        <v>1</v>
      </c>
      <c r="H80" t="s">
        <v>59</v>
      </c>
    </row>
    <row r="81" spans="1:8" x14ac:dyDescent="0.2">
      <c r="A81">
        <v>131</v>
      </c>
      <c r="B81" s="10" t="str">
        <f>HYPERLINK("http://www.uniprot.org/uniprot/DSC1_HUMAN", "DSC1_HUMAN")</f>
        <v>DSC1_HUMAN</v>
      </c>
      <c r="C81" t="s">
        <v>136</v>
      </c>
      <c r="D81" t="b">
        <v>1</v>
      </c>
      <c r="E81" s="6">
        <v>1</v>
      </c>
      <c r="F81" s="6">
        <v>2</v>
      </c>
      <c r="G81" s="6">
        <v>1</v>
      </c>
      <c r="H81" t="s">
        <v>59</v>
      </c>
    </row>
    <row r="82" spans="1:8" x14ac:dyDescent="0.2">
      <c r="A82">
        <v>131</v>
      </c>
      <c r="B82" s="10" t="str">
        <f>HYPERLINK("http://www.uniprot.org/uniprot/DSC1_HUMAN", "DSC1_HUMAN")</f>
        <v>DSC1_HUMAN</v>
      </c>
      <c r="C82" t="s">
        <v>137</v>
      </c>
      <c r="D82" t="b">
        <v>1</v>
      </c>
      <c r="E82" s="6">
        <v>2</v>
      </c>
      <c r="F82" s="6">
        <v>2</v>
      </c>
      <c r="G82" s="6">
        <v>1</v>
      </c>
      <c r="H82" t="s">
        <v>59</v>
      </c>
    </row>
    <row r="83" spans="1:8" x14ac:dyDescent="0.2">
      <c r="A83">
        <v>131</v>
      </c>
      <c r="B83" s="10" t="str">
        <f>HYPERLINK("http://www.uniprot.org/uniprot/DSC1_HUMAN", "DSC1_HUMAN")</f>
        <v>DSC1_HUMAN</v>
      </c>
      <c r="C83" t="s">
        <v>138</v>
      </c>
      <c r="D83" t="b">
        <v>1</v>
      </c>
      <c r="E83" s="6">
        <v>0</v>
      </c>
      <c r="F83" s="6">
        <v>2</v>
      </c>
      <c r="G83" s="6">
        <v>1</v>
      </c>
      <c r="H83" t="s">
        <v>59</v>
      </c>
    </row>
    <row r="84" spans="1:8" x14ac:dyDescent="0.2">
      <c r="A84">
        <v>126</v>
      </c>
      <c r="B84" s="10" t="str">
        <f>HYPERLINK("http://www.uniprot.org/uniprot/DSG1_HUMAN", "DSG1_HUMAN")</f>
        <v>DSG1_HUMAN</v>
      </c>
      <c r="C84" t="s">
        <v>139</v>
      </c>
      <c r="D84" t="b">
        <v>1</v>
      </c>
      <c r="E84" s="6">
        <v>0</v>
      </c>
      <c r="F84" s="6">
        <v>2</v>
      </c>
      <c r="G84" s="6">
        <v>1</v>
      </c>
      <c r="H84" t="s">
        <v>59</v>
      </c>
    </row>
    <row r="85" spans="1:8" x14ac:dyDescent="0.2">
      <c r="A85">
        <v>142</v>
      </c>
      <c r="B85" s="10" t="str">
        <f>HYPERLINK("http://www.uniprot.org/uniprot/DYHC1_HUMAN", "DYHC1_HUMAN")</f>
        <v>DYHC1_HUMAN</v>
      </c>
      <c r="C85" t="s">
        <v>140</v>
      </c>
      <c r="D85" t="b">
        <v>1</v>
      </c>
      <c r="E85" s="6">
        <v>0</v>
      </c>
      <c r="F85" s="6">
        <v>2</v>
      </c>
      <c r="G85" s="6">
        <v>1</v>
      </c>
      <c r="H85" t="s">
        <v>59</v>
      </c>
    </row>
    <row r="86" spans="1:8" x14ac:dyDescent="0.2">
      <c r="A86">
        <v>67</v>
      </c>
      <c r="B86" s="10" t="str">
        <f>HYPERLINK("http://www.uniprot.org/uniprot/EF2_HUMAN", "EF2_HUMAN")</f>
        <v>EF2_HUMAN</v>
      </c>
      <c r="C86" t="s">
        <v>141</v>
      </c>
      <c r="D86" t="b">
        <v>1</v>
      </c>
      <c r="E86" s="6">
        <v>1</v>
      </c>
      <c r="F86" s="6">
        <v>2</v>
      </c>
      <c r="G86" s="6">
        <v>1</v>
      </c>
      <c r="H86" t="s">
        <v>59</v>
      </c>
    </row>
    <row r="87" spans="1:8" x14ac:dyDescent="0.2">
      <c r="A87">
        <v>100</v>
      </c>
      <c r="B87" s="10" t="str">
        <f>HYPERLINK("http://www.uniprot.org/uniprot/EMD_HUMAN", "EMD_HUMAN")</f>
        <v>EMD_HUMAN</v>
      </c>
      <c r="C87" t="s">
        <v>142</v>
      </c>
      <c r="D87" t="b">
        <v>1</v>
      </c>
      <c r="E87" s="6">
        <v>0</v>
      </c>
      <c r="F87" s="6">
        <v>2</v>
      </c>
      <c r="G87" s="6">
        <v>1</v>
      </c>
      <c r="H87" t="s">
        <v>59</v>
      </c>
    </row>
    <row r="88" spans="1:8" x14ac:dyDescent="0.2">
      <c r="A88">
        <v>145</v>
      </c>
      <c r="B88" s="10" t="str">
        <f>HYPERLINK("http://www.uniprot.org/uniprot/ERG1_HUMAN", "ERG1_HUMAN")</f>
        <v>ERG1_HUMAN</v>
      </c>
      <c r="C88" t="s">
        <v>143</v>
      </c>
      <c r="D88" t="b">
        <v>1</v>
      </c>
      <c r="E88" s="6">
        <v>0</v>
      </c>
      <c r="F88" s="6">
        <v>2</v>
      </c>
      <c r="G88" s="6">
        <v>1</v>
      </c>
      <c r="H88" t="s">
        <v>59</v>
      </c>
    </row>
    <row r="89" spans="1:8" x14ac:dyDescent="0.2">
      <c r="A89">
        <v>228</v>
      </c>
      <c r="B89" s="10" t="str">
        <f>HYPERLINK("http://www.uniprot.org/uniprot/EXOS1_HUMAN", "EXOS1_HUMAN")</f>
        <v>EXOS1_HUMAN</v>
      </c>
      <c r="C89" t="s">
        <v>144</v>
      </c>
      <c r="D89" t="b">
        <v>1</v>
      </c>
      <c r="E89" s="6">
        <v>0</v>
      </c>
      <c r="F89" s="6">
        <v>2</v>
      </c>
      <c r="G89" s="6">
        <v>1</v>
      </c>
      <c r="H89" t="s">
        <v>59</v>
      </c>
    </row>
    <row r="90" spans="1:8" x14ac:dyDescent="0.2">
      <c r="A90">
        <v>160</v>
      </c>
      <c r="B90" s="10" t="str">
        <f>HYPERLINK("http://www.uniprot.org/uniprot/EXOS6_HUMAN", "EXOS6_HUMAN")</f>
        <v>EXOS6_HUMAN</v>
      </c>
      <c r="C90" t="s">
        <v>145</v>
      </c>
      <c r="D90" t="b">
        <v>1</v>
      </c>
      <c r="E90" s="6">
        <v>0</v>
      </c>
      <c r="F90" s="6">
        <v>2</v>
      </c>
      <c r="G90" s="6">
        <v>1</v>
      </c>
      <c r="H90" t="s">
        <v>59</v>
      </c>
    </row>
    <row r="91" spans="1:8" x14ac:dyDescent="0.2">
      <c r="A91">
        <v>210</v>
      </c>
      <c r="B91" s="10" t="str">
        <f>HYPERLINK("http://www.uniprot.org/uniprot/FAIM1_HUMAN", "FAIM1_HUMAN")</f>
        <v>FAIM1_HUMAN</v>
      </c>
      <c r="C91" t="s">
        <v>146</v>
      </c>
      <c r="D91" t="b">
        <v>1</v>
      </c>
      <c r="E91" s="6">
        <v>0</v>
      </c>
      <c r="F91" s="6">
        <v>2</v>
      </c>
      <c r="G91" s="6">
        <v>1</v>
      </c>
      <c r="H91" t="s">
        <v>59</v>
      </c>
    </row>
    <row r="92" spans="1:8" x14ac:dyDescent="0.2">
      <c r="A92">
        <v>102</v>
      </c>
      <c r="B92" s="10" t="str">
        <f>HYPERLINK("http://www.uniprot.org/uniprot/FXR1_HUMAN", "FXR1_HUMAN")</f>
        <v>FXR1_HUMAN</v>
      </c>
      <c r="C92" t="s">
        <v>147</v>
      </c>
      <c r="D92" t="b">
        <v>1</v>
      </c>
      <c r="E92" s="6">
        <v>0</v>
      </c>
      <c r="F92" s="6">
        <v>2</v>
      </c>
      <c r="G92" s="6">
        <v>1</v>
      </c>
      <c r="H92" t="s">
        <v>59</v>
      </c>
    </row>
    <row r="93" spans="1:8" x14ac:dyDescent="0.2">
      <c r="A93">
        <v>223</v>
      </c>
      <c r="B93" s="10" t="str">
        <f>HYPERLINK("http://www.uniprot.org/uniprot/FZR_HUMAN", "FZR_HUMAN")</f>
        <v>FZR_HUMAN</v>
      </c>
      <c r="C93" t="s">
        <v>148</v>
      </c>
      <c r="D93" t="b">
        <v>1</v>
      </c>
      <c r="E93" s="6">
        <v>0</v>
      </c>
      <c r="F93" s="6">
        <v>2</v>
      </c>
      <c r="G93" s="6">
        <v>1</v>
      </c>
      <c r="H93" t="s">
        <v>59</v>
      </c>
    </row>
    <row r="94" spans="1:8" x14ac:dyDescent="0.2">
      <c r="A94">
        <v>118</v>
      </c>
      <c r="B94" s="10" t="str">
        <f>HYPERLINK("http://www.uniprot.org/uniprot/GBB2_HUMAN", "GBB2_HUMAN")</f>
        <v>GBB2_HUMAN</v>
      </c>
      <c r="C94" t="s">
        <v>149</v>
      </c>
      <c r="D94" t="b">
        <v>1</v>
      </c>
      <c r="E94" s="6">
        <v>0</v>
      </c>
      <c r="F94" s="6">
        <v>2</v>
      </c>
      <c r="G94" s="6">
        <v>1</v>
      </c>
      <c r="H94" t="s">
        <v>59</v>
      </c>
    </row>
    <row r="95" spans="1:8" x14ac:dyDescent="0.2">
      <c r="A95">
        <v>208</v>
      </c>
      <c r="B95" s="10" t="str">
        <f>HYPERLINK("http://www.uniprot.org/uniprot/GEPH_HUMAN", "GEPH_HUMAN")</f>
        <v>GEPH_HUMAN</v>
      </c>
      <c r="C95" t="s">
        <v>150</v>
      </c>
      <c r="D95" t="b">
        <v>1</v>
      </c>
      <c r="E95" s="6">
        <v>0</v>
      </c>
      <c r="F95" s="6">
        <v>2</v>
      </c>
      <c r="G95" s="6">
        <v>1</v>
      </c>
      <c r="H95" t="s">
        <v>59</v>
      </c>
    </row>
    <row r="96" spans="1:8" x14ac:dyDescent="0.2">
      <c r="A96">
        <v>66</v>
      </c>
      <c r="B96" s="10" t="str">
        <f>HYPERLINK("http://www.uniprot.org/uniprot/GILT_HUMAN", "GILT_HUMAN")</f>
        <v>GILT_HUMAN</v>
      </c>
      <c r="C96" t="s">
        <v>151</v>
      </c>
      <c r="D96" t="b">
        <v>1</v>
      </c>
      <c r="E96" s="6">
        <v>0</v>
      </c>
      <c r="F96" s="6">
        <v>2</v>
      </c>
      <c r="G96" s="6">
        <v>1</v>
      </c>
      <c r="H96" t="s">
        <v>59</v>
      </c>
    </row>
    <row r="97" spans="1:8" x14ac:dyDescent="0.2">
      <c r="A97">
        <v>57</v>
      </c>
      <c r="B97" s="10" t="str">
        <f>HYPERLINK("http://www.uniprot.org/uniprot/GNAI2_HUMAN", "GNAI2_HUMAN")</f>
        <v>GNAI2_HUMAN</v>
      </c>
      <c r="C97" t="s">
        <v>152</v>
      </c>
      <c r="D97" t="b">
        <v>1</v>
      </c>
      <c r="E97" s="6">
        <v>0</v>
      </c>
      <c r="F97" s="6">
        <v>2</v>
      </c>
      <c r="G97" s="6">
        <v>1</v>
      </c>
      <c r="H97" t="s">
        <v>59</v>
      </c>
    </row>
    <row r="98" spans="1:8" x14ac:dyDescent="0.2">
      <c r="A98">
        <v>73</v>
      </c>
      <c r="B98" s="10" t="str">
        <f>HYPERLINK("http://www.uniprot.org/uniprot/GPX2_HUMAN", "GPX2_HUMAN")</f>
        <v>GPX2_HUMAN</v>
      </c>
      <c r="C98" t="s">
        <v>153</v>
      </c>
      <c r="D98" t="b">
        <v>1</v>
      </c>
      <c r="E98" s="6">
        <v>0</v>
      </c>
      <c r="F98" s="6">
        <v>2</v>
      </c>
      <c r="G98" s="6">
        <v>1</v>
      </c>
      <c r="H98" t="s">
        <v>59</v>
      </c>
    </row>
    <row r="99" spans="1:8" x14ac:dyDescent="0.2">
      <c r="A99">
        <v>157</v>
      </c>
      <c r="B99" s="10" t="str">
        <f>HYPERLINK("http://www.uniprot.org/uniprot/GREB1_HUMAN", "GREB1_HUMAN")</f>
        <v>GREB1_HUMAN</v>
      </c>
      <c r="C99" t="s">
        <v>154</v>
      </c>
      <c r="D99" t="b">
        <v>1</v>
      </c>
      <c r="E99" s="6">
        <v>0</v>
      </c>
      <c r="F99" s="6">
        <v>2</v>
      </c>
      <c r="G99" s="6">
        <v>1</v>
      </c>
      <c r="H99" t="s">
        <v>59</v>
      </c>
    </row>
    <row r="100" spans="1:8" x14ac:dyDescent="0.2">
      <c r="A100">
        <v>123</v>
      </c>
      <c r="B100" s="10" t="str">
        <f>HYPERLINK("http://www.uniprot.org/uniprot/H33_HUMAN", "H33_HUMAN")</f>
        <v>H33_HUMAN</v>
      </c>
      <c r="C100" t="s">
        <v>155</v>
      </c>
      <c r="D100" t="b">
        <v>1</v>
      </c>
      <c r="E100" s="6">
        <v>0</v>
      </c>
      <c r="F100" s="6">
        <v>2</v>
      </c>
      <c r="G100" s="6">
        <v>1</v>
      </c>
      <c r="H100" t="s">
        <v>59</v>
      </c>
    </row>
    <row r="101" spans="1:8" x14ac:dyDescent="0.2">
      <c r="A101">
        <v>42</v>
      </c>
      <c r="B101" s="10" t="str">
        <f>HYPERLINK("http://www.uniprot.org/uniprot/HNRCL_HUMAN", "HNRCL_HUMAN")</f>
        <v>HNRCL_HUMAN</v>
      </c>
      <c r="C101" t="s">
        <v>156</v>
      </c>
      <c r="D101" t="b">
        <v>1</v>
      </c>
      <c r="E101" s="6">
        <v>0</v>
      </c>
      <c r="F101" s="6">
        <v>2</v>
      </c>
      <c r="G101" s="6">
        <v>1</v>
      </c>
      <c r="H101" t="s">
        <v>59</v>
      </c>
    </row>
    <row r="102" spans="1:8" x14ac:dyDescent="0.2">
      <c r="A102">
        <v>213</v>
      </c>
      <c r="B102" s="10" t="str">
        <f>HYPERLINK("http://www.uniprot.org/uniprot/HPBP1_HUMAN", "HPBP1_HUMAN")</f>
        <v>HPBP1_HUMAN</v>
      </c>
      <c r="C102" t="s">
        <v>157</v>
      </c>
      <c r="D102" t="b">
        <v>1</v>
      </c>
      <c r="E102" s="6">
        <v>0</v>
      </c>
      <c r="F102" s="6">
        <v>2</v>
      </c>
      <c r="G102" s="6">
        <v>1</v>
      </c>
      <c r="H102" t="s">
        <v>59</v>
      </c>
    </row>
    <row r="103" spans="1:8" x14ac:dyDescent="0.2">
      <c r="A103">
        <v>219</v>
      </c>
      <c r="B103" s="10" t="str">
        <f>HYPERLINK("http://www.uniprot.org/uniprot/HSPB8_HUMAN", "HSPB8_HUMAN")</f>
        <v>HSPB8_HUMAN</v>
      </c>
      <c r="C103" t="s">
        <v>158</v>
      </c>
      <c r="D103" t="b">
        <v>1</v>
      </c>
      <c r="E103" s="6">
        <v>0</v>
      </c>
      <c r="F103" s="6">
        <v>2</v>
      </c>
      <c r="G103" s="6">
        <v>1</v>
      </c>
      <c r="H103" t="s">
        <v>59</v>
      </c>
    </row>
    <row r="104" spans="1:8" x14ac:dyDescent="0.2">
      <c r="A104">
        <v>109</v>
      </c>
      <c r="B104" s="10" t="str">
        <f>HYPERLINK("http://www.uniprot.org/uniprot/IF4A1_HUMAN", "IF4A1_HUMAN")</f>
        <v>IF4A1_HUMAN</v>
      </c>
      <c r="C104" t="s">
        <v>159</v>
      </c>
      <c r="D104" t="b">
        <v>1</v>
      </c>
      <c r="E104" s="6">
        <v>0</v>
      </c>
      <c r="F104" s="6">
        <v>2</v>
      </c>
      <c r="G104" s="6">
        <v>1</v>
      </c>
      <c r="H104" t="s">
        <v>59</v>
      </c>
    </row>
    <row r="105" spans="1:8" x14ac:dyDescent="0.2">
      <c r="A105">
        <v>36</v>
      </c>
      <c r="B105" s="10" t="str">
        <f>HYPERLINK("http://www.uniprot.org/uniprot/IFIT3_HUMAN", "IFIT3_HUMAN")</f>
        <v>IFIT3_HUMAN</v>
      </c>
      <c r="C105" t="s">
        <v>160</v>
      </c>
      <c r="D105" t="b">
        <v>1</v>
      </c>
      <c r="E105" s="6">
        <v>0</v>
      </c>
      <c r="F105" s="6">
        <v>2</v>
      </c>
      <c r="G105" s="6">
        <v>1</v>
      </c>
      <c r="H105" t="s">
        <v>59</v>
      </c>
    </row>
    <row r="106" spans="1:8" x14ac:dyDescent="0.2">
      <c r="A106">
        <v>37</v>
      </c>
      <c r="B106" s="10" t="str">
        <f>HYPERLINK("http://www.uniprot.org/uniprot/IMA5_HUMAN", "IMA5_HUMAN")</f>
        <v>IMA5_HUMAN</v>
      </c>
      <c r="C106" t="s">
        <v>161</v>
      </c>
      <c r="D106" t="b">
        <v>1</v>
      </c>
      <c r="E106" s="6">
        <v>0</v>
      </c>
      <c r="F106" s="6">
        <v>2</v>
      </c>
      <c r="G106" s="6">
        <v>1</v>
      </c>
      <c r="H106" t="s">
        <v>59</v>
      </c>
    </row>
    <row r="107" spans="1:8" x14ac:dyDescent="0.2">
      <c r="A107">
        <v>43</v>
      </c>
      <c r="B107" s="10" t="str">
        <f>HYPERLINK("http://www.uniprot.org/uniprot/KDM4A_HUMAN", "KDM4A_HUMAN")</f>
        <v>KDM4A_HUMAN</v>
      </c>
      <c r="C107" t="s">
        <v>162</v>
      </c>
      <c r="D107" t="b">
        <v>1</v>
      </c>
      <c r="E107" s="6">
        <v>0</v>
      </c>
      <c r="F107" s="6">
        <v>2</v>
      </c>
      <c r="G107" s="6">
        <v>1</v>
      </c>
      <c r="H107" t="s">
        <v>59</v>
      </c>
    </row>
    <row r="108" spans="1:8" x14ac:dyDescent="0.2">
      <c r="A108">
        <v>218</v>
      </c>
      <c r="B108" s="10" t="str">
        <f>HYPERLINK("http://www.uniprot.org/uniprot/KDM5B_HUMAN", "KDM5B_HUMAN")</f>
        <v>KDM5B_HUMAN</v>
      </c>
      <c r="C108" t="s">
        <v>163</v>
      </c>
      <c r="D108" t="b">
        <v>1</v>
      </c>
      <c r="E108" s="6">
        <v>0</v>
      </c>
      <c r="F108" s="6">
        <v>2</v>
      </c>
      <c r="G108" s="6">
        <v>1</v>
      </c>
      <c r="H108" t="s">
        <v>59</v>
      </c>
    </row>
    <row r="109" spans="1:8" x14ac:dyDescent="0.2">
      <c r="A109">
        <v>95</v>
      </c>
      <c r="B109" s="10" t="str">
        <f>HYPERLINK("http://www.uniprot.org/uniprot/KI67_HUMAN", "KI67_HUMAN")</f>
        <v>KI67_HUMAN</v>
      </c>
      <c r="C109" t="s">
        <v>164</v>
      </c>
      <c r="D109" t="b">
        <v>1</v>
      </c>
      <c r="E109" s="6">
        <v>0</v>
      </c>
      <c r="F109" s="6">
        <v>2</v>
      </c>
      <c r="G109" s="6">
        <v>1</v>
      </c>
      <c r="H109" t="s">
        <v>59</v>
      </c>
    </row>
    <row r="110" spans="1:8" x14ac:dyDescent="0.2">
      <c r="A110">
        <v>129</v>
      </c>
      <c r="B110" s="10" t="str">
        <f>HYPERLINK("http://www.uniprot.org/uniprot/KLC1_HUMAN", "KLC1_HUMAN")</f>
        <v>KLC1_HUMAN</v>
      </c>
      <c r="C110" t="s">
        <v>165</v>
      </c>
      <c r="D110" t="b">
        <v>1</v>
      </c>
      <c r="E110" s="6">
        <v>0</v>
      </c>
      <c r="F110" s="6">
        <v>2</v>
      </c>
      <c r="G110" s="6">
        <v>1</v>
      </c>
      <c r="H110" t="s">
        <v>59</v>
      </c>
    </row>
    <row r="111" spans="1:8" x14ac:dyDescent="0.2">
      <c r="A111">
        <v>186</v>
      </c>
      <c r="B111" s="10" t="str">
        <f>HYPERLINK("http://www.uniprot.org/uniprot/MACF4_HUMAN", "MACF4_HUMAN")</f>
        <v>MACF4_HUMAN</v>
      </c>
      <c r="C111" t="s">
        <v>166</v>
      </c>
      <c r="D111" t="b">
        <v>1</v>
      </c>
      <c r="E111" s="6">
        <v>0</v>
      </c>
      <c r="F111" s="6">
        <v>2</v>
      </c>
      <c r="G111" s="6">
        <v>1</v>
      </c>
      <c r="H111" t="s">
        <v>59</v>
      </c>
    </row>
    <row r="112" spans="1:8" x14ac:dyDescent="0.2">
      <c r="A112">
        <v>224</v>
      </c>
      <c r="B112" s="10" t="str">
        <f>HYPERLINK("http://www.uniprot.org/uniprot/MAGD2_HUMAN", "MAGD2_HUMAN")</f>
        <v>MAGD2_HUMAN</v>
      </c>
      <c r="C112" t="s">
        <v>167</v>
      </c>
      <c r="D112" t="b">
        <v>1</v>
      </c>
      <c r="E112" s="6">
        <v>0</v>
      </c>
      <c r="F112" s="6">
        <v>2</v>
      </c>
      <c r="G112" s="6">
        <v>1</v>
      </c>
      <c r="H112" t="s">
        <v>59</v>
      </c>
    </row>
    <row r="113" spans="1:8" x14ac:dyDescent="0.2">
      <c r="A113">
        <v>80</v>
      </c>
      <c r="B113" s="10" t="str">
        <f>HYPERLINK("http://www.uniprot.org/uniprot/MARK3_HUMAN", "MARK3_HUMAN")</f>
        <v>MARK3_HUMAN</v>
      </c>
      <c r="C113" t="s">
        <v>168</v>
      </c>
      <c r="D113" t="b">
        <v>1</v>
      </c>
      <c r="E113" s="6">
        <v>1</v>
      </c>
      <c r="F113" s="6">
        <v>2</v>
      </c>
      <c r="G113" s="6">
        <v>1</v>
      </c>
      <c r="H113" t="s">
        <v>59</v>
      </c>
    </row>
    <row r="114" spans="1:8" x14ac:dyDescent="0.2">
      <c r="A114">
        <v>197</v>
      </c>
      <c r="B114" s="10" t="str">
        <f>HYPERLINK("http://www.uniprot.org/uniprot/MELPH_HUMAN", "MELPH_HUMAN")</f>
        <v>MELPH_HUMAN</v>
      </c>
      <c r="C114" t="s">
        <v>169</v>
      </c>
      <c r="D114" t="b">
        <v>1</v>
      </c>
      <c r="E114" s="6">
        <v>0</v>
      </c>
      <c r="F114" s="6">
        <v>2</v>
      </c>
      <c r="G114" s="6">
        <v>1</v>
      </c>
      <c r="H114" t="s">
        <v>59</v>
      </c>
    </row>
    <row r="115" spans="1:8" x14ac:dyDescent="0.2">
      <c r="A115">
        <v>90</v>
      </c>
      <c r="B115" s="10" t="str">
        <f>HYPERLINK("http://www.uniprot.org/uniprot/MLH1_HUMAN", "MLH1_HUMAN")</f>
        <v>MLH1_HUMAN</v>
      </c>
      <c r="C115" t="s">
        <v>170</v>
      </c>
      <c r="D115" t="b">
        <v>1</v>
      </c>
      <c r="E115" s="6">
        <v>0</v>
      </c>
      <c r="F115" s="6">
        <v>2</v>
      </c>
      <c r="G115" s="6">
        <v>1</v>
      </c>
      <c r="H115" t="s">
        <v>59</v>
      </c>
    </row>
    <row r="116" spans="1:8" x14ac:dyDescent="0.2">
      <c r="A116">
        <v>174</v>
      </c>
      <c r="B116" s="10" t="str">
        <f>HYPERLINK("http://www.uniprot.org/uniprot/MLL3_HUMAN", "MLL3_HUMAN")</f>
        <v>MLL3_HUMAN</v>
      </c>
      <c r="C116" t="s">
        <v>171</v>
      </c>
      <c r="D116" t="b">
        <v>1</v>
      </c>
      <c r="E116" s="6">
        <v>0</v>
      </c>
      <c r="F116" s="6">
        <v>2</v>
      </c>
      <c r="G116" s="6">
        <v>1</v>
      </c>
      <c r="H116" t="s">
        <v>59</v>
      </c>
    </row>
    <row r="117" spans="1:8" x14ac:dyDescent="0.2">
      <c r="A117">
        <v>167</v>
      </c>
      <c r="B117" s="10" t="str">
        <f>HYPERLINK("http://www.uniprot.org/uniprot/MON2_HUMAN", "MON2_HUMAN")</f>
        <v>MON2_HUMAN</v>
      </c>
      <c r="C117" t="s">
        <v>172</v>
      </c>
      <c r="D117" t="b">
        <v>1</v>
      </c>
      <c r="E117" s="6">
        <v>0</v>
      </c>
      <c r="F117" s="6">
        <v>2</v>
      </c>
      <c r="G117" s="6">
        <v>1</v>
      </c>
      <c r="H117" t="s">
        <v>59</v>
      </c>
    </row>
    <row r="118" spans="1:8" x14ac:dyDescent="0.2">
      <c r="A118">
        <v>161</v>
      </c>
      <c r="B118" s="10" t="str">
        <f>HYPERLINK("http://www.uniprot.org/uniprot/MOS1_HUMAN", "MOS1_HUMAN")</f>
        <v>MOS1_HUMAN</v>
      </c>
      <c r="C118" t="s">
        <v>173</v>
      </c>
      <c r="D118" t="b">
        <v>1</v>
      </c>
      <c r="E118" s="6">
        <v>0</v>
      </c>
      <c r="F118" s="6">
        <v>2</v>
      </c>
      <c r="G118" s="6">
        <v>1</v>
      </c>
      <c r="H118" t="s">
        <v>59</v>
      </c>
    </row>
    <row r="119" spans="1:8" x14ac:dyDescent="0.2">
      <c r="A119">
        <v>204</v>
      </c>
      <c r="B119" s="10" t="str">
        <f>HYPERLINK("http://www.uniprot.org/uniprot/MUC5B_HUMAN", "MUC5B_HUMAN")</f>
        <v>MUC5B_HUMAN</v>
      </c>
      <c r="C119" t="s">
        <v>174</v>
      </c>
      <c r="D119" t="b">
        <v>1</v>
      </c>
      <c r="E119" s="6">
        <v>1</v>
      </c>
      <c r="F119" s="6">
        <v>2</v>
      </c>
      <c r="G119" s="6">
        <v>1</v>
      </c>
      <c r="H119" t="s">
        <v>59</v>
      </c>
    </row>
    <row r="120" spans="1:8" x14ac:dyDescent="0.2">
      <c r="A120">
        <v>39</v>
      </c>
      <c r="B120" s="10" t="str">
        <f>HYPERLINK("http://www.uniprot.org/uniprot/MYO1B_HUMAN", "MYO1B_HUMAN")</f>
        <v>MYO1B_HUMAN</v>
      </c>
      <c r="C120" t="s">
        <v>175</v>
      </c>
      <c r="D120" t="b">
        <v>1</v>
      </c>
      <c r="E120" s="6">
        <v>0</v>
      </c>
      <c r="F120" s="6">
        <v>2</v>
      </c>
      <c r="G120" s="6">
        <v>1</v>
      </c>
      <c r="H120" t="s">
        <v>59</v>
      </c>
    </row>
    <row r="121" spans="1:8" x14ac:dyDescent="0.2">
      <c r="A121">
        <v>92</v>
      </c>
      <c r="B121" s="10" t="str">
        <f>HYPERLINK("http://www.uniprot.org/uniprot/NAA10_HUMAN", "NAA10_HUMAN")</f>
        <v>NAA10_HUMAN</v>
      </c>
      <c r="C121" t="s">
        <v>176</v>
      </c>
      <c r="D121" t="b">
        <v>1</v>
      </c>
      <c r="E121" s="6">
        <v>0</v>
      </c>
      <c r="F121" s="6">
        <v>2</v>
      </c>
      <c r="G121" s="6">
        <v>1</v>
      </c>
      <c r="H121" t="s">
        <v>59</v>
      </c>
    </row>
    <row r="122" spans="1:8" x14ac:dyDescent="0.2">
      <c r="A122">
        <v>33</v>
      </c>
      <c r="B122" s="10" t="str">
        <f>HYPERLINK("http://www.uniprot.org/uniprot/NDC80_HUMAN", "NDC80_HUMAN")</f>
        <v>NDC80_HUMAN</v>
      </c>
      <c r="C122" t="s">
        <v>177</v>
      </c>
      <c r="D122" t="b">
        <v>1</v>
      </c>
      <c r="E122" s="6">
        <v>0</v>
      </c>
      <c r="F122" s="6">
        <v>2</v>
      </c>
      <c r="G122" s="6">
        <v>1</v>
      </c>
      <c r="H122" t="s">
        <v>59</v>
      </c>
    </row>
    <row r="123" spans="1:8" x14ac:dyDescent="0.2">
      <c r="A123">
        <v>33</v>
      </c>
      <c r="B123" s="10" t="str">
        <f>HYPERLINK("http://www.uniprot.org/uniprot/NDC80_HUMAN", "NDC80_HUMAN")</f>
        <v>NDC80_HUMAN</v>
      </c>
      <c r="C123" t="s">
        <v>178</v>
      </c>
      <c r="D123" t="b">
        <v>1</v>
      </c>
      <c r="E123" s="6">
        <v>0</v>
      </c>
      <c r="F123" s="6">
        <v>2</v>
      </c>
      <c r="G123" s="6">
        <v>1</v>
      </c>
      <c r="H123" t="s">
        <v>59</v>
      </c>
    </row>
    <row r="124" spans="1:8" x14ac:dyDescent="0.2">
      <c r="A124">
        <v>135</v>
      </c>
      <c r="B124" s="10" t="str">
        <f>HYPERLINK("http://www.uniprot.org/uniprot/NDK3_HUMAN", "NDK3_HUMAN")</f>
        <v>NDK3_HUMAN</v>
      </c>
      <c r="C124" t="s">
        <v>179</v>
      </c>
      <c r="D124" t="b">
        <v>1</v>
      </c>
      <c r="E124" s="6">
        <v>0</v>
      </c>
      <c r="F124" s="6">
        <v>2</v>
      </c>
      <c r="G124" s="6">
        <v>1</v>
      </c>
      <c r="H124" t="s">
        <v>59</v>
      </c>
    </row>
    <row r="125" spans="1:8" x14ac:dyDescent="0.2">
      <c r="A125">
        <v>52</v>
      </c>
      <c r="B125" s="10" t="str">
        <f>HYPERLINK("http://www.uniprot.org/uniprot/NDUBA_HUMAN", "NDUBA_HUMAN")</f>
        <v>NDUBA_HUMAN</v>
      </c>
      <c r="C125" t="s">
        <v>180</v>
      </c>
      <c r="D125" t="b">
        <v>1</v>
      </c>
      <c r="E125" s="6">
        <v>0</v>
      </c>
      <c r="F125" s="6">
        <v>2</v>
      </c>
      <c r="G125" s="6">
        <v>1</v>
      </c>
      <c r="H125" t="s">
        <v>59</v>
      </c>
    </row>
    <row r="126" spans="1:8" x14ac:dyDescent="0.2">
      <c r="A126">
        <v>181</v>
      </c>
      <c r="B126" s="10" t="str">
        <f>HYPERLINK("http://www.uniprot.org/uniprot/NEP1_HUMAN", "NEP1_HUMAN")</f>
        <v>NEP1_HUMAN</v>
      </c>
      <c r="C126" t="s">
        <v>181</v>
      </c>
      <c r="D126" t="b">
        <v>1</v>
      </c>
      <c r="E126" s="6">
        <v>1</v>
      </c>
      <c r="F126" s="6">
        <v>2</v>
      </c>
      <c r="G126" s="6">
        <v>1</v>
      </c>
      <c r="H126" t="s">
        <v>59</v>
      </c>
    </row>
    <row r="127" spans="1:8" x14ac:dyDescent="0.2">
      <c r="A127">
        <v>191</v>
      </c>
      <c r="B127" s="10" t="str">
        <f>HYPERLINK("http://www.uniprot.org/uniprot/NIBL1_HUMAN", "NIBL1_HUMAN")</f>
        <v>NIBL1_HUMAN</v>
      </c>
      <c r="C127" t="s">
        <v>182</v>
      </c>
      <c r="D127" t="b">
        <v>1</v>
      </c>
      <c r="E127" s="6">
        <v>0</v>
      </c>
      <c r="F127" s="6">
        <v>2</v>
      </c>
      <c r="G127" s="6">
        <v>1</v>
      </c>
      <c r="H127" t="s">
        <v>59</v>
      </c>
    </row>
    <row r="128" spans="1:8" x14ac:dyDescent="0.2">
      <c r="A128">
        <v>107</v>
      </c>
      <c r="B128" s="10" t="str">
        <f>HYPERLINK("http://www.uniprot.org/uniprot/NP1L1_HUMAN", "NP1L1_HUMAN")</f>
        <v>NP1L1_HUMAN</v>
      </c>
      <c r="C128" t="s">
        <v>183</v>
      </c>
      <c r="D128" t="b">
        <v>1</v>
      </c>
      <c r="E128" s="6">
        <v>0</v>
      </c>
      <c r="F128" s="6">
        <v>2</v>
      </c>
      <c r="G128" s="6">
        <v>1</v>
      </c>
      <c r="H128" t="s">
        <v>59</v>
      </c>
    </row>
    <row r="129" spans="1:8" x14ac:dyDescent="0.2">
      <c r="A129">
        <v>40</v>
      </c>
      <c r="B129" s="10" t="str">
        <f>HYPERLINK("http://www.uniprot.org/uniprot/NRDC_HUMAN", "NRDC_HUMAN")</f>
        <v>NRDC_HUMAN</v>
      </c>
      <c r="C129" t="s">
        <v>184</v>
      </c>
      <c r="D129" t="b">
        <v>1</v>
      </c>
      <c r="E129" s="6">
        <v>0</v>
      </c>
      <c r="F129" s="6">
        <v>2</v>
      </c>
      <c r="G129" s="6">
        <v>1</v>
      </c>
      <c r="H129" t="s">
        <v>59</v>
      </c>
    </row>
    <row r="130" spans="1:8" x14ac:dyDescent="0.2">
      <c r="A130">
        <v>220</v>
      </c>
      <c r="B130" s="10" t="str">
        <f>HYPERLINK("http://www.uniprot.org/uniprot/OCTC_HUMAN", "OCTC_HUMAN")</f>
        <v>OCTC_HUMAN</v>
      </c>
      <c r="C130" t="s">
        <v>185</v>
      </c>
      <c r="D130" t="b">
        <v>1</v>
      </c>
      <c r="E130" s="6">
        <v>0</v>
      </c>
      <c r="F130" s="6">
        <v>2</v>
      </c>
      <c r="G130" s="6">
        <v>1</v>
      </c>
      <c r="H130" t="s">
        <v>59</v>
      </c>
    </row>
    <row r="131" spans="1:8" x14ac:dyDescent="0.2">
      <c r="A131">
        <v>220</v>
      </c>
      <c r="B131" s="10" t="str">
        <f>HYPERLINK("http://www.uniprot.org/uniprot/OCTC_HUMAN", "OCTC_HUMAN")</f>
        <v>OCTC_HUMAN</v>
      </c>
      <c r="C131" t="s">
        <v>186</v>
      </c>
      <c r="D131" t="b">
        <v>1</v>
      </c>
      <c r="E131" s="6">
        <v>1</v>
      </c>
      <c r="F131" s="6">
        <v>2</v>
      </c>
      <c r="G131" s="6">
        <v>1</v>
      </c>
      <c r="H131" t="s">
        <v>59</v>
      </c>
    </row>
    <row r="132" spans="1:8" x14ac:dyDescent="0.2">
      <c r="A132">
        <v>149</v>
      </c>
      <c r="B132" s="10" t="str">
        <f>HYPERLINK("http://www.uniprot.org/uniprot/OR7A5_HUMAN", "OR7A5_HUMAN")</f>
        <v>OR7A5_HUMAN</v>
      </c>
      <c r="C132" t="s">
        <v>187</v>
      </c>
      <c r="D132" t="b">
        <v>1</v>
      </c>
      <c r="E132" s="6">
        <v>1</v>
      </c>
      <c r="F132" s="6">
        <v>2</v>
      </c>
      <c r="G132" s="6">
        <v>1</v>
      </c>
      <c r="H132" t="s">
        <v>59</v>
      </c>
    </row>
    <row r="133" spans="1:8" x14ac:dyDescent="0.2">
      <c r="A133">
        <v>198</v>
      </c>
      <c r="B133" s="10" t="str">
        <f>HYPERLINK("http://www.uniprot.org/uniprot/OSB10_HUMAN", "OSB10_HUMAN")</f>
        <v>OSB10_HUMAN</v>
      </c>
      <c r="C133" t="s">
        <v>188</v>
      </c>
      <c r="D133" t="b">
        <v>1</v>
      </c>
      <c r="E133" s="6">
        <v>1</v>
      </c>
      <c r="F133" s="6">
        <v>2</v>
      </c>
      <c r="G133" s="6">
        <v>1</v>
      </c>
      <c r="H133" t="s">
        <v>59</v>
      </c>
    </row>
    <row r="134" spans="1:8" x14ac:dyDescent="0.2">
      <c r="A134">
        <v>89</v>
      </c>
      <c r="B134" s="10" t="str">
        <f>HYPERLINK("http://www.uniprot.org/uniprot/OST48_HUMAN", "OST48_HUMAN")</f>
        <v>OST48_HUMAN</v>
      </c>
      <c r="C134" t="s">
        <v>189</v>
      </c>
      <c r="D134" t="b">
        <v>1</v>
      </c>
      <c r="E134" s="6">
        <v>0</v>
      </c>
      <c r="F134" s="6">
        <v>2</v>
      </c>
      <c r="G134" s="6">
        <v>1</v>
      </c>
      <c r="H134" t="s">
        <v>59</v>
      </c>
    </row>
    <row r="135" spans="1:8" x14ac:dyDescent="0.2">
      <c r="A135">
        <v>184</v>
      </c>
      <c r="B135" s="10" t="str">
        <f>HYPERLINK("http://www.uniprot.org/uniprot/OTUD5_HUMAN", "OTUD5_HUMAN")</f>
        <v>OTUD5_HUMAN</v>
      </c>
      <c r="C135" t="s">
        <v>190</v>
      </c>
      <c r="D135" t="b">
        <v>1</v>
      </c>
      <c r="E135" s="6">
        <v>0</v>
      </c>
      <c r="F135" s="6">
        <v>2</v>
      </c>
      <c r="G135" s="6">
        <v>1</v>
      </c>
      <c r="H135" t="s">
        <v>59</v>
      </c>
    </row>
    <row r="136" spans="1:8" x14ac:dyDescent="0.2">
      <c r="A136">
        <v>82</v>
      </c>
      <c r="B136" s="10" t="str">
        <f>HYPERLINK("http://www.uniprot.org/uniprot/P85A_HUMAN", "P85A_HUMAN")</f>
        <v>P85A_HUMAN</v>
      </c>
      <c r="C136" t="s">
        <v>191</v>
      </c>
      <c r="D136" t="b">
        <v>1</v>
      </c>
      <c r="E136" s="6">
        <v>0</v>
      </c>
      <c r="F136" s="6">
        <v>2</v>
      </c>
      <c r="G136" s="6">
        <v>1</v>
      </c>
      <c r="H136" t="s">
        <v>59</v>
      </c>
    </row>
    <row r="137" spans="1:8" x14ac:dyDescent="0.2">
      <c r="A137">
        <v>47</v>
      </c>
      <c r="B137" s="10" t="str">
        <f>HYPERLINK("http://www.uniprot.org/uniprot/PAK3_HUMAN", "PAK3_HUMAN")</f>
        <v>PAK3_HUMAN</v>
      </c>
      <c r="C137" t="s">
        <v>192</v>
      </c>
      <c r="D137" t="b">
        <v>1</v>
      </c>
      <c r="E137" s="6">
        <v>0</v>
      </c>
      <c r="F137" s="6">
        <v>2</v>
      </c>
      <c r="G137" s="6">
        <v>1</v>
      </c>
      <c r="H137" t="s">
        <v>59</v>
      </c>
    </row>
    <row r="138" spans="1:8" x14ac:dyDescent="0.2">
      <c r="A138">
        <v>176</v>
      </c>
      <c r="B138" s="10" t="str">
        <f>HYPERLINK("http://www.uniprot.org/uniprot/PALLD_HUMAN", "PALLD_HUMAN")</f>
        <v>PALLD_HUMAN</v>
      </c>
      <c r="C138" t="s">
        <v>193</v>
      </c>
      <c r="D138" t="b">
        <v>1</v>
      </c>
      <c r="E138" s="6">
        <v>0</v>
      </c>
      <c r="F138" s="6">
        <v>2</v>
      </c>
      <c r="G138" s="6">
        <v>1</v>
      </c>
      <c r="H138" t="s">
        <v>59</v>
      </c>
    </row>
    <row r="139" spans="1:8" x14ac:dyDescent="0.2">
      <c r="A139">
        <v>148</v>
      </c>
      <c r="B139" s="10" t="str">
        <f>HYPERLINK("http://www.uniprot.org/uniprot/PCBP2_HUMAN", "PCBP2_HUMAN")</f>
        <v>PCBP2_HUMAN</v>
      </c>
      <c r="C139" t="s">
        <v>194</v>
      </c>
      <c r="D139" t="b">
        <v>1</v>
      </c>
      <c r="E139" s="6">
        <v>0</v>
      </c>
      <c r="F139" s="6">
        <v>2</v>
      </c>
      <c r="G139" s="6">
        <v>1</v>
      </c>
      <c r="H139" t="s">
        <v>59</v>
      </c>
    </row>
    <row r="140" spans="1:8" x14ac:dyDescent="0.2">
      <c r="A140">
        <v>147</v>
      </c>
      <c r="B140" s="10" t="str">
        <f>HYPERLINK("http://www.uniprot.org/uniprot/PCM1_HUMAN", "PCM1_HUMAN")</f>
        <v>PCM1_HUMAN</v>
      </c>
      <c r="C140" t="s">
        <v>195</v>
      </c>
      <c r="D140" t="b">
        <v>1</v>
      </c>
      <c r="E140" s="6">
        <v>0</v>
      </c>
      <c r="F140" s="6">
        <v>2</v>
      </c>
      <c r="G140" s="6">
        <v>1</v>
      </c>
      <c r="H140" t="s">
        <v>59</v>
      </c>
    </row>
    <row r="141" spans="1:8" x14ac:dyDescent="0.2">
      <c r="A141">
        <v>44</v>
      </c>
      <c r="B141" s="10" t="str">
        <f>HYPERLINK("http://www.uniprot.org/uniprot/PDCD6_HUMAN", "PDCD6_HUMAN")</f>
        <v>PDCD6_HUMAN</v>
      </c>
      <c r="C141" t="s">
        <v>196</v>
      </c>
      <c r="D141" t="b">
        <v>1</v>
      </c>
      <c r="E141" s="6">
        <v>0</v>
      </c>
      <c r="F141" s="6">
        <v>2</v>
      </c>
      <c r="G141" s="6">
        <v>1</v>
      </c>
      <c r="H141" t="s">
        <v>59</v>
      </c>
    </row>
    <row r="142" spans="1:8" x14ac:dyDescent="0.2">
      <c r="A142">
        <v>68</v>
      </c>
      <c r="B142" s="10" t="str">
        <f>HYPERLINK("http://www.uniprot.org/uniprot/PDIA4_HUMAN", "PDIA4_HUMAN")</f>
        <v>PDIA4_HUMAN</v>
      </c>
      <c r="C142" t="s">
        <v>197</v>
      </c>
      <c r="D142" t="b">
        <v>1</v>
      </c>
      <c r="E142" s="6">
        <v>0</v>
      </c>
      <c r="F142" s="6">
        <v>2</v>
      </c>
      <c r="G142" s="6">
        <v>1</v>
      </c>
      <c r="H142" t="s">
        <v>59</v>
      </c>
    </row>
    <row r="143" spans="1:8" x14ac:dyDescent="0.2">
      <c r="A143">
        <v>154</v>
      </c>
      <c r="B143" s="10" t="str">
        <f>HYPERLINK("http://www.uniprot.org/uniprot/PDS5A_HUMAN", "PDS5A_HUMAN")</f>
        <v>PDS5A_HUMAN</v>
      </c>
      <c r="C143" t="s">
        <v>198</v>
      </c>
      <c r="D143" t="b">
        <v>1</v>
      </c>
      <c r="E143" s="6">
        <v>0</v>
      </c>
      <c r="F143" s="6">
        <v>2</v>
      </c>
      <c r="G143" s="6">
        <v>1</v>
      </c>
      <c r="H143" t="s">
        <v>59</v>
      </c>
    </row>
    <row r="144" spans="1:8" x14ac:dyDescent="0.2">
      <c r="A144">
        <v>28</v>
      </c>
      <c r="B144" s="10" t="str">
        <f>HYPERLINK("http://www.uniprot.org/uniprot/PIPSL_HUMAN", "PIPSL_HUMAN")</f>
        <v>PIPSL_HUMAN</v>
      </c>
      <c r="C144" t="s">
        <v>199</v>
      </c>
      <c r="D144" t="b">
        <v>1</v>
      </c>
      <c r="E144" s="6">
        <v>0</v>
      </c>
      <c r="F144" s="6">
        <v>2</v>
      </c>
      <c r="G144" s="6">
        <v>1</v>
      </c>
      <c r="H144" t="s">
        <v>59</v>
      </c>
    </row>
    <row r="145" spans="1:8" x14ac:dyDescent="0.2">
      <c r="A145">
        <v>70</v>
      </c>
      <c r="B145" s="10" t="str">
        <f>HYPERLINK("http://www.uniprot.org/uniprot/PLAK_HUMAN", "PLAK_HUMAN")</f>
        <v>PLAK_HUMAN</v>
      </c>
      <c r="C145" t="s">
        <v>200</v>
      </c>
      <c r="D145" t="b">
        <v>1</v>
      </c>
      <c r="E145" s="6">
        <v>0</v>
      </c>
      <c r="F145" s="6">
        <v>2</v>
      </c>
      <c r="G145" s="6">
        <v>1</v>
      </c>
      <c r="H145" t="s">
        <v>59</v>
      </c>
    </row>
    <row r="146" spans="1:8" x14ac:dyDescent="0.2">
      <c r="A146">
        <v>212</v>
      </c>
      <c r="B146" s="10" t="str">
        <f>HYPERLINK("http://www.uniprot.org/uniprot/PLK2_HUMAN", "PLK2_HUMAN")</f>
        <v>PLK2_HUMAN</v>
      </c>
      <c r="C146" t="s">
        <v>201</v>
      </c>
      <c r="D146" t="b">
        <v>1</v>
      </c>
      <c r="E146" s="6">
        <v>0</v>
      </c>
      <c r="F146" s="6">
        <v>2</v>
      </c>
      <c r="G146" s="6">
        <v>1</v>
      </c>
      <c r="H146" t="s">
        <v>59</v>
      </c>
    </row>
    <row r="147" spans="1:8" x14ac:dyDescent="0.2">
      <c r="A147">
        <v>212</v>
      </c>
      <c r="B147" s="10" t="str">
        <f>HYPERLINK("http://www.uniprot.org/uniprot/PLK2_HUMAN", "PLK2_HUMAN")</f>
        <v>PLK2_HUMAN</v>
      </c>
      <c r="C147" t="s">
        <v>202</v>
      </c>
      <c r="D147" t="b">
        <v>1</v>
      </c>
      <c r="E147" s="6">
        <v>0</v>
      </c>
      <c r="F147" s="6">
        <v>2</v>
      </c>
      <c r="G147" s="6">
        <v>1</v>
      </c>
      <c r="H147" t="s">
        <v>59</v>
      </c>
    </row>
    <row r="148" spans="1:8" x14ac:dyDescent="0.2">
      <c r="A148">
        <v>150</v>
      </c>
      <c r="B148" s="10" t="str">
        <f>HYPERLINK("http://www.uniprot.org/uniprot/PPR3A_HUMAN", "PPR3A_HUMAN")</f>
        <v>PPR3A_HUMAN</v>
      </c>
      <c r="C148" t="s">
        <v>203</v>
      </c>
      <c r="D148" t="b">
        <v>1</v>
      </c>
      <c r="E148" s="6">
        <v>0</v>
      </c>
      <c r="F148" s="6">
        <v>2</v>
      </c>
      <c r="G148" s="6">
        <v>1</v>
      </c>
      <c r="H148" t="s">
        <v>59</v>
      </c>
    </row>
    <row r="149" spans="1:8" x14ac:dyDescent="0.2">
      <c r="A149">
        <v>200</v>
      </c>
      <c r="B149" s="10" t="str">
        <f>HYPERLINK("http://www.uniprot.org/uniprot/PR285_HUMAN", "PR285_HUMAN")</f>
        <v>PR285_HUMAN</v>
      </c>
      <c r="C149" t="s">
        <v>204</v>
      </c>
      <c r="D149" t="b">
        <v>1</v>
      </c>
      <c r="E149" s="6">
        <v>0</v>
      </c>
      <c r="F149" s="6">
        <v>2</v>
      </c>
      <c r="G149" s="6">
        <v>1</v>
      </c>
      <c r="H149" t="s">
        <v>59</v>
      </c>
    </row>
    <row r="150" spans="1:8" x14ac:dyDescent="0.2">
      <c r="A150">
        <v>158</v>
      </c>
      <c r="B150" s="10" t="str">
        <f>HYPERLINK("http://www.uniprot.org/uniprot/PRC2B_HUMAN", "PRC2B_HUMAN")</f>
        <v>PRC2B_HUMAN</v>
      </c>
      <c r="C150" t="s">
        <v>205</v>
      </c>
      <c r="D150" t="b">
        <v>1</v>
      </c>
      <c r="E150" s="6">
        <v>0</v>
      </c>
      <c r="F150" s="6">
        <v>2</v>
      </c>
      <c r="G150" s="6">
        <v>1</v>
      </c>
      <c r="H150" t="s">
        <v>59</v>
      </c>
    </row>
    <row r="151" spans="1:8" x14ac:dyDescent="0.2">
      <c r="A151">
        <v>83</v>
      </c>
      <c r="B151" s="10" t="str">
        <f>HYPERLINK("http://www.uniprot.org/uniprot/PSB4_HUMAN", "PSB4_HUMAN")</f>
        <v>PSB4_HUMAN</v>
      </c>
      <c r="C151" t="s">
        <v>206</v>
      </c>
      <c r="D151" t="b">
        <v>1</v>
      </c>
      <c r="E151" s="6">
        <v>0</v>
      </c>
      <c r="F151" s="6">
        <v>2</v>
      </c>
      <c r="G151" s="6">
        <v>1</v>
      </c>
      <c r="H151" t="s">
        <v>59</v>
      </c>
    </row>
    <row r="152" spans="1:8" x14ac:dyDescent="0.2">
      <c r="A152">
        <v>83</v>
      </c>
      <c r="B152" s="10" t="str">
        <f>HYPERLINK("http://www.uniprot.org/uniprot/PSB4_HUMAN", "PSB4_HUMAN")</f>
        <v>PSB4_HUMAN</v>
      </c>
      <c r="C152" t="s">
        <v>207</v>
      </c>
      <c r="D152" t="b">
        <v>1</v>
      </c>
      <c r="E152" s="6">
        <v>0</v>
      </c>
      <c r="F152" s="6">
        <v>2</v>
      </c>
      <c r="G152" s="6">
        <v>1</v>
      </c>
      <c r="H152" t="s">
        <v>59</v>
      </c>
    </row>
    <row r="153" spans="1:8" x14ac:dyDescent="0.2">
      <c r="A153">
        <v>30</v>
      </c>
      <c r="B153" s="10" t="str">
        <f>HYPERLINK("http://www.uniprot.org/uniprot/PSD12_HUMAN", "PSD12_HUMAN")</f>
        <v>PSD12_HUMAN</v>
      </c>
      <c r="C153" t="s">
        <v>208</v>
      </c>
      <c r="D153" t="b">
        <v>1</v>
      </c>
      <c r="E153" s="6">
        <v>0</v>
      </c>
      <c r="F153" s="6">
        <v>2</v>
      </c>
      <c r="G153" s="6">
        <v>1</v>
      </c>
      <c r="H153" t="s">
        <v>59</v>
      </c>
    </row>
    <row r="154" spans="1:8" x14ac:dyDescent="0.2">
      <c r="A154">
        <v>179</v>
      </c>
      <c r="B154" s="10" t="str">
        <f>HYPERLINK("http://www.uniprot.org/uniprot/PTPRU_HUMAN", "PTPRU_HUMAN")</f>
        <v>PTPRU_HUMAN</v>
      </c>
      <c r="C154" t="s">
        <v>209</v>
      </c>
      <c r="D154" t="b">
        <v>1</v>
      </c>
      <c r="E154" s="6">
        <v>0</v>
      </c>
      <c r="F154" s="6">
        <v>2</v>
      </c>
      <c r="G154" s="6">
        <v>1</v>
      </c>
      <c r="H154" t="s">
        <v>59</v>
      </c>
    </row>
    <row r="155" spans="1:8" x14ac:dyDescent="0.2">
      <c r="A155">
        <v>60</v>
      </c>
      <c r="B155" s="10" t="str">
        <f>HYPERLINK("http://www.uniprot.org/uniprot/PYGL_HUMAN", "PYGL_HUMAN")</f>
        <v>PYGL_HUMAN</v>
      </c>
      <c r="C155" t="s">
        <v>210</v>
      </c>
      <c r="D155" t="b">
        <v>1</v>
      </c>
      <c r="E155" s="6">
        <v>1</v>
      </c>
      <c r="F155" s="6">
        <v>2</v>
      </c>
      <c r="G155" s="6">
        <v>1</v>
      </c>
      <c r="H155" t="s">
        <v>59</v>
      </c>
    </row>
    <row r="156" spans="1:8" x14ac:dyDescent="0.2">
      <c r="A156">
        <v>117</v>
      </c>
      <c r="B156" s="10" t="str">
        <f>HYPERLINK("http://www.uniprot.org/uniprot/RAN_HUMAN", "RAN_HUMAN")</f>
        <v>RAN_HUMAN</v>
      </c>
      <c r="C156" t="s">
        <v>211</v>
      </c>
      <c r="D156" t="b">
        <v>1</v>
      </c>
      <c r="E156" s="6">
        <v>0</v>
      </c>
      <c r="F156" s="6">
        <v>2</v>
      </c>
      <c r="G156" s="6">
        <v>1</v>
      </c>
      <c r="H156" t="s">
        <v>59</v>
      </c>
    </row>
    <row r="157" spans="1:8" x14ac:dyDescent="0.2">
      <c r="A157">
        <v>74</v>
      </c>
      <c r="B157" s="10" t="str">
        <f>HYPERLINK("http://www.uniprot.org/uniprot/RCC1_HUMAN", "RCC1_HUMAN")</f>
        <v>RCC1_HUMAN</v>
      </c>
      <c r="C157" t="s">
        <v>212</v>
      </c>
      <c r="D157" t="b">
        <v>1</v>
      </c>
      <c r="E157" s="6">
        <v>0</v>
      </c>
      <c r="F157" s="6">
        <v>2</v>
      </c>
      <c r="G157" s="6">
        <v>1</v>
      </c>
      <c r="H157" t="s">
        <v>59</v>
      </c>
    </row>
    <row r="158" spans="1:8" x14ac:dyDescent="0.2">
      <c r="A158">
        <v>221</v>
      </c>
      <c r="B158" s="10" t="str">
        <f>HYPERLINK("http://www.uniprot.org/uniprot/RCOR1_HUMAN", "RCOR1_HUMAN")</f>
        <v>RCOR1_HUMAN</v>
      </c>
      <c r="C158" t="s">
        <v>213</v>
      </c>
      <c r="D158" t="b">
        <v>1</v>
      </c>
      <c r="E158" s="6">
        <v>0</v>
      </c>
      <c r="F158" s="6">
        <v>2</v>
      </c>
      <c r="G158" s="6">
        <v>1</v>
      </c>
      <c r="H158" t="s">
        <v>59</v>
      </c>
    </row>
    <row r="159" spans="1:8" x14ac:dyDescent="0.2">
      <c r="A159">
        <v>81</v>
      </c>
      <c r="B159" s="10" t="str">
        <f>HYPERLINK("http://www.uniprot.org/uniprot/RFA1_HUMAN", "RFA1_HUMAN")</f>
        <v>RFA1_HUMAN</v>
      </c>
      <c r="C159" t="s">
        <v>214</v>
      </c>
      <c r="D159" t="b">
        <v>1</v>
      </c>
      <c r="E159" s="6">
        <v>0</v>
      </c>
      <c r="F159" s="6">
        <v>2</v>
      </c>
      <c r="G159" s="6">
        <v>1</v>
      </c>
      <c r="H159" t="s">
        <v>59</v>
      </c>
    </row>
    <row r="160" spans="1:8" x14ac:dyDescent="0.2">
      <c r="A160">
        <v>85</v>
      </c>
      <c r="B160" s="10" t="str">
        <f>HYPERLINK("http://www.uniprot.org/uniprot/RIR2_HUMAN", "RIR2_HUMAN")</f>
        <v>RIR2_HUMAN</v>
      </c>
      <c r="C160" t="s">
        <v>215</v>
      </c>
      <c r="D160" t="b">
        <v>1</v>
      </c>
      <c r="E160" s="6">
        <v>0</v>
      </c>
      <c r="F160" s="6">
        <v>2</v>
      </c>
      <c r="G160" s="6">
        <v>1</v>
      </c>
      <c r="H160" t="s">
        <v>59</v>
      </c>
    </row>
    <row r="161" spans="1:8" x14ac:dyDescent="0.2">
      <c r="A161">
        <v>85</v>
      </c>
      <c r="B161" s="10" t="str">
        <f>HYPERLINK("http://www.uniprot.org/uniprot/RIR2_HUMAN", "RIR2_HUMAN")</f>
        <v>RIR2_HUMAN</v>
      </c>
      <c r="C161" t="s">
        <v>216</v>
      </c>
      <c r="D161" t="b">
        <v>1</v>
      </c>
      <c r="E161" s="6">
        <v>0</v>
      </c>
      <c r="F161" s="6">
        <v>2</v>
      </c>
      <c r="G161" s="6">
        <v>1</v>
      </c>
      <c r="H161" t="s">
        <v>59</v>
      </c>
    </row>
    <row r="162" spans="1:8" x14ac:dyDescent="0.2">
      <c r="A162">
        <v>113</v>
      </c>
      <c r="B162" s="10" t="str">
        <f>HYPERLINK("http://www.uniprot.org/uniprot/RL26_HUMAN", "RL26_HUMAN")</f>
        <v>RL26_HUMAN</v>
      </c>
      <c r="C162" t="s">
        <v>217</v>
      </c>
      <c r="D162" t="b">
        <v>1</v>
      </c>
      <c r="E162" s="6">
        <v>0</v>
      </c>
      <c r="F162" s="6">
        <v>2</v>
      </c>
      <c r="G162" s="6">
        <v>1</v>
      </c>
      <c r="H162" t="s">
        <v>59</v>
      </c>
    </row>
    <row r="163" spans="1:8" x14ac:dyDescent="0.2">
      <c r="A163">
        <v>120</v>
      </c>
      <c r="B163" s="10" t="str">
        <f>HYPERLINK("http://www.uniprot.org/uniprot/RL8_HUMAN", "RL8_HUMAN")</f>
        <v>RL8_HUMAN</v>
      </c>
      <c r="C163" t="s">
        <v>218</v>
      </c>
      <c r="D163" t="b">
        <v>1</v>
      </c>
      <c r="E163" s="6">
        <v>0</v>
      </c>
      <c r="F163" s="6">
        <v>2</v>
      </c>
      <c r="G163" s="6">
        <v>1</v>
      </c>
      <c r="H163" t="s">
        <v>59</v>
      </c>
    </row>
    <row r="164" spans="1:8" x14ac:dyDescent="0.2">
      <c r="A164">
        <v>137</v>
      </c>
      <c r="B164" s="10" t="str">
        <f>HYPERLINK("http://www.uniprot.org/uniprot/RM49_HUMAN", "RM49_HUMAN")</f>
        <v>RM49_HUMAN</v>
      </c>
      <c r="C164" t="s">
        <v>219</v>
      </c>
      <c r="D164" t="b">
        <v>1</v>
      </c>
      <c r="E164" s="6">
        <v>0</v>
      </c>
      <c r="F164" s="6">
        <v>2</v>
      </c>
      <c r="G164" s="6">
        <v>1</v>
      </c>
      <c r="H164" t="s">
        <v>59</v>
      </c>
    </row>
    <row r="165" spans="1:8" x14ac:dyDescent="0.2">
      <c r="A165">
        <v>231</v>
      </c>
      <c r="B165" s="10" t="str">
        <f>HYPERLINK("http://www.uniprot.org/uniprot/RN114_HUMAN", "RN114_HUMAN")</f>
        <v>RN114_HUMAN</v>
      </c>
      <c r="C165" t="s">
        <v>220</v>
      </c>
      <c r="D165" t="b">
        <v>1</v>
      </c>
      <c r="E165" s="6">
        <v>0</v>
      </c>
      <c r="F165" s="6">
        <v>2</v>
      </c>
      <c r="G165" s="6">
        <v>1</v>
      </c>
      <c r="H165" t="s">
        <v>59</v>
      </c>
    </row>
    <row r="166" spans="1:8" x14ac:dyDescent="0.2">
      <c r="A166">
        <v>79</v>
      </c>
      <c r="B166" s="10" t="str">
        <f>HYPERLINK("http://www.uniprot.org/uniprot/RPB1_HUMAN", "RPB1_HUMAN")</f>
        <v>RPB1_HUMAN</v>
      </c>
      <c r="C166" t="s">
        <v>221</v>
      </c>
      <c r="D166" t="b">
        <v>1</v>
      </c>
      <c r="E166" s="6">
        <v>0</v>
      </c>
      <c r="F166" s="6">
        <v>2</v>
      </c>
      <c r="G166" s="6">
        <v>1</v>
      </c>
      <c r="H166" t="s">
        <v>59</v>
      </c>
    </row>
    <row r="167" spans="1:8" x14ac:dyDescent="0.2">
      <c r="A167">
        <v>226</v>
      </c>
      <c r="B167" s="10" t="str">
        <f>HYPERLINK("http://www.uniprot.org/uniprot/RRP44_HUMAN", "RRP44_HUMAN")</f>
        <v>RRP44_HUMAN</v>
      </c>
      <c r="C167" t="s">
        <v>222</v>
      </c>
      <c r="D167" t="b">
        <v>1</v>
      </c>
      <c r="E167" s="6">
        <v>1</v>
      </c>
      <c r="F167" s="6">
        <v>2</v>
      </c>
      <c r="G167" s="6">
        <v>1</v>
      </c>
      <c r="H167" t="s">
        <v>59</v>
      </c>
    </row>
    <row r="168" spans="1:8" x14ac:dyDescent="0.2">
      <c r="A168">
        <v>115</v>
      </c>
      <c r="B168" s="10" t="str">
        <f>HYPERLINK("http://www.uniprot.org/uniprot/RS23_HUMAN", "RS23_HUMAN")</f>
        <v>RS23_HUMAN</v>
      </c>
      <c r="C168" t="s">
        <v>223</v>
      </c>
      <c r="D168" t="b">
        <v>1</v>
      </c>
      <c r="E168" s="6">
        <v>0</v>
      </c>
      <c r="F168" s="6">
        <v>2</v>
      </c>
      <c r="G168" s="6">
        <v>1</v>
      </c>
      <c r="H168" t="s">
        <v>59</v>
      </c>
    </row>
    <row r="169" spans="1:8" x14ac:dyDescent="0.2">
      <c r="A169">
        <v>112</v>
      </c>
      <c r="B169" s="10" t="str">
        <f>HYPERLINK("http://www.uniprot.org/uniprot/RS3A_HUMAN", "RS3A_HUMAN")</f>
        <v>RS3A_HUMAN</v>
      </c>
      <c r="C169" t="s">
        <v>224</v>
      </c>
      <c r="D169" t="b">
        <v>1</v>
      </c>
      <c r="E169" s="6">
        <v>0</v>
      </c>
      <c r="F169" s="6">
        <v>2</v>
      </c>
      <c r="G169" s="6">
        <v>1</v>
      </c>
      <c r="H169" t="s">
        <v>59</v>
      </c>
    </row>
    <row r="170" spans="1:8" x14ac:dyDescent="0.2">
      <c r="A170">
        <v>62</v>
      </c>
      <c r="B170" s="10" t="str">
        <f>HYPERLINK("http://www.uniprot.org/uniprot/RU1C_HUMAN", "RU1C_HUMAN")</f>
        <v>RU1C_HUMAN</v>
      </c>
      <c r="C170" t="s">
        <v>225</v>
      </c>
      <c r="D170" t="b">
        <v>1</v>
      </c>
      <c r="E170" s="6">
        <v>0</v>
      </c>
      <c r="F170" s="6">
        <v>2</v>
      </c>
      <c r="G170" s="6">
        <v>1</v>
      </c>
      <c r="H170" t="s">
        <v>59</v>
      </c>
    </row>
    <row r="171" spans="1:8" x14ac:dyDescent="0.2">
      <c r="A171">
        <v>187</v>
      </c>
      <c r="B171" s="10" t="str">
        <f>HYPERLINK("http://www.uniprot.org/uniprot/S38A2_HUMAN", "S38A2_HUMAN")</f>
        <v>S38A2_HUMAN</v>
      </c>
      <c r="C171" t="s">
        <v>226</v>
      </c>
      <c r="D171" t="b">
        <v>1</v>
      </c>
      <c r="E171" s="6">
        <v>0</v>
      </c>
      <c r="F171" s="6">
        <v>2</v>
      </c>
      <c r="G171" s="6">
        <v>1</v>
      </c>
      <c r="H171" t="s">
        <v>59</v>
      </c>
    </row>
    <row r="172" spans="1:8" x14ac:dyDescent="0.2">
      <c r="A172">
        <v>114</v>
      </c>
      <c r="B172" s="10" t="str">
        <f>HYPERLINK("http://www.uniprot.org/uniprot/S61A1_HUMAN", "S61A1_HUMAN")</f>
        <v>S61A1_HUMAN</v>
      </c>
      <c r="C172" t="s">
        <v>227</v>
      </c>
      <c r="D172" t="b">
        <v>1</v>
      </c>
      <c r="E172" s="6">
        <v>0</v>
      </c>
      <c r="F172" s="6">
        <v>2</v>
      </c>
      <c r="G172" s="6">
        <v>1</v>
      </c>
      <c r="H172" t="s">
        <v>59</v>
      </c>
    </row>
    <row r="173" spans="1:8" x14ac:dyDescent="0.2">
      <c r="A173">
        <v>159</v>
      </c>
      <c r="B173" s="10" t="str">
        <f>HYPERLINK("http://www.uniprot.org/uniprot/SAMD9_HUMAN", "SAMD9_HUMAN")</f>
        <v>SAMD9_HUMAN</v>
      </c>
      <c r="C173" t="s">
        <v>228</v>
      </c>
      <c r="D173" t="b">
        <v>1</v>
      </c>
      <c r="E173" s="6">
        <v>0</v>
      </c>
      <c r="F173" s="6">
        <v>2</v>
      </c>
      <c r="G173" s="6">
        <v>1</v>
      </c>
      <c r="H173" t="s">
        <v>59</v>
      </c>
    </row>
    <row r="174" spans="1:8" x14ac:dyDescent="0.2">
      <c r="A174">
        <v>227</v>
      </c>
      <c r="B174" s="10" t="str">
        <f>HYPERLINK("http://www.uniprot.org/uniprot/SBDS_HUMAN", "SBDS_HUMAN")</f>
        <v>SBDS_HUMAN</v>
      </c>
      <c r="C174" t="s">
        <v>229</v>
      </c>
      <c r="D174" t="b">
        <v>1</v>
      </c>
      <c r="E174" s="6">
        <v>0</v>
      </c>
      <c r="F174" s="6">
        <v>2</v>
      </c>
      <c r="G174" s="6">
        <v>1</v>
      </c>
      <c r="H174" t="s">
        <v>59</v>
      </c>
    </row>
    <row r="175" spans="1:8" x14ac:dyDescent="0.2">
      <c r="A175">
        <v>183</v>
      </c>
      <c r="B175" s="10" t="str">
        <f>HYPERLINK("http://www.uniprot.org/uniprot/SEH1_HUMAN", "SEH1_HUMAN")</f>
        <v>SEH1_HUMAN</v>
      </c>
      <c r="C175" t="s">
        <v>230</v>
      </c>
      <c r="D175" t="b">
        <v>1</v>
      </c>
      <c r="E175" s="6">
        <v>0</v>
      </c>
      <c r="F175" s="6">
        <v>2</v>
      </c>
      <c r="G175" s="6">
        <v>1</v>
      </c>
      <c r="H175" t="s">
        <v>59</v>
      </c>
    </row>
    <row r="176" spans="1:8" x14ac:dyDescent="0.2">
      <c r="A176">
        <v>132</v>
      </c>
      <c r="B176" s="10" t="str">
        <f>HYPERLINK("http://www.uniprot.org/uniprot/SLFN5_HUMAN", "SLFN5_HUMAN")</f>
        <v>SLFN5_HUMAN</v>
      </c>
      <c r="C176" t="s">
        <v>231</v>
      </c>
      <c r="D176" t="b">
        <v>1</v>
      </c>
      <c r="E176" s="6">
        <v>0</v>
      </c>
      <c r="F176" s="6">
        <v>2</v>
      </c>
      <c r="G176" s="6">
        <v>1</v>
      </c>
      <c r="H176" t="s">
        <v>59</v>
      </c>
    </row>
    <row r="177" spans="1:8" x14ac:dyDescent="0.2">
      <c r="A177">
        <v>88</v>
      </c>
      <c r="B177" s="10" t="str">
        <f>HYPERLINK("http://www.uniprot.org/uniprot/SMBP2_HUMAN", "SMBP2_HUMAN")</f>
        <v>SMBP2_HUMAN</v>
      </c>
      <c r="C177" t="s">
        <v>232</v>
      </c>
      <c r="D177" t="b">
        <v>1</v>
      </c>
      <c r="E177" s="6">
        <v>0</v>
      </c>
      <c r="F177" s="6">
        <v>2</v>
      </c>
      <c r="G177" s="6">
        <v>1</v>
      </c>
      <c r="H177" t="s">
        <v>59</v>
      </c>
    </row>
    <row r="178" spans="1:8" x14ac:dyDescent="0.2">
      <c r="A178">
        <v>175</v>
      </c>
      <c r="B178" s="10" t="str">
        <f>HYPERLINK("http://www.uniprot.org/uniprot/SMCR8_HUMAN", "SMCR8_HUMAN")</f>
        <v>SMCR8_HUMAN</v>
      </c>
      <c r="C178" t="s">
        <v>233</v>
      </c>
      <c r="D178" t="b">
        <v>1</v>
      </c>
      <c r="E178" s="6">
        <v>0</v>
      </c>
      <c r="F178" s="6">
        <v>2</v>
      </c>
      <c r="G178" s="6">
        <v>1</v>
      </c>
      <c r="H178" t="s">
        <v>59</v>
      </c>
    </row>
    <row r="179" spans="1:8" x14ac:dyDescent="0.2">
      <c r="A179">
        <v>166</v>
      </c>
      <c r="B179" s="10" t="str">
        <f>HYPERLINK("http://www.uniprot.org/uniprot/SND1_HUMAN", "SND1_HUMAN")</f>
        <v>SND1_HUMAN</v>
      </c>
      <c r="C179" t="s">
        <v>234</v>
      </c>
      <c r="D179" t="b">
        <v>1</v>
      </c>
      <c r="E179" s="6">
        <v>0</v>
      </c>
      <c r="F179" s="6">
        <v>2</v>
      </c>
      <c r="G179" s="6">
        <v>1</v>
      </c>
      <c r="H179" t="s">
        <v>59</v>
      </c>
    </row>
    <row r="180" spans="1:8" x14ac:dyDescent="0.2">
      <c r="A180">
        <v>138</v>
      </c>
      <c r="B180" s="10" t="str">
        <f>HYPERLINK("http://www.uniprot.org/uniprot/SNTB2_HUMAN", "SNTB2_HUMAN")</f>
        <v>SNTB2_HUMAN</v>
      </c>
      <c r="C180" t="s">
        <v>235</v>
      </c>
      <c r="D180" t="b">
        <v>1</v>
      </c>
      <c r="E180" s="6">
        <v>0</v>
      </c>
      <c r="F180" s="6">
        <v>2</v>
      </c>
      <c r="G180" s="6">
        <v>1</v>
      </c>
      <c r="H180" t="s">
        <v>59</v>
      </c>
    </row>
    <row r="181" spans="1:8" x14ac:dyDescent="0.2">
      <c r="A181">
        <v>188</v>
      </c>
      <c r="B181" s="10" t="str">
        <f>HYPERLINK("http://www.uniprot.org/uniprot/SNX18_HUMAN", "SNX18_HUMAN")</f>
        <v>SNX18_HUMAN</v>
      </c>
      <c r="C181" t="s">
        <v>236</v>
      </c>
      <c r="D181" t="b">
        <v>1</v>
      </c>
      <c r="E181" s="6">
        <v>0</v>
      </c>
      <c r="F181" s="6">
        <v>2</v>
      </c>
      <c r="G181" s="6">
        <v>1</v>
      </c>
      <c r="H181" t="s">
        <v>59</v>
      </c>
    </row>
    <row r="182" spans="1:8" x14ac:dyDescent="0.2">
      <c r="A182">
        <v>50</v>
      </c>
      <c r="B182" s="10" t="str">
        <f>HYPERLINK("http://www.uniprot.org/uniprot/SNX4_HUMAN", "SNX4_HUMAN")</f>
        <v>SNX4_HUMAN</v>
      </c>
      <c r="C182" t="s">
        <v>237</v>
      </c>
      <c r="D182" t="b">
        <v>1</v>
      </c>
      <c r="E182" s="6">
        <v>0</v>
      </c>
      <c r="F182" s="6">
        <v>2</v>
      </c>
      <c r="G182" s="6">
        <v>1</v>
      </c>
      <c r="H182" t="s">
        <v>59</v>
      </c>
    </row>
    <row r="183" spans="1:8" x14ac:dyDescent="0.2">
      <c r="A183">
        <v>125</v>
      </c>
      <c r="B183" s="10" t="str">
        <f>HYPERLINK("http://www.uniprot.org/uniprot/SPTB2_HUMAN", "SPTB2_HUMAN")</f>
        <v>SPTB2_HUMAN</v>
      </c>
      <c r="C183" t="s">
        <v>238</v>
      </c>
      <c r="D183" t="b">
        <v>1</v>
      </c>
      <c r="E183" s="6">
        <v>0</v>
      </c>
      <c r="F183" s="6">
        <v>2</v>
      </c>
      <c r="G183" s="6">
        <v>1</v>
      </c>
      <c r="H183" t="s">
        <v>59</v>
      </c>
    </row>
    <row r="184" spans="1:8" x14ac:dyDescent="0.2">
      <c r="A184">
        <v>110</v>
      </c>
      <c r="B184" s="10" t="str">
        <f>HYPERLINK("http://www.uniprot.org/uniprot/SRP54_HUMAN", "SRP54_HUMAN")</f>
        <v>SRP54_HUMAN</v>
      </c>
      <c r="C184" t="s">
        <v>239</v>
      </c>
      <c r="D184" t="b">
        <v>1</v>
      </c>
      <c r="E184" s="6">
        <v>0</v>
      </c>
      <c r="F184" s="6">
        <v>2</v>
      </c>
      <c r="G184" s="6">
        <v>1</v>
      </c>
      <c r="H184" t="s">
        <v>59</v>
      </c>
    </row>
    <row r="185" spans="1:8" x14ac:dyDescent="0.2">
      <c r="A185">
        <v>136</v>
      </c>
      <c r="B185" s="10" t="str">
        <f>HYPERLINK("http://www.uniprot.org/uniprot/SRSF9_HUMAN", "SRSF9_HUMAN")</f>
        <v>SRSF9_HUMAN</v>
      </c>
      <c r="C185" t="s">
        <v>240</v>
      </c>
      <c r="D185" t="b">
        <v>1</v>
      </c>
      <c r="E185" s="6">
        <v>0</v>
      </c>
      <c r="F185" s="6">
        <v>2</v>
      </c>
      <c r="G185" s="6">
        <v>1</v>
      </c>
      <c r="H185" t="s">
        <v>59</v>
      </c>
    </row>
    <row r="186" spans="1:8" x14ac:dyDescent="0.2">
      <c r="A186">
        <v>201</v>
      </c>
      <c r="B186" s="10" t="str">
        <f>HYPERLINK("http://www.uniprot.org/uniprot/SRXN1_HUMAN", "SRXN1_HUMAN")</f>
        <v>SRXN1_HUMAN</v>
      </c>
      <c r="C186" t="s">
        <v>241</v>
      </c>
      <c r="D186" t="b">
        <v>1</v>
      </c>
      <c r="E186" s="6">
        <v>0</v>
      </c>
      <c r="F186" s="6">
        <v>2</v>
      </c>
      <c r="G186" s="6">
        <v>1</v>
      </c>
      <c r="H186" t="s">
        <v>59</v>
      </c>
    </row>
    <row r="187" spans="1:8" x14ac:dyDescent="0.2">
      <c r="A187">
        <v>94</v>
      </c>
      <c r="B187" s="10" t="str">
        <f>HYPERLINK("http://www.uniprot.org/uniprot/STAT1_HUMAN", "STAT1_HUMAN")</f>
        <v>STAT1_HUMAN</v>
      </c>
      <c r="C187" t="s">
        <v>242</v>
      </c>
      <c r="D187" t="b">
        <v>1</v>
      </c>
      <c r="E187" s="6">
        <v>0</v>
      </c>
      <c r="F187" s="6">
        <v>2</v>
      </c>
      <c r="G187" s="6">
        <v>1</v>
      </c>
      <c r="H187" t="s">
        <v>59</v>
      </c>
    </row>
    <row r="188" spans="1:8" x14ac:dyDescent="0.2">
      <c r="A188">
        <v>104</v>
      </c>
      <c r="B188" s="10" t="str">
        <f>HYPERLINK("http://www.uniprot.org/uniprot/STAT2_HUMAN", "STAT2_HUMAN")</f>
        <v>STAT2_HUMAN</v>
      </c>
      <c r="C188" t="s">
        <v>243</v>
      </c>
      <c r="D188" t="b">
        <v>1</v>
      </c>
      <c r="E188" s="6">
        <v>0</v>
      </c>
      <c r="F188" s="6">
        <v>2</v>
      </c>
      <c r="G188" s="6">
        <v>1</v>
      </c>
      <c r="H188" t="s">
        <v>59</v>
      </c>
    </row>
    <row r="189" spans="1:8" x14ac:dyDescent="0.2">
      <c r="A189">
        <v>171</v>
      </c>
      <c r="B189" s="10" t="str">
        <f>HYPERLINK("http://www.uniprot.org/uniprot/SUGP1_HUMAN", "SUGP1_HUMAN")</f>
        <v>SUGP1_HUMAN</v>
      </c>
      <c r="C189" t="s">
        <v>244</v>
      </c>
      <c r="D189" t="b">
        <v>1</v>
      </c>
      <c r="E189" s="6">
        <v>0</v>
      </c>
      <c r="F189" s="6">
        <v>2</v>
      </c>
      <c r="G189" s="6">
        <v>1</v>
      </c>
      <c r="H189" t="s">
        <v>59</v>
      </c>
    </row>
    <row r="190" spans="1:8" x14ac:dyDescent="0.2">
      <c r="A190">
        <v>177</v>
      </c>
      <c r="B190" s="10" t="str">
        <f>HYPERLINK("http://www.uniprot.org/uniprot/SYNE2_HUMAN", "SYNE2_HUMAN")</f>
        <v>SYNE2_HUMAN</v>
      </c>
      <c r="C190" t="s">
        <v>245</v>
      </c>
      <c r="D190" t="b">
        <v>1</v>
      </c>
      <c r="E190" s="6">
        <v>2</v>
      </c>
      <c r="F190" s="6">
        <v>2</v>
      </c>
      <c r="G190" s="6">
        <v>1</v>
      </c>
      <c r="H190" t="s">
        <v>59</v>
      </c>
    </row>
    <row r="191" spans="1:8" x14ac:dyDescent="0.2">
      <c r="A191">
        <v>38</v>
      </c>
      <c r="B191" s="10" t="str">
        <f>HYPERLINK("http://www.uniprot.org/uniprot/SYNJ1_HUMAN", "SYNJ1_HUMAN")</f>
        <v>SYNJ1_HUMAN</v>
      </c>
      <c r="C191" t="s">
        <v>246</v>
      </c>
      <c r="D191" t="b">
        <v>1</v>
      </c>
      <c r="E191" s="6">
        <v>0</v>
      </c>
      <c r="F191" s="6">
        <v>2</v>
      </c>
      <c r="G191" s="6">
        <v>1</v>
      </c>
      <c r="H191" t="s">
        <v>59</v>
      </c>
    </row>
    <row r="192" spans="1:8" x14ac:dyDescent="0.2">
      <c r="A192">
        <v>205</v>
      </c>
      <c r="B192" s="10" t="str">
        <f>HYPERLINK("http://www.uniprot.org/uniprot/SYTL2_HUMAN", "SYTL2_HUMAN")</f>
        <v>SYTL2_HUMAN</v>
      </c>
      <c r="C192" t="s">
        <v>247</v>
      </c>
      <c r="D192" t="b">
        <v>1</v>
      </c>
      <c r="E192" s="6">
        <v>0</v>
      </c>
      <c r="F192" s="6">
        <v>2</v>
      </c>
      <c r="G192" s="6">
        <v>1</v>
      </c>
      <c r="H192" t="s">
        <v>59</v>
      </c>
    </row>
    <row r="193" spans="1:8" x14ac:dyDescent="0.2">
      <c r="A193">
        <v>153</v>
      </c>
      <c r="B193" s="10" t="str">
        <f>HYPERLINK("http://www.uniprot.org/uniprot/T132A_HUMAN", "T132A_HUMAN")</f>
        <v>T132A_HUMAN</v>
      </c>
      <c r="C193" t="s">
        <v>248</v>
      </c>
      <c r="D193" t="b">
        <v>1</v>
      </c>
      <c r="E193" s="6">
        <v>0</v>
      </c>
      <c r="F193" s="6">
        <v>2</v>
      </c>
      <c r="G193" s="6">
        <v>1</v>
      </c>
      <c r="H193" t="s">
        <v>59</v>
      </c>
    </row>
    <row r="194" spans="1:8" x14ac:dyDescent="0.2">
      <c r="A194">
        <v>127</v>
      </c>
      <c r="B194" s="10" t="str">
        <f>HYPERLINK("http://www.uniprot.org/uniprot/TAP1_HUMAN", "TAP1_HUMAN")</f>
        <v>TAP1_HUMAN</v>
      </c>
      <c r="C194" t="s">
        <v>249</v>
      </c>
      <c r="D194" t="b">
        <v>1</v>
      </c>
      <c r="E194" s="6">
        <v>0</v>
      </c>
      <c r="F194" s="6">
        <v>2</v>
      </c>
      <c r="G194" s="6">
        <v>1</v>
      </c>
      <c r="H194" t="s">
        <v>59</v>
      </c>
    </row>
    <row r="195" spans="1:8" x14ac:dyDescent="0.2">
      <c r="A195">
        <v>54</v>
      </c>
      <c r="B195" s="10" t="str">
        <f>HYPERLINK("http://www.uniprot.org/uniprot/TBB4A_HUMAN", "TBB4A_HUMAN")</f>
        <v>TBB4A_HUMAN</v>
      </c>
      <c r="C195" t="s">
        <v>250</v>
      </c>
      <c r="D195" t="b">
        <v>1</v>
      </c>
      <c r="E195" s="6">
        <v>0</v>
      </c>
      <c r="F195" s="6">
        <v>2</v>
      </c>
      <c r="G195" s="6">
        <v>1</v>
      </c>
      <c r="H195" t="s">
        <v>59</v>
      </c>
    </row>
    <row r="196" spans="1:8" x14ac:dyDescent="0.2">
      <c r="A196">
        <v>54</v>
      </c>
      <c r="B196" s="10" t="str">
        <f>HYPERLINK("http://www.uniprot.org/uniprot/TBB4A_HUMAN", "TBB4A_HUMAN")</f>
        <v>TBB4A_HUMAN</v>
      </c>
      <c r="C196" t="s">
        <v>251</v>
      </c>
      <c r="D196" t="b">
        <v>1</v>
      </c>
      <c r="E196" s="6">
        <v>0</v>
      </c>
      <c r="F196" s="6">
        <v>2</v>
      </c>
      <c r="G196" s="6">
        <v>1</v>
      </c>
      <c r="H196" t="s">
        <v>59</v>
      </c>
    </row>
    <row r="197" spans="1:8" x14ac:dyDescent="0.2">
      <c r="A197">
        <v>101</v>
      </c>
      <c r="B197" s="10" t="str">
        <f>HYPERLINK("http://www.uniprot.org/uniprot/TCPQ_HUMAN", "TCPQ_HUMAN")</f>
        <v>TCPQ_HUMAN</v>
      </c>
      <c r="C197" t="s">
        <v>252</v>
      </c>
      <c r="D197" t="b">
        <v>1</v>
      </c>
      <c r="E197" s="6">
        <v>0</v>
      </c>
      <c r="F197" s="6">
        <v>2</v>
      </c>
      <c r="G197" s="6">
        <v>1</v>
      </c>
      <c r="H197" t="s">
        <v>59</v>
      </c>
    </row>
    <row r="198" spans="1:8" x14ac:dyDescent="0.2">
      <c r="A198">
        <v>69</v>
      </c>
      <c r="B198" s="10" t="str">
        <f>HYPERLINK("http://www.uniprot.org/uniprot/TCTP_HUMAN", "TCTP_HUMAN")</f>
        <v>TCTP_HUMAN</v>
      </c>
      <c r="C198" t="s">
        <v>253</v>
      </c>
      <c r="D198" t="b">
        <v>1</v>
      </c>
      <c r="E198" s="6">
        <v>0</v>
      </c>
      <c r="F198" s="6">
        <v>2</v>
      </c>
      <c r="G198" s="6">
        <v>1</v>
      </c>
      <c r="H198" t="s">
        <v>59</v>
      </c>
    </row>
    <row r="199" spans="1:8" x14ac:dyDescent="0.2">
      <c r="A199">
        <v>199</v>
      </c>
      <c r="B199" s="10" t="str">
        <f>HYPERLINK("http://www.uniprot.org/uniprot/TDRD1_HUMAN", "TDRD1_HUMAN")</f>
        <v>TDRD1_HUMAN</v>
      </c>
      <c r="C199" t="s">
        <v>254</v>
      </c>
      <c r="D199" t="b">
        <v>1</v>
      </c>
      <c r="E199" s="6">
        <v>0</v>
      </c>
      <c r="F199" s="6">
        <v>2</v>
      </c>
      <c r="G199" s="6">
        <v>1</v>
      </c>
      <c r="H199" t="s">
        <v>59</v>
      </c>
    </row>
    <row r="200" spans="1:8" x14ac:dyDescent="0.2">
      <c r="A200">
        <v>134</v>
      </c>
      <c r="B200" s="10" t="str">
        <f>HYPERLINK("http://www.uniprot.org/uniprot/TF3C1_HUMAN", "TF3C1_HUMAN")</f>
        <v>TF3C1_HUMAN</v>
      </c>
      <c r="C200" t="s">
        <v>255</v>
      </c>
      <c r="D200" t="b">
        <v>1</v>
      </c>
      <c r="E200" s="6">
        <v>0</v>
      </c>
      <c r="F200" s="6">
        <v>2</v>
      </c>
      <c r="G200" s="6">
        <v>1</v>
      </c>
      <c r="H200" t="s">
        <v>59</v>
      </c>
    </row>
    <row r="201" spans="1:8" x14ac:dyDescent="0.2">
      <c r="A201">
        <v>229</v>
      </c>
      <c r="B201" s="10" t="str">
        <f>HYPERLINK("http://www.uniprot.org/uniprot/TMED3_HUMAN", "TMED3_HUMAN")</f>
        <v>TMED3_HUMAN</v>
      </c>
      <c r="C201" t="s">
        <v>256</v>
      </c>
      <c r="D201" t="b">
        <v>1</v>
      </c>
      <c r="E201" s="6">
        <v>1</v>
      </c>
      <c r="F201" s="6">
        <v>2</v>
      </c>
      <c r="G201" s="6">
        <v>1</v>
      </c>
      <c r="H201" t="s">
        <v>59</v>
      </c>
    </row>
    <row r="202" spans="1:8" x14ac:dyDescent="0.2">
      <c r="A202">
        <v>99</v>
      </c>
      <c r="B202" s="10" t="str">
        <f>HYPERLINK("http://www.uniprot.org/uniprot/TMEDA_HUMAN", "TMEDA_HUMAN")</f>
        <v>TMEDA_HUMAN</v>
      </c>
      <c r="C202" t="s">
        <v>257</v>
      </c>
      <c r="D202" t="b">
        <v>1</v>
      </c>
      <c r="E202" s="6">
        <v>0</v>
      </c>
      <c r="F202" s="6">
        <v>2</v>
      </c>
      <c r="G202" s="6">
        <v>1</v>
      </c>
      <c r="H202" t="s">
        <v>59</v>
      </c>
    </row>
    <row r="203" spans="1:8" x14ac:dyDescent="0.2">
      <c r="A203">
        <v>34</v>
      </c>
      <c r="B203" s="10" t="str">
        <f>HYPERLINK("http://www.uniprot.org/uniprot/TNPO2_HUMAN", "TNPO2_HUMAN")</f>
        <v>TNPO2_HUMAN</v>
      </c>
      <c r="C203" t="s">
        <v>258</v>
      </c>
      <c r="D203" t="b">
        <v>1</v>
      </c>
      <c r="E203" s="6">
        <v>0</v>
      </c>
      <c r="F203" s="6">
        <v>2</v>
      </c>
      <c r="G203" s="6">
        <v>1</v>
      </c>
      <c r="H203" t="s">
        <v>59</v>
      </c>
    </row>
    <row r="204" spans="1:8" x14ac:dyDescent="0.2">
      <c r="A204">
        <v>172</v>
      </c>
      <c r="B204" s="10" t="str">
        <f>HYPERLINK("http://www.uniprot.org/uniprot/TRI22_HUMAN", "TRI22_HUMAN")</f>
        <v>TRI22_HUMAN</v>
      </c>
      <c r="C204" t="s">
        <v>259</v>
      </c>
      <c r="D204" t="b">
        <v>1</v>
      </c>
      <c r="E204" s="6">
        <v>0</v>
      </c>
      <c r="F204" s="6">
        <v>2</v>
      </c>
      <c r="G204" s="6">
        <v>1</v>
      </c>
      <c r="H204" t="s">
        <v>59</v>
      </c>
    </row>
    <row r="205" spans="1:8" x14ac:dyDescent="0.2">
      <c r="A205">
        <v>143</v>
      </c>
      <c r="B205" s="10" t="str">
        <f>HYPERLINK("http://www.uniprot.org/uniprot/TRI25_HUMAN", "TRI25_HUMAN")</f>
        <v>TRI25_HUMAN</v>
      </c>
      <c r="C205" t="s">
        <v>260</v>
      </c>
      <c r="D205" t="b">
        <v>1</v>
      </c>
      <c r="E205" s="6">
        <v>1</v>
      </c>
      <c r="F205" s="6">
        <v>2</v>
      </c>
      <c r="G205" s="6">
        <v>1</v>
      </c>
      <c r="H205" t="s">
        <v>59</v>
      </c>
    </row>
    <row r="206" spans="1:8" x14ac:dyDescent="0.2">
      <c r="A206">
        <v>225</v>
      </c>
      <c r="B206" s="10" t="str">
        <f>HYPERLINK("http://www.uniprot.org/uniprot/TRI33_HUMAN", "TRI33_HUMAN")</f>
        <v>TRI33_HUMAN</v>
      </c>
      <c r="C206" t="s">
        <v>261</v>
      </c>
      <c r="D206" t="b">
        <v>1</v>
      </c>
      <c r="E206" s="6">
        <v>0</v>
      </c>
      <c r="F206" s="6">
        <v>2</v>
      </c>
      <c r="G206" s="6">
        <v>1</v>
      </c>
      <c r="H206" t="s">
        <v>59</v>
      </c>
    </row>
    <row r="207" spans="1:8" x14ac:dyDescent="0.2">
      <c r="A207">
        <v>49</v>
      </c>
      <c r="B207" s="10" t="str">
        <f>HYPERLINK("http://www.uniprot.org/uniprot/TRI37_HUMAN", "TRI37_HUMAN")</f>
        <v>TRI37_HUMAN</v>
      </c>
      <c r="C207" t="s">
        <v>262</v>
      </c>
      <c r="D207" t="b">
        <v>1</v>
      </c>
      <c r="E207" s="6">
        <v>0</v>
      </c>
      <c r="F207" s="6">
        <v>2</v>
      </c>
      <c r="G207" s="6">
        <v>1</v>
      </c>
      <c r="H207" t="s">
        <v>59</v>
      </c>
    </row>
    <row r="208" spans="1:8" x14ac:dyDescent="0.2">
      <c r="A208">
        <v>45</v>
      </c>
      <c r="B208" s="10" t="str">
        <f>HYPERLINK("http://www.uniprot.org/uniprot/U520_HUMAN", "U520_HUMAN")</f>
        <v>U520_HUMAN</v>
      </c>
      <c r="C208" t="s">
        <v>263</v>
      </c>
      <c r="D208" t="b">
        <v>1</v>
      </c>
      <c r="E208" s="6">
        <v>0</v>
      </c>
      <c r="F208" s="6">
        <v>2</v>
      </c>
      <c r="G208" s="6">
        <v>1</v>
      </c>
      <c r="H208" t="s">
        <v>59</v>
      </c>
    </row>
    <row r="209" spans="1:8" x14ac:dyDescent="0.2">
      <c r="A209">
        <v>48</v>
      </c>
      <c r="B209" s="10" t="str">
        <f>HYPERLINK("http://www.uniprot.org/uniprot/UBP19_HUMAN", "UBP19_HUMAN")</f>
        <v>UBP19_HUMAN</v>
      </c>
      <c r="C209" t="s">
        <v>264</v>
      </c>
      <c r="D209" t="b">
        <v>1</v>
      </c>
      <c r="E209" s="6">
        <v>0</v>
      </c>
      <c r="F209" s="6">
        <v>2</v>
      </c>
      <c r="G209" s="6">
        <v>1</v>
      </c>
      <c r="H209" t="s">
        <v>59</v>
      </c>
    </row>
    <row r="210" spans="1:8" x14ac:dyDescent="0.2">
      <c r="A210">
        <v>178</v>
      </c>
      <c r="B210" s="10" t="str">
        <f>HYPERLINK("http://www.uniprot.org/uniprot/UBXN4_HUMAN", "UBXN4_HUMAN")</f>
        <v>UBXN4_HUMAN</v>
      </c>
      <c r="C210" t="s">
        <v>265</v>
      </c>
      <c r="D210" t="b">
        <v>1</v>
      </c>
      <c r="E210" s="6">
        <v>0</v>
      </c>
      <c r="F210" s="6">
        <v>2</v>
      </c>
      <c r="G210" s="6">
        <v>1</v>
      </c>
      <c r="H210" t="s">
        <v>59</v>
      </c>
    </row>
    <row r="211" spans="1:8" x14ac:dyDescent="0.2">
      <c r="A211">
        <v>152</v>
      </c>
      <c r="B211" s="10" t="str">
        <f>HYPERLINK("http://www.uniprot.org/uniprot/VATF_HUMAN", "VATF_HUMAN")</f>
        <v>VATF_HUMAN</v>
      </c>
      <c r="C211" t="s">
        <v>266</v>
      </c>
      <c r="D211" t="b">
        <v>1</v>
      </c>
      <c r="E211" s="6">
        <v>0</v>
      </c>
      <c r="F211" s="6">
        <v>2</v>
      </c>
      <c r="G211" s="6">
        <v>1</v>
      </c>
      <c r="H211" t="s">
        <v>59</v>
      </c>
    </row>
    <row r="212" spans="1:8" x14ac:dyDescent="0.2">
      <c r="A212">
        <v>41</v>
      </c>
      <c r="B212" s="10" t="str">
        <f>HYPERLINK("http://www.uniprot.org/uniprot/VINEX_HUMAN", "VINEX_HUMAN")</f>
        <v>VINEX_HUMAN</v>
      </c>
      <c r="C212" t="s">
        <v>267</v>
      </c>
      <c r="D212" t="b">
        <v>1</v>
      </c>
      <c r="E212" s="6">
        <v>0</v>
      </c>
      <c r="F212" s="6">
        <v>2</v>
      </c>
      <c r="G212" s="6">
        <v>1</v>
      </c>
      <c r="H212" t="s">
        <v>59</v>
      </c>
    </row>
    <row r="213" spans="1:8" x14ac:dyDescent="0.2">
      <c r="A213">
        <v>209</v>
      </c>
      <c r="B213" s="10" t="str">
        <f>HYPERLINK("http://www.uniprot.org/uniprot/VPS45_HUMAN", "VPS45_HUMAN")</f>
        <v>VPS45_HUMAN</v>
      </c>
      <c r="C213" t="s">
        <v>268</v>
      </c>
      <c r="D213" t="b">
        <v>1</v>
      </c>
      <c r="E213" s="6">
        <v>0</v>
      </c>
      <c r="F213" s="6">
        <v>2</v>
      </c>
      <c r="G213" s="6">
        <v>1</v>
      </c>
      <c r="H213" t="s">
        <v>59</v>
      </c>
    </row>
    <row r="214" spans="1:8" x14ac:dyDescent="0.2">
      <c r="A214">
        <v>162</v>
      </c>
      <c r="B214" s="10" t="str">
        <f>HYPERLINK("http://www.uniprot.org/uniprot/VPS53_HUMAN", "VPS53_HUMAN")</f>
        <v>VPS53_HUMAN</v>
      </c>
      <c r="C214" t="s">
        <v>269</v>
      </c>
      <c r="D214" t="b">
        <v>1</v>
      </c>
      <c r="E214" s="6">
        <v>1</v>
      </c>
      <c r="F214" s="6">
        <v>2</v>
      </c>
      <c r="G214" s="6">
        <v>1</v>
      </c>
      <c r="H214" t="s">
        <v>59</v>
      </c>
    </row>
    <row r="215" spans="1:8" x14ac:dyDescent="0.2">
      <c r="A215">
        <v>214</v>
      </c>
      <c r="B215" s="10" t="str">
        <f>HYPERLINK("http://www.uniprot.org/uniprot/VPS54_HUMAN", "VPS54_HUMAN")</f>
        <v>VPS54_HUMAN</v>
      </c>
      <c r="C215" t="s">
        <v>270</v>
      </c>
      <c r="D215" t="b">
        <v>1</v>
      </c>
      <c r="E215" s="6">
        <v>0</v>
      </c>
      <c r="F215" s="6">
        <v>2</v>
      </c>
      <c r="G215" s="6">
        <v>1</v>
      </c>
      <c r="H215" t="s">
        <v>59</v>
      </c>
    </row>
    <row r="216" spans="1:8" x14ac:dyDescent="0.2">
      <c r="A216">
        <v>207</v>
      </c>
      <c r="B216" s="10" t="str">
        <f>HYPERLINK("http://www.uniprot.org/uniprot/WDR6_HUMAN", "WDR6_HUMAN")</f>
        <v>WDR6_HUMAN</v>
      </c>
      <c r="C216" t="s">
        <v>271</v>
      </c>
      <c r="D216" t="b">
        <v>1</v>
      </c>
      <c r="E216" s="6">
        <v>0</v>
      </c>
      <c r="F216" s="6">
        <v>2</v>
      </c>
      <c r="G216" s="6">
        <v>1</v>
      </c>
      <c r="H216" t="s">
        <v>59</v>
      </c>
    </row>
    <row r="217" spans="1:8" x14ac:dyDescent="0.2">
      <c r="A217">
        <v>190</v>
      </c>
      <c r="B217" s="10" t="str">
        <f>HYPERLINK("http://www.uniprot.org/uniprot/WRIP1_HUMAN", "WRIP1_HUMAN")</f>
        <v>WRIP1_HUMAN</v>
      </c>
      <c r="C217" t="s">
        <v>272</v>
      </c>
      <c r="D217" t="b">
        <v>1</v>
      </c>
      <c r="E217" s="6">
        <v>0</v>
      </c>
      <c r="F217" s="6">
        <v>2</v>
      </c>
      <c r="G217" s="6">
        <v>1</v>
      </c>
      <c r="H217" t="s">
        <v>59</v>
      </c>
    </row>
    <row r="218" spans="1:8" x14ac:dyDescent="0.2">
      <c r="A218">
        <v>106</v>
      </c>
      <c r="B218" s="10" t="str">
        <f>HYPERLINK("http://www.uniprot.org/uniprot/XPO2_HUMAN", "XPO2_HUMAN")</f>
        <v>XPO2_HUMAN</v>
      </c>
      <c r="C218" t="s">
        <v>273</v>
      </c>
      <c r="D218" t="b">
        <v>1</v>
      </c>
      <c r="E218" s="6">
        <v>0</v>
      </c>
      <c r="F218" s="6">
        <v>2</v>
      </c>
      <c r="G218" s="6">
        <v>1</v>
      </c>
      <c r="H218" t="s">
        <v>59</v>
      </c>
    </row>
    <row r="219" spans="1:8" x14ac:dyDescent="0.2">
      <c r="A219">
        <v>65</v>
      </c>
      <c r="B219" s="10" t="str">
        <f>HYPERLINK("http://www.uniprot.org/uniprot/XRCC6_HUMAN", "XRCC6_HUMAN")</f>
        <v>XRCC6_HUMAN</v>
      </c>
      <c r="C219" t="s">
        <v>274</v>
      </c>
      <c r="D219" t="b">
        <v>1</v>
      </c>
      <c r="E219" s="6">
        <v>1</v>
      </c>
      <c r="F219" s="6">
        <v>2</v>
      </c>
      <c r="G219" s="6">
        <v>1</v>
      </c>
      <c r="H219" t="s">
        <v>59</v>
      </c>
    </row>
    <row r="220" spans="1:8" x14ac:dyDescent="0.2">
      <c r="A220">
        <v>168</v>
      </c>
      <c r="B220" s="10" t="str">
        <f>HYPERLINK("http://www.uniprot.org/uniprot/ZER1_HUMAN", "ZER1_HUMAN")</f>
        <v>ZER1_HUMAN</v>
      </c>
      <c r="C220" t="s">
        <v>275</v>
      </c>
      <c r="D220" t="b">
        <v>1</v>
      </c>
      <c r="E220" s="6">
        <v>0</v>
      </c>
      <c r="F220" s="6">
        <v>2</v>
      </c>
      <c r="G220" s="6">
        <v>1</v>
      </c>
      <c r="H220" t="s">
        <v>59</v>
      </c>
    </row>
    <row r="221" spans="1:8" x14ac:dyDescent="0.2">
      <c r="A221">
        <v>202</v>
      </c>
      <c r="B221" s="10" t="str">
        <f>HYPERLINK("http://www.uniprot.org/uniprot/ZN768_HUMAN", "ZN768_HUMAN")</f>
        <v>ZN768_HUMAN</v>
      </c>
      <c r="C221" t="s">
        <v>276</v>
      </c>
      <c r="D221" t="b">
        <v>1</v>
      </c>
      <c r="E221" s="6">
        <v>0</v>
      </c>
      <c r="F221" s="6">
        <v>2</v>
      </c>
      <c r="G221" s="6">
        <v>1</v>
      </c>
      <c r="H221" t="s">
        <v>59</v>
      </c>
    </row>
    <row r="222" spans="1:8" x14ac:dyDescent="0.2">
      <c r="E222"/>
      <c r="F222"/>
      <c r="G222"/>
    </row>
    <row r="223" spans="1:8" x14ac:dyDescent="0.2">
      <c r="E223"/>
      <c r="F223"/>
      <c r="G223"/>
    </row>
    <row r="224" spans="1:8" x14ac:dyDescent="0.2">
      <c r="E224"/>
      <c r="F224"/>
      <c r="G224"/>
    </row>
    <row r="225" spans="2:7" x14ac:dyDescent="0.2">
      <c r="E225"/>
      <c r="F225"/>
      <c r="G225"/>
    </row>
    <row r="226" spans="2:7" x14ac:dyDescent="0.2">
      <c r="B226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5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2.1640625" customWidth="1"/>
    <col min="2" max="2" width="15.5" bestFit="1" customWidth="1"/>
    <col min="3" max="3" width="49" bestFit="1" customWidth="1"/>
    <col min="5" max="7" width="8.83203125" style="6"/>
    <col min="8" max="8" width="36.5" style="6" customWidth="1"/>
    <col min="9" max="9" width="44.83203125" bestFit="1" customWidth="1"/>
    <col min="255" max="255" width="12.1640625" customWidth="1"/>
    <col min="256" max="257" width="15.5" bestFit="1" customWidth="1"/>
    <col min="258" max="258" width="49" bestFit="1" customWidth="1"/>
    <col min="263" max="263" width="14" customWidth="1"/>
    <col min="264" max="264" width="15.5" customWidth="1"/>
    <col min="265" max="265" width="44.83203125" bestFit="1" customWidth="1"/>
    <col min="511" max="511" width="12.1640625" customWidth="1"/>
    <col min="512" max="513" width="15.5" bestFit="1" customWidth="1"/>
    <col min="514" max="514" width="49" bestFit="1" customWidth="1"/>
    <col min="519" max="519" width="14" customWidth="1"/>
    <col min="520" max="520" width="15.5" customWidth="1"/>
    <col min="521" max="521" width="44.83203125" bestFit="1" customWidth="1"/>
    <col min="767" max="767" width="12.1640625" customWidth="1"/>
    <col min="768" max="769" width="15.5" bestFit="1" customWidth="1"/>
    <col min="770" max="770" width="49" bestFit="1" customWidth="1"/>
    <col min="775" max="775" width="14" customWidth="1"/>
    <col min="776" max="776" width="15.5" customWidth="1"/>
    <col min="777" max="777" width="44.83203125" bestFit="1" customWidth="1"/>
    <col min="1023" max="1023" width="12.1640625" customWidth="1"/>
    <col min="1024" max="1025" width="15.5" bestFit="1" customWidth="1"/>
    <col min="1026" max="1026" width="49" bestFit="1" customWidth="1"/>
    <col min="1031" max="1031" width="14" customWidth="1"/>
    <col min="1032" max="1032" width="15.5" customWidth="1"/>
    <col min="1033" max="1033" width="44.83203125" bestFit="1" customWidth="1"/>
    <col min="1279" max="1279" width="12.1640625" customWidth="1"/>
    <col min="1280" max="1281" width="15.5" bestFit="1" customWidth="1"/>
    <col min="1282" max="1282" width="49" bestFit="1" customWidth="1"/>
    <col min="1287" max="1287" width="14" customWidth="1"/>
    <col min="1288" max="1288" width="15.5" customWidth="1"/>
    <col min="1289" max="1289" width="44.83203125" bestFit="1" customWidth="1"/>
    <col min="1535" max="1535" width="12.1640625" customWidth="1"/>
    <col min="1536" max="1537" width="15.5" bestFit="1" customWidth="1"/>
    <col min="1538" max="1538" width="49" bestFit="1" customWidth="1"/>
    <col min="1543" max="1543" width="14" customWidth="1"/>
    <col min="1544" max="1544" width="15.5" customWidth="1"/>
    <col min="1545" max="1545" width="44.83203125" bestFit="1" customWidth="1"/>
    <col min="1791" max="1791" width="12.1640625" customWidth="1"/>
    <col min="1792" max="1793" width="15.5" bestFit="1" customWidth="1"/>
    <col min="1794" max="1794" width="49" bestFit="1" customWidth="1"/>
    <col min="1799" max="1799" width="14" customWidth="1"/>
    <col min="1800" max="1800" width="15.5" customWidth="1"/>
    <col min="1801" max="1801" width="44.83203125" bestFit="1" customWidth="1"/>
    <col min="2047" max="2047" width="12.1640625" customWidth="1"/>
    <col min="2048" max="2049" width="15.5" bestFit="1" customWidth="1"/>
    <col min="2050" max="2050" width="49" bestFit="1" customWidth="1"/>
    <col min="2055" max="2055" width="14" customWidth="1"/>
    <col min="2056" max="2056" width="15.5" customWidth="1"/>
    <col min="2057" max="2057" width="44.83203125" bestFit="1" customWidth="1"/>
    <col min="2303" max="2303" width="12.1640625" customWidth="1"/>
    <col min="2304" max="2305" width="15.5" bestFit="1" customWidth="1"/>
    <col min="2306" max="2306" width="49" bestFit="1" customWidth="1"/>
    <col min="2311" max="2311" width="14" customWidth="1"/>
    <col min="2312" max="2312" width="15.5" customWidth="1"/>
    <col min="2313" max="2313" width="44.83203125" bestFit="1" customWidth="1"/>
    <col min="2559" max="2559" width="12.1640625" customWidth="1"/>
    <col min="2560" max="2561" width="15.5" bestFit="1" customWidth="1"/>
    <col min="2562" max="2562" width="49" bestFit="1" customWidth="1"/>
    <col min="2567" max="2567" width="14" customWidth="1"/>
    <col min="2568" max="2568" width="15.5" customWidth="1"/>
    <col min="2569" max="2569" width="44.83203125" bestFit="1" customWidth="1"/>
    <col min="2815" max="2815" width="12.1640625" customWidth="1"/>
    <col min="2816" max="2817" width="15.5" bestFit="1" customWidth="1"/>
    <col min="2818" max="2818" width="49" bestFit="1" customWidth="1"/>
    <col min="2823" max="2823" width="14" customWidth="1"/>
    <col min="2824" max="2824" width="15.5" customWidth="1"/>
    <col min="2825" max="2825" width="44.83203125" bestFit="1" customWidth="1"/>
    <col min="3071" max="3071" width="12.1640625" customWidth="1"/>
    <col min="3072" max="3073" width="15.5" bestFit="1" customWidth="1"/>
    <col min="3074" max="3074" width="49" bestFit="1" customWidth="1"/>
    <col min="3079" max="3079" width="14" customWidth="1"/>
    <col min="3080" max="3080" width="15.5" customWidth="1"/>
    <col min="3081" max="3081" width="44.83203125" bestFit="1" customWidth="1"/>
    <col min="3327" max="3327" width="12.1640625" customWidth="1"/>
    <col min="3328" max="3329" width="15.5" bestFit="1" customWidth="1"/>
    <col min="3330" max="3330" width="49" bestFit="1" customWidth="1"/>
    <col min="3335" max="3335" width="14" customWidth="1"/>
    <col min="3336" max="3336" width="15.5" customWidth="1"/>
    <col min="3337" max="3337" width="44.83203125" bestFit="1" customWidth="1"/>
    <col min="3583" max="3583" width="12.1640625" customWidth="1"/>
    <col min="3584" max="3585" width="15.5" bestFit="1" customWidth="1"/>
    <col min="3586" max="3586" width="49" bestFit="1" customWidth="1"/>
    <col min="3591" max="3591" width="14" customWidth="1"/>
    <col min="3592" max="3592" width="15.5" customWidth="1"/>
    <col min="3593" max="3593" width="44.83203125" bestFit="1" customWidth="1"/>
    <col min="3839" max="3839" width="12.1640625" customWidth="1"/>
    <col min="3840" max="3841" width="15.5" bestFit="1" customWidth="1"/>
    <col min="3842" max="3842" width="49" bestFit="1" customWidth="1"/>
    <col min="3847" max="3847" width="14" customWidth="1"/>
    <col min="3848" max="3848" width="15.5" customWidth="1"/>
    <col min="3849" max="3849" width="44.83203125" bestFit="1" customWidth="1"/>
    <col min="4095" max="4095" width="12.1640625" customWidth="1"/>
    <col min="4096" max="4097" width="15.5" bestFit="1" customWidth="1"/>
    <col min="4098" max="4098" width="49" bestFit="1" customWidth="1"/>
    <col min="4103" max="4103" width="14" customWidth="1"/>
    <col min="4104" max="4104" width="15.5" customWidth="1"/>
    <col min="4105" max="4105" width="44.83203125" bestFit="1" customWidth="1"/>
    <col min="4351" max="4351" width="12.1640625" customWidth="1"/>
    <col min="4352" max="4353" width="15.5" bestFit="1" customWidth="1"/>
    <col min="4354" max="4354" width="49" bestFit="1" customWidth="1"/>
    <col min="4359" max="4359" width="14" customWidth="1"/>
    <col min="4360" max="4360" width="15.5" customWidth="1"/>
    <col min="4361" max="4361" width="44.83203125" bestFit="1" customWidth="1"/>
    <col min="4607" max="4607" width="12.1640625" customWidth="1"/>
    <col min="4608" max="4609" width="15.5" bestFit="1" customWidth="1"/>
    <col min="4610" max="4610" width="49" bestFit="1" customWidth="1"/>
    <col min="4615" max="4615" width="14" customWidth="1"/>
    <col min="4616" max="4616" width="15.5" customWidth="1"/>
    <col min="4617" max="4617" width="44.83203125" bestFit="1" customWidth="1"/>
    <col min="4863" max="4863" width="12.1640625" customWidth="1"/>
    <col min="4864" max="4865" width="15.5" bestFit="1" customWidth="1"/>
    <col min="4866" max="4866" width="49" bestFit="1" customWidth="1"/>
    <col min="4871" max="4871" width="14" customWidth="1"/>
    <col min="4872" max="4872" width="15.5" customWidth="1"/>
    <col min="4873" max="4873" width="44.83203125" bestFit="1" customWidth="1"/>
    <col min="5119" max="5119" width="12.1640625" customWidth="1"/>
    <col min="5120" max="5121" width="15.5" bestFit="1" customWidth="1"/>
    <col min="5122" max="5122" width="49" bestFit="1" customWidth="1"/>
    <col min="5127" max="5127" width="14" customWidth="1"/>
    <col min="5128" max="5128" width="15.5" customWidth="1"/>
    <col min="5129" max="5129" width="44.83203125" bestFit="1" customWidth="1"/>
    <col min="5375" max="5375" width="12.1640625" customWidth="1"/>
    <col min="5376" max="5377" width="15.5" bestFit="1" customWidth="1"/>
    <col min="5378" max="5378" width="49" bestFit="1" customWidth="1"/>
    <col min="5383" max="5383" width="14" customWidth="1"/>
    <col min="5384" max="5384" width="15.5" customWidth="1"/>
    <col min="5385" max="5385" width="44.83203125" bestFit="1" customWidth="1"/>
    <col min="5631" max="5631" width="12.1640625" customWidth="1"/>
    <col min="5632" max="5633" width="15.5" bestFit="1" customWidth="1"/>
    <col min="5634" max="5634" width="49" bestFit="1" customWidth="1"/>
    <col min="5639" max="5639" width="14" customWidth="1"/>
    <col min="5640" max="5640" width="15.5" customWidth="1"/>
    <col min="5641" max="5641" width="44.83203125" bestFit="1" customWidth="1"/>
    <col min="5887" max="5887" width="12.1640625" customWidth="1"/>
    <col min="5888" max="5889" width="15.5" bestFit="1" customWidth="1"/>
    <col min="5890" max="5890" width="49" bestFit="1" customWidth="1"/>
    <col min="5895" max="5895" width="14" customWidth="1"/>
    <col min="5896" max="5896" width="15.5" customWidth="1"/>
    <col min="5897" max="5897" width="44.83203125" bestFit="1" customWidth="1"/>
    <col min="6143" max="6143" width="12.1640625" customWidth="1"/>
    <col min="6144" max="6145" width="15.5" bestFit="1" customWidth="1"/>
    <col min="6146" max="6146" width="49" bestFit="1" customWidth="1"/>
    <col min="6151" max="6151" width="14" customWidth="1"/>
    <col min="6152" max="6152" width="15.5" customWidth="1"/>
    <col min="6153" max="6153" width="44.83203125" bestFit="1" customWidth="1"/>
    <col min="6399" max="6399" width="12.1640625" customWidth="1"/>
    <col min="6400" max="6401" width="15.5" bestFit="1" customWidth="1"/>
    <col min="6402" max="6402" width="49" bestFit="1" customWidth="1"/>
    <col min="6407" max="6407" width="14" customWidth="1"/>
    <col min="6408" max="6408" width="15.5" customWidth="1"/>
    <col min="6409" max="6409" width="44.83203125" bestFit="1" customWidth="1"/>
    <col min="6655" max="6655" width="12.1640625" customWidth="1"/>
    <col min="6656" max="6657" width="15.5" bestFit="1" customWidth="1"/>
    <col min="6658" max="6658" width="49" bestFit="1" customWidth="1"/>
    <col min="6663" max="6663" width="14" customWidth="1"/>
    <col min="6664" max="6664" width="15.5" customWidth="1"/>
    <col min="6665" max="6665" width="44.83203125" bestFit="1" customWidth="1"/>
    <col min="6911" max="6911" width="12.1640625" customWidth="1"/>
    <col min="6912" max="6913" width="15.5" bestFit="1" customWidth="1"/>
    <col min="6914" max="6914" width="49" bestFit="1" customWidth="1"/>
    <col min="6919" max="6919" width="14" customWidth="1"/>
    <col min="6920" max="6920" width="15.5" customWidth="1"/>
    <col min="6921" max="6921" width="44.83203125" bestFit="1" customWidth="1"/>
    <col min="7167" max="7167" width="12.1640625" customWidth="1"/>
    <col min="7168" max="7169" width="15.5" bestFit="1" customWidth="1"/>
    <col min="7170" max="7170" width="49" bestFit="1" customWidth="1"/>
    <col min="7175" max="7175" width="14" customWidth="1"/>
    <col min="7176" max="7176" width="15.5" customWidth="1"/>
    <col min="7177" max="7177" width="44.83203125" bestFit="1" customWidth="1"/>
    <col min="7423" max="7423" width="12.1640625" customWidth="1"/>
    <col min="7424" max="7425" width="15.5" bestFit="1" customWidth="1"/>
    <col min="7426" max="7426" width="49" bestFit="1" customWidth="1"/>
    <col min="7431" max="7431" width="14" customWidth="1"/>
    <col min="7432" max="7432" width="15.5" customWidth="1"/>
    <col min="7433" max="7433" width="44.83203125" bestFit="1" customWidth="1"/>
    <col min="7679" max="7679" width="12.1640625" customWidth="1"/>
    <col min="7680" max="7681" width="15.5" bestFit="1" customWidth="1"/>
    <col min="7682" max="7682" width="49" bestFit="1" customWidth="1"/>
    <col min="7687" max="7687" width="14" customWidth="1"/>
    <col min="7688" max="7688" width="15.5" customWidth="1"/>
    <col min="7689" max="7689" width="44.83203125" bestFit="1" customWidth="1"/>
    <col min="7935" max="7935" width="12.1640625" customWidth="1"/>
    <col min="7936" max="7937" width="15.5" bestFit="1" customWidth="1"/>
    <col min="7938" max="7938" width="49" bestFit="1" customWidth="1"/>
    <col min="7943" max="7943" width="14" customWidth="1"/>
    <col min="7944" max="7944" width="15.5" customWidth="1"/>
    <col min="7945" max="7945" width="44.83203125" bestFit="1" customWidth="1"/>
    <col min="8191" max="8191" width="12.1640625" customWidth="1"/>
    <col min="8192" max="8193" width="15.5" bestFit="1" customWidth="1"/>
    <col min="8194" max="8194" width="49" bestFit="1" customWidth="1"/>
    <col min="8199" max="8199" width="14" customWidth="1"/>
    <col min="8200" max="8200" width="15.5" customWidth="1"/>
    <col min="8201" max="8201" width="44.83203125" bestFit="1" customWidth="1"/>
    <col min="8447" max="8447" width="12.1640625" customWidth="1"/>
    <col min="8448" max="8449" width="15.5" bestFit="1" customWidth="1"/>
    <col min="8450" max="8450" width="49" bestFit="1" customWidth="1"/>
    <col min="8455" max="8455" width="14" customWidth="1"/>
    <col min="8456" max="8456" width="15.5" customWidth="1"/>
    <col min="8457" max="8457" width="44.83203125" bestFit="1" customWidth="1"/>
    <col min="8703" max="8703" width="12.1640625" customWidth="1"/>
    <col min="8704" max="8705" width="15.5" bestFit="1" customWidth="1"/>
    <col min="8706" max="8706" width="49" bestFit="1" customWidth="1"/>
    <col min="8711" max="8711" width="14" customWidth="1"/>
    <col min="8712" max="8712" width="15.5" customWidth="1"/>
    <col min="8713" max="8713" width="44.83203125" bestFit="1" customWidth="1"/>
    <col min="8959" max="8959" width="12.1640625" customWidth="1"/>
    <col min="8960" max="8961" width="15.5" bestFit="1" customWidth="1"/>
    <col min="8962" max="8962" width="49" bestFit="1" customWidth="1"/>
    <col min="8967" max="8967" width="14" customWidth="1"/>
    <col min="8968" max="8968" width="15.5" customWidth="1"/>
    <col min="8969" max="8969" width="44.83203125" bestFit="1" customWidth="1"/>
    <col min="9215" max="9215" width="12.1640625" customWidth="1"/>
    <col min="9216" max="9217" width="15.5" bestFit="1" customWidth="1"/>
    <col min="9218" max="9218" width="49" bestFit="1" customWidth="1"/>
    <col min="9223" max="9223" width="14" customWidth="1"/>
    <col min="9224" max="9224" width="15.5" customWidth="1"/>
    <col min="9225" max="9225" width="44.83203125" bestFit="1" customWidth="1"/>
    <col min="9471" max="9471" width="12.1640625" customWidth="1"/>
    <col min="9472" max="9473" width="15.5" bestFit="1" customWidth="1"/>
    <col min="9474" max="9474" width="49" bestFit="1" customWidth="1"/>
    <col min="9479" max="9479" width="14" customWidth="1"/>
    <col min="9480" max="9480" width="15.5" customWidth="1"/>
    <col min="9481" max="9481" width="44.83203125" bestFit="1" customWidth="1"/>
    <col min="9727" max="9727" width="12.1640625" customWidth="1"/>
    <col min="9728" max="9729" width="15.5" bestFit="1" customWidth="1"/>
    <col min="9730" max="9730" width="49" bestFit="1" customWidth="1"/>
    <col min="9735" max="9735" width="14" customWidth="1"/>
    <col min="9736" max="9736" width="15.5" customWidth="1"/>
    <col min="9737" max="9737" width="44.83203125" bestFit="1" customWidth="1"/>
    <col min="9983" max="9983" width="12.1640625" customWidth="1"/>
    <col min="9984" max="9985" width="15.5" bestFit="1" customWidth="1"/>
    <col min="9986" max="9986" width="49" bestFit="1" customWidth="1"/>
    <col min="9991" max="9991" width="14" customWidth="1"/>
    <col min="9992" max="9992" width="15.5" customWidth="1"/>
    <col min="9993" max="9993" width="44.83203125" bestFit="1" customWidth="1"/>
    <col min="10239" max="10239" width="12.1640625" customWidth="1"/>
    <col min="10240" max="10241" width="15.5" bestFit="1" customWidth="1"/>
    <col min="10242" max="10242" width="49" bestFit="1" customWidth="1"/>
    <col min="10247" max="10247" width="14" customWidth="1"/>
    <col min="10248" max="10248" width="15.5" customWidth="1"/>
    <col min="10249" max="10249" width="44.83203125" bestFit="1" customWidth="1"/>
    <col min="10495" max="10495" width="12.1640625" customWidth="1"/>
    <col min="10496" max="10497" width="15.5" bestFit="1" customWidth="1"/>
    <col min="10498" max="10498" width="49" bestFit="1" customWidth="1"/>
    <col min="10503" max="10503" width="14" customWidth="1"/>
    <col min="10504" max="10504" width="15.5" customWidth="1"/>
    <col min="10505" max="10505" width="44.83203125" bestFit="1" customWidth="1"/>
    <col min="10751" max="10751" width="12.1640625" customWidth="1"/>
    <col min="10752" max="10753" width="15.5" bestFit="1" customWidth="1"/>
    <col min="10754" max="10754" width="49" bestFit="1" customWidth="1"/>
    <col min="10759" max="10759" width="14" customWidth="1"/>
    <col min="10760" max="10760" width="15.5" customWidth="1"/>
    <col min="10761" max="10761" width="44.83203125" bestFit="1" customWidth="1"/>
    <col min="11007" max="11007" width="12.1640625" customWidth="1"/>
    <col min="11008" max="11009" width="15.5" bestFit="1" customWidth="1"/>
    <col min="11010" max="11010" width="49" bestFit="1" customWidth="1"/>
    <col min="11015" max="11015" width="14" customWidth="1"/>
    <col min="11016" max="11016" width="15.5" customWidth="1"/>
    <col min="11017" max="11017" width="44.83203125" bestFit="1" customWidth="1"/>
    <col min="11263" max="11263" width="12.1640625" customWidth="1"/>
    <col min="11264" max="11265" width="15.5" bestFit="1" customWidth="1"/>
    <col min="11266" max="11266" width="49" bestFit="1" customWidth="1"/>
    <col min="11271" max="11271" width="14" customWidth="1"/>
    <col min="11272" max="11272" width="15.5" customWidth="1"/>
    <col min="11273" max="11273" width="44.83203125" bestFit="1" customWidth="1"/>
    <col min="11519" max="11519" width="12.1640625" customWidth="1"/>
    <col min="11520" max="11521" width="15.5" bestFit="1" customWidth="1"/>
    <col min="11522" max="11522" width="49" bestFit="1" customWidth="1"/>
    <col min="11527" max="11527" width="14" customWidth="1"/>
    <col min="11528" max="11528" width="15.5" customWidth="1"/>
    <col min="11529" max="11529" width="44.83203125" bestFit="1" customWidth="1"/>
    <col min="11775" max="11775" width="12.1640625" customWidth="1"/>
    <col min="11776" max="11777" width="15.5" bestFit="1" customWidth="1"/>
    <col min="11778" max="11778" width="49" bestFit="1" customWidth="1"/>
    <col min="11783" max="11783" width="14" customWidth="1"/>
    <col min="11784" max="11784" width="15.5" customWidth="1"/>
    <col min="11785" max="11785" width="44.83203125" bestFit="1" customWidth="1"/>
    <col min="12031" max="12031" width="12.1640625" customWidth="1"/>
    <col min="12032" max="12033" width="15.5" bestFit="1" customWidth="1"/>
    <col min="12034" max="12034" width="49" bestFit="1" customWidth="1"/>
    <col min="12039" max="12039" width="14" customWidth="1"/>
    <col min="12040" max="12040" width="15.5" customWidth="1"/>
    <col min="12041" max="12041" width="44.83203125" bestFit="1" customWidth="1"/>
    <col min="12287" max="12287" width="12.1640625" customWidth="1"/>
    <col min="12288" max="12289" width="15.5" bestFit="1" customWidth="1"/>
    <col min="12290" max="12290" width="49" bestFit="1" customWidth="1"/>
    <col min="12295" max="12295" width="14" customWidth="1"/>
    <col min="12296" max="12296" width="15.5" customWidth="1"/>
    <col min="12297" max="12297" width="44.83203125" bestFit="1" customWidth="1"/>
    <col min="12543" max="12543" width="12.1640625" customWidth="1"/>
    <col min="12544" max="12545" width="15.5" bestFit="1" customWidth="1"/>
    <col min="12546" max="12546" width="49" bestFit="1" customWidth="1"/>
    <col min="12551" max="12551" width="14" customWidth="1"/>
    <col min="12552" max="12552" width="15.5" customWidth="1"/>
    <col min="12553" max="12553" width="44.83203125" bestFit="1" customWidth="1"/>
    <col min="12799" max="12799" width="12.1640625" customWidth="1"/>
    <col min="12800" max="12801" width="15.5" bestFit="1" customWidth="1"/>
    <col min="12802" max="12802" width="49" bestFit="1" customWidth="1"/>
    <col min="12807" max="12807" width="14" customWidth="1"/>
    <col min="12808" max="12808" width="15.5" customWidth="1"/>
    <col min="12809" max="12809" width="44.83203125" bestFit="1" customWidth="1"/>
    <col min="13055" max="13055" width="12.1640625" customWidth="1"/>
    <col min="13056" max="13057" width="15.5" bestFit="1" customWidth="1"/>
    <col min="13058" max="13058" width="49" bestFit="1" customWidth="1"/>
    <col min="13063" max="13063" width="14" customWidth="1"/>
    <col min="13064" max="13064" width="15.5" customWidth="1"/>
    <col min="13065" max="13065" width="44.83203125" bestFit="1" customWidth="1"/>
    <col min="13311" max="13311" width="12.1640625" customWidth="1"/>
    <col min="13312" max="13313" width="15.5" bestFit="1" customWidth="1"/>
    <col min="13314" max="13314" width="49" bestFit="1" customWidth="1"/>
    <col min="13319" max="13319" width="14" customWidth="1"/>
    <col min="13320" max="13320" width="15.5" customWidth="1"/>
    <col min="13321" max="13321" width="44.83203125" bestFit="1" customWidth="1"/>
    <col min="13567" max="13567" width="12.1640625" customWidth="1"/>
    <col min="13568" max="13569" width="15.5" bestFit="1" customWidth="1"/>
    <col min="13570" max="13570" width="49" bestFit="1" customWidth="1"/>
    <col min="13575" max="13575" width="14" customWidth="1"/>
    <col min="13576" max="13576" width="15.5" customWidth="1"/>
    <col min="13577" max="13577" width="44.83203125" bestFit="1" customWidth="1"/>
    <col min="13823" max="13823" width="12.1640625" customWidth="1"/>
    <col min="13824" max="13825" width="15.5" bestFit="1" customWidth="1"/>
    <col min="13826" max="13826" width="49" bestFit="1" customWidth="1"/>
    <col min="13831" max="13831" width="14" customWidth="1"/>
    <col min="13832" max="13832" width="15.5" customWidth="1"/>
    <col min="13833" max="13833" width="44.83203125" bestFit="1" customWidth="1"/>
    <col min="14079" max="14079" width="12.1640625" customWidth="1"/>
    <col min="14080" max="14081" width="15.5" bestFit="1" customWidth="1"/>
    <col min="14082" max="14082" width="49" bestFit="1" customWidth="1"/>
    <col min="14087" max="14087" width="14" customWidth="1"/>
    <col min="14088" max="14088" width="15.5" customWidth="1"/>
    <col min="14089" max="14089" width="44.83203125" bestFit="1" customWidth="1"/>
    <col min="14335" max="14335" width="12.1640625" customWidth="1"/>
    <col min="14336" max="14337" width="15.5" bestFit="1" customWidth="1"/>
    <col min="14338" max="14338" width="49" bestFit="1" customWidth="1"/>
    <col min="14343" max="14343" width="14" customWidth="1"/>
    <col min="14344" max="14344" width="15.5" customWidth="1"/>
    <col min="14345" max="14345" width="44.83203125" bestFit="1" customWidth="1"/>
    <col min="14591" max="14591" width="12.1640625" customWidth="1"/>
    <col min="14592" max="14593" width="15.5" bestFit="1" customWidth="1"/>
    <col min="14594" max="14594" width="49" bestFit="1" customWidth="1"/>
    <col min="14599" max="14599" width="14" customWidth="1"/>
    <col min="14600" max="14600" width="15.5" customWidth="1"/>
    <col min="14601" max="14601" width="44.83203125" bestFit="1" customWidth="1"/>
    <col min="14847" max="14847" width="12.1640625" customWidth="1"/>
    <col min="14848" max="14849" width="15.5" bestFit="1" customWidth="1"/>
    <col min="14850" max="14850" width="49" bestFit="1" customWidth="1"/>
    <col min="14855" max="14855" width="14" customWidth="1"/>
    <col min="14856" max="14856" width="15.5" customWidth="1"/>
    <col min="14857" max="14857" width="44.83203125" bestFit="1" customWidth="1"/>
    <col min="15103" max="15103" width="12.1640625" customWidth="1"/>
    <col min="15104" max="15105" width="15.5" bestFit="1" customWidth="1"/>
    <col min="15106" max="15106" width="49" bestFit="1" customWidth="1"/>
    <col min="15111" max="15111" width="14" customWidth="1"/>
    <col min="15112" max="15112" width="15.5" customWidth="1"/>
    <col min="15113" max="15113" width="44.83203125" bestFit="1" customWidth="1"/>
    <col min="15359" max="15359" width="12.1640625" customWidth="1"/>
    <col min="15360" max="15361" width="15.5" bestFit="1" customWidth="1"/>
    <col min="15362" max="15362" width="49" bestFit="1" customWidth="1"/>
    <col min="15367" max="15367" width="14" customWidth="1"/>
    <col min="15368" max="15368" width="15.5" customWidth="1"/>
    <col min="15369" max="15369" width="44.83203125" bestFit="1" customWidth="1"/>
    <col min="15615" max="15615" width="12.1640625" customWidth="1"/>
    <col min="15616" max="15617" width="15.5" bestFit="1" customWidth="1"/>
    <col min="15618" max="15618" width="49" bestFit="1" customWidth="1"/>
    <col min="15623" max="15623" width="14" customWidth="1"/>
    <col min="15624" max="15624" width="15.5" customWidth="1"/>
    <col min="15625" max="15625" width="44.83203125" bestFit="1" customWidth="1"/>
    <col min="15871" max="15871" width="12.1640625" customWidth="1"/>
    <col min="15872" max="15873" width="15.5" bestFit="1" customWidth="1"/>
    <col min="15874" max="15874" width="49" bestFit="1" customWidth="1"/>
    <col min="15879" max="15879" width="14" customWidth="1"/>
    <col min="15880" max="15880" width="15.5" customWidth="1"/>
    <col min="15881" max="15881" width="44.83203125" bestFit="1" customWidth="1"/>
    <col min="16127" max="16127" width="12.1640625" customWidth="1"/>
    <col min="16128" max="16129" width="15.5" bestFit="1" customWidth="1"/>
    <col min="16130" max="16130" width="49" bestFit="1" customWidth="1"/>
    <col min="16135" max="16135" width="14" customWidth="1"/>
    <col min="16136" max="16136" width="15.5" customWidth="1"/>
    <col min="16137" max="16137" width="44.83203125" bestFit="1" customWidth="1"/>
  </cols>
  <sheetData>
    <row r="1" spans="1:9" x14ac:dyDescent="0.2">
      <c r="A1" s="3" t="s">
        <v>277</v>
      </c>
    </row>
    <row r="2" spans="1:9" x14ac:dyDescent="0.2">
      <c r="A2" s="3"/>
    </row>
    <row r="3" spans="1:9" s="7" customFormat="1" ht="14" x14ac:dyDescent="0.15">
      <c r="A3" s="7" t="s">
        <v>39</v>
      </c>
      <c r="B3" s="7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278</v>
      </c>
      <c r="H3" s="9" t="s">
        <v>279</v>
      </c>
      <c r="I3" s="7" t="s">
        <v>54</v>
      </c>
    </row>
    <row r="4" spans="1:9" x14ac:dyDescent="0.2">
      <c r="A4">
        <v>92</v>
      </c>
      <c r="B4" s="11" t="str">
        <f>HYPERLINK("http://www.uniprot.org/uniprot/TSYL5_HUMAN", "TSYL5_HUMAN")</f>
        <v>TSYL5_HUMAN</v>
      </c>
      <c r="C4" t="s">
        <v>280</v>
      </c>
      <c r="D4" t="b">
        <v>1</v>
      </c>
      <c r="E4" s="6">
        <v>1</v>
      </c>
      <c r="F4" s="6">
        <v>2</v>
      </c>
      <c r="G4" s="6">
        <v>3</v>
      </c>
      <c r="H4" s="6">
        <v>3</v>
      </c>
      <c r="I4" t="s">
        <v>59</v>
      </c>
    </row>
    <row r="5" spans="1:9" x14ac:dyDescent="0.2">
      <c r="A5">
        <v>49</v>
      </c>
      <c r="B5" s="11" t="str">
        <f>HYPERLINK("http://www.uniprot.org/uniprot/ROA2_HUMAN", "ROA2_HUMAN")</f>
        <v>ROA2_HUMAN</v>
      </c>
      <c r="C5" t="s">
        <v>281</v>
      </c>
      <c r="D5" t="b">
        <v>1</v>
      </c>
      <c r="E5" s="6">
        <v>1</v>
      </c>
      <c r="F5" s="6">
        <v>2</v>
      </c>
      <c r="G5" s="6">
        <v>3</v>
      </c>
      <c r="H5" s="6">
        <v>3</v>
      </c>
      <c r="I5" t="s">
        <v>59</v>
      </c>
    </row>
    <row r="6" spans="1:9" x14ac:dyDescent="0.2">
      <c r="A6">
        <v>27</v>
      </c>
      <c r="B6" s="11" t="str">
        <f>HYPERLINK("http://www.uniprot.org/uniprot/TI17B_HUMAN", "TI17B_HUMAN")</f>
        <v>TI17B_HUMAN</v>
      </c>
      <c r="C6" t="s">
        <v>282</v>
      </c>
      <c r="D6" t="b">
        <v>1</v>
      </c>
      <c r="E6" s="6">
        <v>1</v>
      </c>
      <c r="F6" s="6">
        <v>2</v>
      </c>
      <c r="G6" s="6">
        <v>2</v>
      </c>
      <c r="H6" s="6">
        <v>2</v>
      </c>
      <c r="I6" t="s">
        <v>59</v>
      </c>
    </row>
    <row r="7" spans="1:9" x14ac:dyDescent="0.2">
      <c r="A7">
        <v>66</v>
      </c>
      <c r="B7" s="11" t="str">
        <f>HYPERLINK("http://www.uniprot.org/uniprot/STAT2_HUMAN", "STAT2_HUMAN")</f>
        <v>STAT2_HUMAN</v>
      </c>
      <c r="C7" t="s">
        <v>283</v>
      </c>
      <c r="D7" t="b">
        <v>1</v>
      </c>
      <c r="E7" s="6">
        <v>1</v>
      </c>
      <c r="F7" s="6">
        <v>2</v>
      </c>
      <c r="G7" s="6">
        <v>2</v>
      </c>
      <c r="H7" s="6">
        <v>2</v>
      </c>
      <c r="I7" t="s">
        <v>59</v>
      </c>
    </row>
    <row r="8" spans="1:9" x14ac:dyDescent="0.2">
      <c r="A8">
        <v>40</v>
      </c>
      <c r="B8" s="11" t="str">
        <f>HYPERLINK("http://www.uniprot.org/uniprot/HS90B_HUMAN", "HS90B_HUMAN")</f>
        <v>HS90B_HUMAN</v>
      </c>
      <c r="C8" t="s">
        <v>284</v>
      </c>
      <c r="D8" t="b">
        <v>0</v>
      </c>
      <c r="E8" s="6">
        <v>2</v>
      </c>
      <c r="F8" s="6">
        <v>2</v>
      </c>
      <c r="G8" s="6">
        <v>2</v>
      </c>
      <c r="H8" s="6">
        <v>2</v>
      </c>
      <c r="I8" t="s">
        <v>285</v>
      </c>
    </row>
    <row r="9" spans="1:9" x14ac:dyDescent="0.2">
      <c r="A9">
        <v>39</v>
      </c>
      <c r="B9" s="11" t="str">
        <f>HYPERLINK("http://www.uniprot.org/uniprot/HS90A_HUMAN", "HS90A_HUMAN")</f>
        <v>HS90A_HUMAN</v>
      </c>
      <c r="C9" t="s">
        <v>286</v>
      </c>
      <c r="D9" t="b">
        <v>0</v>
      </c>
      <c r="E9" s="6">
        <v>2</v>
      </c>
      <c r="F9" s="6">
        <v>2</v>
      </c>
      <c r="G9" s="6">
        <v>2</v>
      </c>
      <c r="H9" s="6">
        <v>2</v>
      </c>
      <c r="I9" t="s">
        <v>285</v>
      </c>
    </row>
    <row r="10" spans="1:9" x14ac:dyDescent="0.2">
      <c r="A10">
        <v>35</v>
      </c>
      <c r="B10" s="11" t="str">
        <f>HYPERLINK("http://www.uniprot.org/uniprot/1A68_HUMAN", "1A68_HUMAN")</f>
        <v>1A68_HUMAN</v>
      </c>
      <c r="C10" t="s">
        <v>287</v>
      </c>
      <c r="D10" t="b">
        <v>1</v>
      </c>
      <c r="E10" s="6">
        <v>1</v>
      </c>
      <c r="F10" s="6">
        <v>2</v>
      </c>
      <c r="G10" s="6">
        <v>2</v>
      </c>
      <c r="H10" s="6">
        <v>2</v>
      </c>
      <c r="I10" t="s">
        <v>59</v>
      </c>
    </row>
    <row r="11" spans="1:9" x14ac:dyDescent="0.2">
      <c r="A11">
        <v>90</v>
      </c>
      <c r="B11" s="11" t="str">
        <f>HYPERLINK("http://www.uniprot.org/uniprot/ZER1_HUMAN", "ZER1_HUMAN")</f>
        <v>ZER1_HUMAN</v>
      </c>
      <c r="C11" t="s">
        <v>288</v>
      </c>
      <c r="D11" t="b">
        <v>1</v>
      </c>
      <c r="E11" s="6">
        <v>1</v>
      </c>
      <c r="F11" s="6">
        <v>2</v>
      </c>
      <c r="G11" s="6">
        <v>1</v>
      </c>
      <c r="H11" s="6">
        <v>1</v>
      </c>
      <c r="I11" t="s">
        <v>59</v>
      </c>
    </row>
    <row r="12" spans="1:9" x14ac:dyDescent="0.2">
      <c r="A12">
        <v>99</v>
      </c>
      <c r="B12" s="11" t="str">
        <f>HYPERLINK("http://www.uniprot.org/uniprot/YMEL1_HUMAN", "YMEL1_HUMAN")</f>
        <v>YMEL1_HUMAN</v>
      </c>
      <c r="C12" t="s">
        <v>289</v>
      </c>
      <c r="D12" t="b">
        <v>1</v>
      </c>
      <c r="E12" s="6">
        <v>1</v>
      </c>
      <c r="F12" s="6">
        <v>2</v>
      </c>
      <c r="G12" s="6">
        <v>1</v>
      </c>
      <c r="H12" s="6">
        <v>1</v>
      </c>
      <c r="I12" t="s">
        <v>59</v>
      </c>
    </row>
    <row r="13" spans="1:9" x14ac:dyDescent="0.2">
      <c r="A13">
        <v>85</v>
      </c>
      <c r="B13" s="11" t="str">
        <f>HYPERLINK("http://www.uniprot.org/uniprot/VAS1_HUMAN", "VAS1_HUMAN")</f>
        <v>VAS1_HUMAN</v>
      </c>
      <c r="C13" t="s">
        <v>290</v>
      </c>
      <c r="D13" t="b">
        <v>1</v>
      </c>
      <c r="E13" s="6">
        <v>2</v>
      </c>
      <c r="F13" s="6">
        <v>2</v>
      </c>
      <c r="G13" s="6">
        <v>1</v>
      </c>
      <c r="H13" s="6">
        <v>1</v>
      </c>
      <c r="I13" t="s">
        <v>59</v>
      </c>
    </row>
    <row r="14" spans="1:9" x14ac:dyDescent="0.2">
      <c r="A14">
        <v>30</v>
      </c>
      <c r="B14" s="11" t="str">
        <f>HYPERLINK("http://www.uniprot.org/uniprot/UBP19_HUMAN", "UBP19_HUMAN")</f>
        <v>UBP19_HUMAN</v>
      </c>
      <c r="C14" t="s">
        <v>291</v>
      </c>
      <c r="D14" t="b">
        <v>1</v>
      </c>
      <c r="E14" s="6">
        <v>1</v>
      </c>
      <c r="F14" s="6">
        <v>2</v>
      </c>
      <c r="G14" s="6">
        <v>1</v>
      </c>
      <c r="H14" s="6">
        <v>1</v>
      </c>
      <c r="I14" t="s">
        <v>59</v>
      </c>
    </row>
    <row r="15" spans="1:9" x14ac:dyDescent="0.2">
      <c r="A15">
        <v>55</v>
      </c>
      <c r="B15" s="11" t="str">
        <f>HYPERLINK("http://www.uniprot.org/uniprot/UBIM_HUMAN", "UBIM_HUMAN")</f>
        <v>UBIM_HUMAN</v>
      </c>
      <c r="C15" t="s">
        <v>292</v>
      </c>
      <c r="D15" t="b">
        <v>1</v>
      </c>
      <c r="E15" s="6">
        <v>1</v>
      </c>
      <c r="F15" s="6">
        <v>2</v>
      </c>
      <c r="G15" s="6">
        <v>1</v>
      </c>
      <c r="H15" s="6">
        <v>1</v>
      </c>
      <c r="I15" t="s">
        <v>59</v>
      </c>
    </row>
    <row r="16" spans="1:9" x14ac:dyDescent="0.2">
      <c r="A16">
        <v>70</v>
      </c>
      <c r="B16" s="11" t="str">
        <f>HYPERLINK("http://www.uniprot.org/uniprot/TYB10_HUMAN", "TYB10_HUMAN")</f>
        <v>TYB10_HUMAN</v>
      </c>
      <c r="C16" t="s">
        <v>293</v>
      </c>
      <c r="D16" t="b">
        <v>1</v>
      </c>
      <c r="E16" s="6">
        <v>1</v>
      </c>
      <c r="F16" s="6">
        <v>2</v>
      </c>
      <c r="G16" s="6">
        <v>1</v>
      </c>
      <c r="H16" s="6">
        <v>1</v>
      </c>
      <c r="I16" t="s">
        <v>59</v>
      </c>
    </row>
    <row r="17" spans="1:9" x14ac:dyDescent="0.2">
      <c r="A17">
        <v>92</v>
      </c>
      <c r="B17" s="11" t="str">
        <f>HYPERLINK("http://www.uniprot.org/uniprot/TSYL5_HUMAN", "TSYL5_HUMAN")</f>
        <v>TSYL5_HUMAN</v>
      </c>
      <c r="C17" t="s">
        <v>294</v>
      </c>
      <c r="D17" t="b">
        <v>1</v>
      </c>
      <c r="E17" s="6">
        <v>1</v>
      </c>
      <c r="F17" s="6">
        <v>2</v>
      </c>
      <c r="G17" s="6">
        <v>1</v>
      </c>
      <c r="H17" s="6">
        <v>1</v>
      </c>
      <c r="I17" t="s">
        <v>59</v>
      </c>
    </row>
    <row r="18" spans="1:9" x14ac:dyDescent="0.2">
      <c r="A18">
        <v>101</v>
      </c>
      <c r="B18" s="11" t="str">
        <f>HYPERLINK("http://www.uniprot.org/uniprot/TS101_HUMAN", "TS101_HUMAN")</f>
        <v>TS101_HUMAN</v>
      </c>
      <c r="C18" t="s">
        <v>295</v>
      </c>
      <c r="D18" t="b">
        <v>1</v>
      </c>
      <c r="E18" s="6">
        <v>1</v>
      </c>
      <c r="F18" s="6">
        <v>2</v>
      </c>
      <c r="G18" s="6">
        <v>1</v>
      </c>
      <c r="H18" s="6">
        <v>1</v>
      </c>
      <c r="I18" t="s">
        <v>59</v>
      </c>
    </row>
    <row r="19" spans="1:9" x14ac:dyDescent="0.2">
      <c r="A19">
        <v>81</v>
      </c>
      <c r="B19" s="11" t="str">
        <f>HYPERLINK("http://www.uniprot.org/uniprot/TRI25_HUMAN", "TRI25_HUMAN")</f>
        <v>TRI25_HUMAN</v>
      </c>
      <c r="C19" t="s">
        <v>296</v>
      </c>
      <c r="D19" t="b">
        <v>1</v>
      </c>
      <c r="E19" s="6">
        <v>1</v>
      </c>
      <c r="F19" s="6">
        <v>2</v>
      </c>
      <c r="G19" s="6">
        <v>1</v>
      </c>
      <c r="H19" s="6">
        <v>1</v>
      </c>
      <c r="I19" t="s">
        <v>59</v>
      </c>
    </row>
    <row r="20" spans="1:9" x14ac:dyDescent="0.2">
      <c r="A20">
        <v>110</v>
      </c>
      <c r="B20" s="11" t="str">
        <f>HYPERLINK("http://www.uniprot.org/uniprot/TPC2L_HUMAN", "TPC2L_HUMAN")</f>
        <v>TPC2L_HUMAN</v>
      </c>
      <c r="C20" t="s">
        <v>297</v>
      </c>
      <c r="D20" t="b">
        <v>1</v>
      </c>
      <c r="E20" s="6">
        <v>1</v>
      </c>
      <c r="F20" s="6">
        <v>2</v>
      </c>
      <c r="G20" s="6">
        <v>1</v>
      </c>
      <c r="H20" s="6">
        <v>1</v>
      </c>
      <c r="I20" t="s">
        <v>59</v>
      </c>
    </row>
    <row r="21" spans="1:9" x14ac:dyDescent="0.2">
      <c r="A21">
        <v>45</v>
      </c>
      <c r="B21" s="11" t="str">
        <f>HYPERLINK("http://www.uniprot.org/uniprot/TOP2A_HUMAN", "TOP2A_HUMAN")</f>
        <v>TOP2A_HUMAN</v>
      </c>
      <c r="C21" t="s">
        <v>298</v>
      </c>
      <c r="D21" t="b">
        <v>1</v>
      </c>
      <c r="E21" s="6">
        <v>1</v>
      </c>
      <c r="F21" s="6">
        <v>2</v>
      </c>
      <c r="G21" s="6">
        <v>1</v>
      </c>
      <c r="H21" s="6">
        <v>1</v>
      </c>
      <c r="I21" t="s">
        <v>59</v>
      </c>
    </row>
    <row r="22" spans="1:9" x14ac:dyDescent="0.2">
      <c r="A22">
        <v>45</v>
      </c>
      <c r="B22" s="11" t="str">
        <f>HYPERLINK("http://www.uniprot.org/uniprot/TOP2A_HUMAN", "TOP2A_HUMAN")</f>
        <v>TOP2A_HUMAN</v>
      </c>
      <c r="C22" t="s">
        <v>299</v>
      </c>
      <c r="D22" t="b">
        <v>1</v>
      </c>
      <c r="E22" s="6">
        <v>1</v>
      </c>
      <c r="F22" s="6">
        <v>2</v>
      </c>
      <c r="G22" s="6">
        <v>1</v>
      </c>
      <c r="H22" s="6">
        <v>1</v>
      </c>
      <c r="I22" t="s">
        <v>59</v>
      </c>
    </row>
    <row r="23" spans="1:9" x14ac:dyDescent="0.2">
      <c r="A23">
        <v>113</v>
      </c>
      <c r="B23" s="11" t="str">
        <f>HYPERLINK("http://www.uniprot.org/uniprot/TIM13_HUMAN", "TIM13_HUMAN")</f>
        <v>TIM13_HUMAN</v>
      </c>
      <c r="C23" t="s">
        <v>300</v>
      </c>
      <c r="D23" t="b">
        <v>1</v>
      </c>
      <c r="E23" s="6">
        <v>1</v>
      </c>
      <c r="F23" s="6">
        <v>2</v>
      </c>
      <c r="G23" s="6">
        <v>1</v>
      </c>
      <c r="H23" s="6">
        <v>1</v>
      </c>
      <c r="I23" t="s">
        <v>59</v>
      </c>
    </row>
    <row r="24" spans="1:9" x14ac:dyDescent="0.2">
      <c r="A24">
        <v>106</v>
      </c>
      <c r="B24" s="11" t="str">
        <f>HYPERLINK("http://www.uniprot.org/uniprot/TIDC1_HUMAN", "TIDC1_HUMAN")</f>
        <v>TIDC1_HUMAN</v>
      </c>
      <c r="C24" t="s">
        <v>301</v>
      </c>
      <c r="D24" t="b">
        <v>1</v>
      </c>
      <c r="E24" s="6">
        <v>1</v>
      </c>
      <c r="F24" s="6">
        <v>2</v>
      </c>
      <c r="G24" s="6">
        <v>1</v>
      </c>
      <c r="H24" s="6">
        <v>1</v>
      </c>
      <c r="I24" t="s">
        <v>59</v>
      </c>
    </row>
    <row r="25" spans="1:9" x14ac:dyDescent="0.2">
      <c r="A25">
        <v>29</v>
      </c>
      <c r="B25" s="11" t="str">
        <f>HYPERLINK("http://www.uniprot.org/uniprot/SYUG_HUMAN", "SYUG_HUMAN")</f>
        <v>SYUG_HUMAN</v>
      </c>
      <c r="C25" t="s">
        <v>302</v>
      </c>
      <c r="D25" t="b">
        <v>1</v>
      </c>
      <c r="E25" s="6">
        <v>1</v>
      </c>
      <c r="F25" s="6">
        <v>2</v>
      </c>
      <c r="G25" s="6">
        <v>1</v>
      </c>
      <c r="H25" s="6">
        <v>1</v>
      </c>
      <c r="I25" t="s">
        <v>59</v>
      </c>
    </row>
    <row r="26" spans="1:9" x14ac:dyDescent="0.2">
      <c r="A26">
        <v>95</v>
      </c>
      <c r="B26" s="11" t="str">
        <f>HYPERLINK("http://www.uniprot.org/uniprot/STYX_HUMAN", "STYX_HUMAN")</f>
        <v>STYX_HUMAN</v>
      </c>
      <c r="C26" t="s">
        <v>303</v>
      </c>
      <c r="D26" t="b">
        <v>1</v>
      </c>
      <c r="E26" s="6">
        <v>2</v>
      </c>
      <c r="F26" s="6">
        <v>2</v>
      </c>
      <c r="G26" s="6">
        <v>1</v>
      </c>
      <c r="H26" s="6">
        <v>1</v>
      </c>
      <c r="I26" t="s">
        <v>59</v>
      </c>
    </row>
    <row r="27" spans="1:9" x14ac:dyDescent="0.2">
      <c r="A27">
        <v>115</v>
      </c>
      <c r="B27" s="11" t="str">
        <f>HYPERLINK("http://www.uniprot.org/uniprot/ST14_HUMAN", "ST14_HUMAN")</f>
        <v>ST14_HUMAN</v>
      </c>
      <c r="C27" t="s">
        <v>304</v>
      </c>
      <c r="D27" t="b">
        <v>1</v>
      </c>
      <c r="E27" s="6">
        <v>1</v>
      </c>
      <c r="F27" s="6">
        <v>2</v>
      </c>
      <c r="G27" s="6">
        <v>1</v>
      </c>
      <c r="H27" s="6">
        <v>1</v>
      </c>
      <c r="I27" t="s">
        <v>59</v>
      </c>
    </row>
    <row r="28" spans="1:9" x14ac:dyDescent="0.2">
      <c r="A28">
        <v>59</v>
      </c>
      <c r="B28" s="11" t="str">
        <f>HYPERLINK("http://www.uniprot.org/uniprot/SSRB_HUMAN", "SSRB_HUMAN")</f>
        <v>SSRB_HUMAN</v>
      </c>
      <c r="C28" t="s">
        <v>305</v>
      </c>
      <c r="D28" t="b">
        <v>1</v>
      </c>
      <c r="E28" s="6">
        <v>1</v>
      </c>
      <c r="F28" s="6">
        <v>2</v>
      </c>
      <c r="G28" s="6">
        <v>1</v>
      </c>
      <c r="H28" s="6">
        <v>1</v>
      </c>
      <c r="I28" t="s">
        <v>59</v>
      </c>
    </row>
    <row r="29" spans="1:9" x14ac:dyDescent="0.2">
      <c r="A29">
        <v>26</v>
      </c>
      <c r="B29" s="11" t="str">
        <f>HYPERLINK("http://www.uniprot.org/uniprot/SNX3_HUMAN", "SNX3_HUMAN")</f>
        <v>SNX3_HUMAN</v>
      </c>
      <c r="C29" t="s">
        <v>306</v>
      </c>
      <c r="D29" t="b">
        <v>1</v>
      </c>
      <c r="E29" s="6">
        <v>1</v>
      </c>
      <c r="F29" s="6">
        <v>2</v>
      </c>
      <c r="G29" s="6">
        <v>1</v>
      </c>
      <c r="H29" s="6">
        <v>1</v>
      </c>
      <c r="I29" t="s">
        <v>59</v>
      </c>
    </row>
    <row r="30" spans="1:9" x14ac:dyDescent="0.2">
      <c r="A30">
        <v>111</v>
      </c>
      <c r="B30" s="11" t="str">
        <f>HYPERLINK("http://www.uniprot.org/uniprot/SMC3_HUMAN", "SMC3_HUMAN")</f>
        <v>SMC3_HUMAN</v>
      </c>
      <c r="C30" t="s">
        <v>307</v>
      </c>
      <c r="D30" t="b">
        <v>1</v>
      </c>
      <c r="E30" s="6">
        <v>1</v>
      </c>
      <c r="F30" s="6">
        <v>2</v>
      </c>
      <c r="G30" s="6">
        <v>1</v>
      </c>
      <c r="H30" s="6">
        <v>1</v>
      </c>
      <c r="I30" t="s">
        <v>59</v>
      </c>
    </row>
    <row r="31" spans="1:9" x14ac:dyDescent="0.2">
      <c r="A31">
        <v>103</v>
      </c>
      <c r="B31" s="11" t="str">
        <f>HYPERLINK("http://www.uniprot.org/uniprot/SFXN3_HUMAN", "SFXN3_HUMAN")</f>
        <v>SFXN3_HUMAN</v>
      </c>
      <c r="C31" t="s">
        <v>308</v>
      </c>
      <c r="D31" t="b">
        <v>1</v>
      </c>
      <c r="E31" s="6">
        <v>1</v>
      </c>
      <c r="F31" s="6">
        <v>2</v>
      </c>
      <c r="G31" s="6">
        <v>1</v>
      </c>
      <c r="H31" s="6">
        <v>1</v>
      </c>
      <c r="I31" t="s">
        <v>59</v>
      </c>
    </row>
    <row r="32" spans="1:9" x14ac:dyDescent="0.2">
      <c r="A32">
        <v>109</v>
      </c>
      <c r="B32" s="11" t="str">
        <f>HYPERLINK("http://www.uniprot.org/uniprot/SE1L1_HUMAN", "SE1L1_HUMAN")</f>
        <v>SE1L1_HUMAN</v>
      </c>
      <c r="C32" t="s">
        <v>309</v>
      </c>
      <c r="D32" t="b">
        <v>1</v>
      </c>
      <c r="E32" s="6">
        <v>1</v>
      </c>
      <c r="F32" s="6">
        <v>2</v>
      </c>
      <c r="G32" s="6">
        <v>1</v>
      </c>
      <c r="H32" s="6">
        <v>1</v>
      </c>
      <c r="I32" t="s">
        <v>59</v>
      </c>
    </row>
    <row r="33" spans="1:9" x14ac:dyDescent="0.2">
      <c r="A33">
        <v>21</v>
      </c>
      <c r="B33" s="11" t="str">
        <f>HYPERLINK("http://www.uniprot.org/uniprot/SBNO1_HUMAN", "SBNO1_HUMAN")</f>
        <v>SBNO1_HUMAN</v>
      </c>
      <c r="C33" t="s">
        <v>310</v>
      </c>
      <c r="D33" t="b">
        <v>1</v>
      </c>
      <c r="E33" s="6">
        <v>2</v>
      </c>
      <c r="F33" s="6">
        <v>3</v>
      </c>
      <c r="G33" s="6">
        <v>1</v>
      </c>
      <c r="H33" s="6">
        <v>1</v>
      </c>
      <c r="I33" t="s">
        <v>59</v>
      </c>
    </row>
    <row r="34" spans="1:9" x14ac:dyDescent="0.2">
      <c r="A34">
        <v>87</v>
      </c>
      <c r="B34" s="11" t="str">
        <f>HYPERLINK("http://www.uniprot.org/uniprot/SAMD1_HUMAN", "SAMD1_HUMAN")</f>
        <v>SAMD1_HUMAN</v>
      </c>
      <c r="C34" t="s">
        <v>311</v>
      </c>
      <c r="D34" t="b">
        <v>1</v>
      </c>
      <c r="E34" s="6">
        <v>2</v>
      </c>
      <c r="F34" s="6">
        <v>2</v>
      </c>
      <c r="G34" s="6">
        <v>1</v>
      </c>
      <c r="H34" s="6">
        <v>1</v>
      </c>
      <c r="I34" t="s">
        <v>59</v>
      </c>
    </row>
    <row r="35" spans="1:9" x14ac:dyDescent="0.2">
      <c r="A35">
        <v>41</v>
      </c>
      <c r="B35" s="11" t="str">
        <f>HYPERLINK("http://www.uniprot.org/uniprot/RU1C_HUMAN", "RU1C_HUMAN")</f>
        <v>RU1C_HUMAN</v>
      </c>
      <c r="C35" t="s">
        <v>312</v>
      </c>
      <c r="D35" t="b">
        <v>1</v>
      </c>
      <c r="E35" s="6">
        <v>1</v>
      </c>
      <c r="F35" s="6">
        <v>2</v>
      </c>
      <c r="G35" s="6">
        <v>1</v>
      </c>
      <c r="H35" s="6">
        <v>1</v>
      </c>
      <c r="I35" t="s">
        <v>59</v>
      </c>
    </row>
    <row r="36" spans="1:9" x14ac:dyDescent="0.2">
      <c r="A36">
        <v>41</v>
      </c>
      <c r="B36" s="11" t="str">
        <f>HYPERLINK("http://www.uniprot.org/uniprot/RU1C_HUMAN", "RU1C_HUMAN")</f>
        <v>RU1C_HUMAN</v>
      </c>
      <c r="C36" t="s">
        <v>313</v>
      </c>
      <c r="D36" t="b">
        <v>1</v>
      </c>
      <c r="E36" s="6">
        <v>1</v>
      </c>
      <c r="F36" s="6">
        <v>2</v>
      </c>
      <c r="G36" s="6">
        <v>1</v>
      </c>
      <c r="H36" s="6">
        <v>1</v>
      </c>
      <c r="I36" t="s">
        <v>59</v>
      </c>
    </row>
    <row r="37" spans="1:9" x14ac:dyDescent="0.2">
      <c r="A37">
        <v>57</v>
      </c>
      <c r="B37" s="11" t="str">
        <f>HYPERLINK("http://www.uniprot.org/uniprot/RS19_HUMAN", "RS19_HUMAN")</f>
        <v>RS19_HUMAN</v>
      </c>
      <c r="C37" t="s">
        <v>314</v>
      </c>
      <c r="D37" t="b">
        <v>1</v>
      </c>
      <c r="E37" s="6">
        <v>2</v>
      </c>
      <c r="F37" s="6">
        <v>2</v>
      </c>
      <c r="G37" s="6">
        <v>1</v>
      </c>
      <c r="H37" s="6">
        <v>1</v>
      </c>
      <c r="I37" t="s">
        <v>59</v>
      </c>
    </row>
    <row r="38" spans="1:9" x14ac:dyDescent="0.2">
      <c r="A38">
        <v>42</v>
      </c>
      <c r="B38" s="11" t="str">
        <f>HYPERLINK("http://www.uniprot.org/uniprot/ROA1_HUMAN", "ROA1_HUMAN")</f>
        <v>ROA1_HUMAN</v>
      </c>
      <c r="C38" t="s">
        <v>315</v>
      </c>
      <c r="D38" t="b">
        <v>1</v>
      </c>
      <c r="E38" s="6">
        <v>1</v>
      </c>
      <c r="F38" s="6">
        <v>2</v>
      </c>
      <c r="G38" s="6">
        <v>1</v>
      </c>
      <c r="H38" s="6">
        <v>1</v>
      </c>
      <c r="I38" t="s">
        <v>59</v>
      </c>
    </row>
    <row r="39" spans="1:9" x14ac:dyDescent="0.2">
      <c r="A39">
        <v>47</v>
      </c>
      <c r="B39" s="11" t="str">
        <f>HYPERLINK("http://www.uniprot.org/uniprot/RL7_HUMAN", "RL7_HUMAN")</f>
        <v>RL7_HUMAN</v>
      </c>
      <c r="C39" t="s">
        <v>316</v>
      </c>
      <c r="D39" t="b">
        <v>1</v>
      </c>
      <c r="E39" s="6">
        <v>2</v>
      </c>
      <c r="F39" s="6">
        <v>2</v>
      </c>
      <c r="G39" s="6">
        <v>1</v>
      </c>
      <c r="H39" s="6">
        <v>1</v>
      </c>
      <c r="I39" t="s">
        <v>59</v>
      </c>
    </row>
    <row r="40" spans="1:9" x14ac:dyDescent="0.2">
      <c r="A40">
        <v>69</v>
      </c>
      <c r="B40" s="11" t="str">
        <f>HYPERLINK("http://www.uniprot.org/uniprot/RL31_HUMAN", "RL31_HUMAN")</f>
        <v>RL31_HUMAN</v>
      </c>
      <c r="C40" t="s">
        <v>317</v>
      </c>
      <c r="D40" t="b">
        <v>1</v>
      </c>
      <c r="E40" s="6">
        <v>2</v>
      </c>
      <c r="F40" s="6">
        <v>2</v>
      </c>
      <c r="G40" s="6">
        <v>1</v>
      </c>
      <c r="H40" s="6">
        <v>1</v>
      </c>
      <c r="I40" t="s">
        <v>59</v>
      </c>
    </row>
    <row r="41" spans="1:9" x14ac:dyDescent="0.2">
      <c r="A41">
        <v>61</v>
      </c>
      <c r="B41" s="11" t="str">
        <f>HYPERLINK("http://www.uniprot.org/uniprot/RL28_HUMAN", "RL28_HUMAN")</f>
        <v>RL28_HUMAN</v>
      </c>
      <c r="C41" t="s">
        <v>318</v>
      </c>
      <c r="D41" t="b">
        <v>1</v>
      </c>
      <c r="E41" s="6">
        <v>2</v>
      </c>
      <c r="F41" s="6">
        <v>3</v>
      </c>
      <c r="G41" s="6">
        <v>1</v>
      </c>
      <c r="H41" s="6">
        <v>1</v>
      </c>
      <c r="I41" t="s">
        <v>59</v>
      </c>
    </row>
    <row r="42" spans="1:9" x14ac:dyDescent="0.2">
      <c r="A42">
        <v>68</v>
      </c>
      <c r="B42" s="11" t="str">
        <f>HYPERLINK("http://www.uniprot.org/uniprot/RL23A_HUMAN", "RL23A_HUMAN")</f>
        <v>RL23A_HUMAN</v>
      </c>
      <c r="C42" t="s">
        <v>319</v>
      </c>
      <c r="D42" t="b">
        <v>1</v>
      </c>
      <c r="E42" s="6">
        <v>1</v>
      </c>
      <c r="F42" s="6">
        <v>2</v>
      </c>
      <c r="G42" s="6">
        <v>1</v>
      </c>
      <c r="H42" s="6">
        <v>1</v>
      </c>
      <c r="I42" t="s">
        <v>59</v>
      </c>
    </row>
    <row r="43" spans="1:9" x14ac:dyDescent="0.2">
      <c r="A43">
        <v>73</v>
      </c>
      <c r="B43" s="11" t="str">
        <f>HYPERLINK("http://www.uniprot.org/uniprot/RL19_HUMAN", "RL19_HUMAN")</f>
        <v>RL19_HUMAN</v>
      </c>
      <c r="C43" t="s">
        <v>320</v>
      </c>
      <c r="D43" t="b">
        <v>1</v>
      </c>
      <c r="E43" s="6">
        <v>1</v>
      </c>
      <c r="F43" s="6">
        <v>2</v>
      </c>
      <c r="G43" s="6">
        <v>1</v>
      </c>
      <c r="H43" s="6">
        <v>1</v>
      </c>
      <c r="I43" t="s">
        <v>59</v>
      </c>
    </row>
    <row r="44" spans="1:9" x14ac:dyDescent="0.2">
      <c r="A44">
        <v>96</v>
      </c>
      <c r="B44" s="11" t="str">
        <f>HYPERLINK("http://www.uniprot.org/uniprot/RAD50_HUMAN", "RAD50_HUMAN")</f>
        <v>RAD50_HUMAN</v>
      </c>
      <c r="C44" t="s">
        <v>321</v>
      </c>
      <c r="D44" t="b">
        <v>1</v>
      </c>
      <c r="E44" s="6">
        <v>2</v>
      </c>
      <c r="F44" s="6">
        <v>2</v>
      </c>
      <c r="G44" s="6">
        <v>1</v>
      </c>
      <c r="H44" s="6">
        <v>1</v>
      </c>
      <c r="I44" t="s">
        <v>59</v>
      </c>
    </row>
    <row r="45" spans="1:9" x14ac:dyDescent="0.2">
      <c r="A45">
        <v>112</v>
      </c>
      <c r="B45" s="11" t="str">
        <f>HYPERLINK("http://www.uniprot.org/uniprot/PRLD1_HUMAN", "PRLD1_HUMAN")</f>
        <v>PRLD1_HUMAN</v>
      </c>
      <c r="C45" t="s">
        <v>322</v>
      </c>
      <c r="D45" t="b">
        <v>1</v>
      </c>
      <c r="E45" s="6">
        <v>2</v>
      </c>
      <c r="F45" s="6">
        <v>3</v>
      </c>
      <c r="G45" s="6">
        <v>1</v>
      </c>
      <c r="H45" s="6">
        <v>1</v>
      </c>
      <c r="I45" t="s">
        <v>59</v>
      </c>
    </row>
    <row r="46" spans="1:9" x14ac:dyDescent="0.2">
      <c r="A46">
        <v>104</v>
      </c>
      <c r="B46" s="11" t="str">
        <f>HYPERLINK("http://www.uniprot.org/uniprot/PR285_HUMAN", "PR285_HUMAN")</f>
        <v>PR285_HUMAN</v>
      </c>
      <c r="C46" t="s">
        <v>323</v>
      </c>
      <c r="D46" t="b">
        <v>1</v>
      </c>
      <c r="E46" s="6">
        <v>1</v>
      </c>
      <c r="F46" s="6">
        <v>2</v>
      </c>
      <c r="G46" s="6">
        <v>1</v>
      </c>
      <c r="H46" s="6">
        <v>1</v>
      </c>
      <c r="I46" t="s">
        <v>59</v>
      </c>
    </row>
    <row r="47" spans="1:9" x14ac:dyDescent="0.2">
      <c r="A47">
        <v>54</v>
      </c>
      <c r="B47" s="11" t="str">
        <f>HYPERLINK("http://www.uniprot.org/uniprot/PHB_HUMAN", "PHB_HUMAN")</f>
        <v>PHB_HUMAN</v>
      </c>
      <c r="C47" t="s">
        <v>324</v>
      </c>
      <c r="D47" t="b">
        <v>1</v>
      </c>
      <c r="E47" s="6">
        <v>1</v>
      </c>
      <c r="F47" s="6">
        <v>2</v>
      </c>
      <c r="G47" s="6">
        <v>1</v>
      </c>
      <c r="H47" s="6">
        <v>1</v>
      </c>
      <c r="I47" t="s">
        <v>59</v>
      </c>
    </row>
    <row r="48" spans="1:9" x14ac:dyDescent="0.2">
      <c r="A48">
        <v>54</v>
      </c>
      <c r="B48" s="11" t="str">
        <f>HYPERLINK("http://www.uniprot.org/uniprot/PHB_HUMAN", "PHB_HUMAN")</f>
        <v>PHB_HUMAN</v>
      </c>
      <c r="C48" t="s">
        <v>325</v>
      </c>
      <c r="D48" t="b">
        <v>1</v>
      </c>
      <c r="E48" s="6">
        <v>1</v>
      </c>
      <c r="F48" s="6">
        <v>2</v>
      </c>
      <c r="G48" s="6">
        <v>1</v>
      </c>
      <c r="H48" s="6">
        <v>1</v>
      </c>
      <c r="I48" t="s">
        <v>59</v>
      </c>
    </row>
    <row r="49" spans="1:9" x14ac:dyDescent="0.2">
      <c r="A49">
        <v>54</v>
      </c>
      <c r="B49" s="11" t="str">
        <f>HYPERLINK("http://www.uniprot.org/uniprot/PHB_HUMAN", "PHB_HUMAN")</f>
        <v>PHB_HUMAN</v>
      </c>
      <c r="C49" t="s">
        <v>326</v>
      </c>
      <c r="D49" t="b">
        <v>1</v>
      </c>
      <c r="E49" s="6">
        <v>1</v>
      </c>
      <c r="F49" s="6">
        <v>2</v>
      </c>
      <c r="G49" s="6">
        <v>1</v>
      </c>
      <c r="H49" s="6">
        <v>1</v>
      </c>
      <c r="I49" t="s">
        <v>59</v>
      </c>
    </row>
    <row r="50" spans="1:9" x14ac:dyDescent="0.2">
      <c r="A50">
        <v>108</v>
      </c>
      <c r="B50" s="11" t="str">
        <f>HYPERLINK("http://www.uniprot.org/uniprot/OCAD1_HUMAN", "OCAD1_HUMAN")</f>
        <v>OCAD1_HUMAN</v>
      </c>
      <c r="C50" t="s">
        <v>327</v>
      </c>
      <c r="D50" t="b">
        <v>1</v>
      </c>
      <c r="E50" s="6">
        <v>1</v>
      </c>
      <c r="F50" s="6">
        <v>2</v>
      </c>
      <c r="G50" s="6">
        <v>1</v>
      </c>
      <c r="H50" s="6">
        <v>1</v>
      </c>
      <c r="I50" t="s">
        <v>59</v>
      </c>
    </row>
    <row r="51" spans="1:9" x14ac:dyDescent="0.2">
      <c r="A51">
        <v>84</v>
      </c>
      <c r="B51" s="11" t="str">
        <f>HYPERLINK("http://www.uniprot.org/uniprot/OASL_HUMAN", "OASL_HUMAN")</f>
        <v>OASL_HUMAN</v>
      </c>
      <c r="C51" t="s">
        <v>328</v>
      </c>
      <c r="D51" t="b">
        <v>1</v>
      </c>
      <c r="E51" s="6">
        <v>1</v>
      </c>
      <c r="F51" s="6">
        <v>2</v>
      </c>
      <c r="G51" s="6">
        <v>1</v>
      </c>
      <c r="H51" s="6">
        <v>1</v>
      </c>
      <c r="I51" t="s">
        <v>59</v>
      </c>
    </row>
    <row r="52" spans="1:9" x14ac:dyDescent="0.2">
      <c r="A52">
        <v>32</v>
      </c>
      <c r="B52" s="11" t="str">
        <f>HYPERLINK("http://www.uniprot.org/uniprot/OAS1_HUMAN", "OAS1_HUMAN")</f>
        <v>OAS1_HUMAN</v>
      </c>
      <c r="C52" t="s">
        <v>329</v>
      </c>
      <c r="D52" t="b">
        <v>1</v>
      </c>
      <c r="E52" s="6">
        <v>1</v>
      </c>
      <c r="F52" s="6">
        <v>2</v>
      </c>
      <c r="G52" s="6">
        <v>1</v>
      </c>
      <c r="H52" s="6">
        <v>1</v>
      </c>
      <c r="I52" t="s">
        <v>59</v>
      </c>
    </row>
    <row r="53" spans="1:9" x14ac:dyDescent="0.2">
      <c r="A53">
        <v>94</v>
      </c>
      <c r="B53" s="11" t="str">
        <f>HYPERLINK("http://www.uniprot.org/uniprot/NUP43_HUMAN", "NUP43_HUMAN")</f>
        <v>NUP43_HUMAN</v>
      </c>
      <c r="C53" t="s">
        <v>330</v>
      </c>
      <c r="D53" t="b">
        <v>1</v>
      </c>
      <c r="E53" s="6">
        <v>1</v>
      </c>
      <c r="F53" s="6">
        <v>2</v>
      </c>
      <c r="G53" s="6">
        <v>1</v>
      </c>
      <c r="H53" s="6">
        <v>1</v>
      </c>
      <c r="I53" t="s">
        <v>59</v>
      </c>
    </row>
    <row r="54" spans="1:9" x14ac:dyDescent="0.2">
      <c r="A54">
        <v>63</v>
      </c>
      <c r="B54" s="11" t="str">
        <f>HYPERLINK("http://www.uniprot.org/uniprot/NRAM2_HUMAN", "NRAM2_HUMAN")</f>
        <v>NRAM2_HUMAN</v>
      </c>
      <c r="C54" t="s">
        <v>331</v>
      </c>
      <c r="D54" t="b">
        <v>1</v>
      </c>
      <c r="E54" s="6">
        <v>1</v>
      </c>
      <c r="F54" s="6">
        <v>2</v>
      </c>
      <c r="G54" s="6">
        <v>1</v>
      </c>
      <c r="H54" s="6">
        <v>1</v>
      </c>
      <c r="I54" t="s">
        <v>59</v>
      </c>
    </row>
    <row r="55" spans="1:9" x14ac:dyDescent="0.2">
      <c r="A55">
        <v>25</v>
      </c>
      <c r="B55" s="11" t="str">
        <f>HYPERLINK("http://www.uniprot.org/uniprot/NPA1P_HUMAN", "NPA1P_HUMAN")</f>
        <v>NPA1P_HUMAN</v>
      </c>
      <c r="C55" t="s">
        <v>332</v>
      </c>
      <c r="D55" t="b">
        <v>1</v>
      </c>
      <c r="E55" s="6">
        <v>2</v>
      </c>
      <c r="F55" s="6">
        <v>2</v>
      </c>
      <c r="G55" s="6">
        <v>1</v>
      </c>
      <c r="H55" s="6">
        <v>1</v>
      </c>
      <c r="I55" t="s">
        <v>59</v>
      </c>
    </row>
    <row r="56" spans="1:9" x14ac:dyDescent="0.2">
      <c r="A56">
        <v>25</v>
      </c>
      <c r="B56" s="11" t="str">
        <f>HYPERLINK("http://www.uniprot.org/uniprot/NPA1P_HUMAN", "NPA1P_HUMAN")</f>
        <v>NPA1P_HUMAN</v>
      </c>
      <c r="C56" t="s">
        <v>333</v>
      </c>
      <c r="D56" t="b">
        <v>1</v>
      </c>
      <c r="E56" s="6">
        <v>1</v>
      </c>
      <c r="F56" s="6">
        <v>2</v>
      </c>
      <c r="G56" s="6">
        <v>1</v>
      </c>
      <c r="H56" s="6">
        <v>1</v>
      </c>
      <c r="I56" t="s">
        <v>59</v>
      </c>
    </row>
    <row r="57" spans="1:9" x14ac:dyDescent="0.2">
      <c r="A57">
        <v>83</v>
      </c>
      <c r="B57" s="11" t="str">
        <f>HYPERLINK("http://www.uniprot.org/uniprot/NONO_HUMAN", "NONO_HUMAN")</f>
        <v>NONO_HUMAN</v>
      </c>
      <c r="C57" t="s">
        <v>334</v>
      </c>
      <c r="D57" t="b">
        <v>1</v>
      </c>
      <c r="E57" s="6">
        <v>1</v>
      </c>
      <c r="F57" s="6">
        <v>2</v>
      </c>
      <c r="G57" s="6">
        <v>1</v>
      </c>
      <c r="H57" s="6">
        <v>1</v>
      </c>
      <c r="I57" t="s">
        <v>59</v>
      </c>
    </row>
    <row r="58" spans="1:9" x14ac:dyDescent="0.2">
      <c r="A58">
        <v>93</v>
      </c>
      <c r="B58" s="11" t="str">
        <f>HYPERLINK("http://www.uniprot.org/uniprot/NHLC2_HUMAN", "NHLC2_HUMAN")</f>
        <v>NHLC2_HUMAN</v>
      </c>
      <c r="C58" t="s">
        <v>335</v>
      </c>
      <c r="D58" t="b">
        <v>1</v>
      </c>
      <c r="E58" s="6">
        <v>1</v>
      </c>
      <c r="F58" s="6">
        <v>2</v>
      </c>
      <c r="G58" s="6">
        <v>1</v>
      </c>
      <c r="H58" s="6">
        <v>1</v>
      </c>
      <c r="I58" t="s">
        <v>59</v>
      </c>
    </row>
    <row r="59" spans="1:9" x14ac:dyDescent="0.2">
      <c r="A59">
        <v>31</v>
      </c>
      <c r="B59" s="11" t="str">
        <f>HYPERLINK("http://www.uniprot.org/uniprot/NDUBA_HUMAN", "NDUBA_HUMAN")</f>
        <v>NDUBA_HUMAN</v>
      </c>
      <c r="C59" t="s">
        <v>336</v>
      </c>
      <c r="D59" t="b">
        <v>1</v>
      </c>
      <c r="E59" s="6">
        <v>2</v>
      </c>
      <c r="F59" s="6">
        <v>2</v>
      </c>
      <c r="G59" s="6">
        <v>1</v>
      </c>
      <c r="H59" s="6">
        <v>1</v>
      </c>
      <c r="I59" t="s">
        <v>59</v>
      </c>
    </row>
    <row r="60" spans="1:9" x14ac:dyDescent="0.2">
      <c r="A60">
        <v>74</v>
      </c>
      <c r="B60" s="11" t="str">
        <f>HYPERLINK("http://www.uniprot.org/uniprot/MPCP_HUMAN", "MPCP_HUMAN")</f>
        <v>MPCP_HUMAN</v>
      </c>
      <c r="C60" t="s">
        <v>337</v>
      </c>
      <c r="D60" t="b">
        <v>1</v>
      </c>
      <c r="E60" s="6">
        <v>1</v>
      </c>
      <c r="F60" s="6">
        <v>2</v>
      </c>
      <c r="G60" s="6">
        <v>1</v>
      </c>
      <c r="H60" s="6">
        <v>1</v>
      </c>
      <c r="I60" t="s">
        <v>59</v>
      </c>
    </row>
    <row r="61" spans="1:9" x14ac:dyDescent="0.2">
      <c r="A61">
        <v>24</v>
      </c>
      <c r="B61" s="11" t="str">
        <f>HYPERLINK("http://www.uniprot.org/uniprot/ML12B_HUMAN", "ML12B_HUMAN")</f>
        <v>ML12B_HUMAN</v>
      </c>
      <c r="C61" t="s">
        <v>338</v>
      </c>
      <c r="D61" t="b">
        <v>1</v>
      </c>
      <c r="E61" s="6">
        <v>2</v>
      </c>
      <c r="F61" s="6">
        <v>2</v>
      </c>
      <c r="G61" s="6">
        <v>1</v>
      </c>
      <c r="H61" s="6">
        <v>1</v>
      </c>
      <c r="I61" t="s">
        <v>59</v>
      </c>
    </row>
    <row r="62" spans="1:9" x14ac:dyDescent="0.2">
      <c r="A62">
        <v>82</v>
      </c>
      <c r="B62" s="11" t="str">
        <f>HYPERLINK("http://www.uniprot.org/uniprot/MEF2D_HUMAN", "MEF2D_HUMAN")</f>
        <v>MEF2D_HUMAN</v>
      </c>
      <c r="C62" t="s">
        <v>339</v>
      </c>
      <c r="D62" t="b">
        <v>1</v>
      </c>
      <c r="E62" s="6">
        <v>2</v>
      </c>
      <c r="F62" s="6">
        <v>2</v>
      </c>
      <c r="G62" s="6">
        <v>1</v>
      </c>
      <c r="H62" s="6">
        <v>1</v>
      </c>
      <c r="I62" t="s">
        <v>59</v>
      </c>
    </row>
    <row r="63" spans="1:9" x14ac:dyDescent="0.2">
      <c r="A63">
        <v>98</v>
      </c>
      <c r="B63" s="11" t="str">
        <f>HYPERLINK("http://www.uniprot.org/uniprot/MBOA7_HUMAN", "MBOA7_HUMAN")</f>
        <v>MBOA7_HUMAN</v>
      </c>
      <c r="C63" t="s">
        <v>340</v>
      </c>
      <c r="D63" t="b">
        <v>1</v>
      </c>
      <c r="E63" s="6">
        <v>1</v>
      </c>
      <c r="F63" s="6">
        <v>2</v>
      </c>
      <c r="G63" s="6">
        <v>1</v>
      </c>
      <c r="H63" s="6">
        <v>1</v>
      </c>
      <c r="I63" t="s">
        <v>59</v>
      </c>
    </row>
    <row r="64" spans="1:9" x14ac:dyDescent="0.2">
      <c r="A64">
        <v>62</v>
      </c>
      <c r="B64" s="11" t="str">
        <f>HYPERLINK("http://www.uniprot.org/uniprot/MAPK2_HUMAN", "MAPK2_HUMAN")</f>
        <v>MAPK2_HUMAN</v>
      </c>
      <c r="C64" t="s">
        <v>341</v>
      </c>
      <c r="D64" t="b">
        <v>1</v>
      </c>
      <c r="E64" s="6">
        <v>1</v>
      </c>
      <c r="F64" s="6">
        <v>2</v>
      </c>
      <c r="G64" s="6">
        <v>1</v>
      </c>
      <c r="H64" s="6">
        <v>1</v>
      </c>
      <c r="I64" t="s">
        <v>59</v>
      </c>
    </row>
    <row r="65" spans="1:9" x14ac:dyDescent="0.2">
      <c r="A65">
        <v>36</v>
      </c>
      <c r="B65" s="11" t="str">
        <f>HYPERLINK("http://www.uniprot.org/uniprot/LMNA_HUMAN", "LMNA_HUMAN")</f>
        <v>LMNA_HUMAN</v>
      </c>
      <c r="C65" t="s">
        <v>342</v>
      </c>
      <c r="D65" t="b">
        <v>1</v>
      </c>
      <c r="E65" s="6">
        <v>1</v>
      </c>
      <c r="F65" s="6">
        <v>2</v>
      </c>
      <c r="G65" s="6">
        <v>1</v>
      </c>
      <c r="H65" s="6">
        <v>1</v>
      </c>
      <c r="I65" t="s">
        <v>59</v>
      </c>
    </row>
    <row r="66" spans="1:9" x14ac:dyDescent="0.2">
      <c r="A66">
        <v>46</v>
      </c>
      <c r="B66" s="11" t="str">
        <f>HYPERLINK("http://www.uniprot.org/uniprot/LEG3_HUMAN", "LEG3_HUMAN")</f>
        <v>LEG3_HUMAN</v>
      </c>
      <c r="C66" t="s">
        <v>343</v>
      </c>
      <c r="D66" t="b">
        <v>1</v>
      </c>
      <c r="E66" s="6">
        <v>1</v>
      </c>
      <c r="F66" s="6">
        <v>2</v>
      </c>
      <c r="G66" s="6">
        <v>1</v>
      </c>
      <c r="H66" s="6">
        <v>1</v>
      </c>
      <c r="I66" t="s">
        <v>59</v>
      </c>
    </row>
    <row r="67" spans="1:9" x14ac:dyDescent="0.2">
      <c r="A67">
        <v>38</v>
      </c>
      <c r="B67" s="11" t="str">
        <f>HYPERLINK("http://www.uniprot.org/uniprot/ISG15_HUMAN", "ISG15_HUMAN")</f>
        <v>ISG15_HUMAN</v>
      </c>
      <c r="C67" t="s">
        <v>344</v>
      </c>
      <c r="D67" t="b">
        <v>1</v>
      </c>
      <c r="E67" s="6">
        <v>1</v>
      </c>
      <c r="F67" s="6">
        <v>2</v>
      </c>
      <c r="G67" s="6">
        <v>1</v>
      </c>
      <c r="H67" s="6">
        <v>1</v>
      </c>
      <c r="I67" t="s">
        <v>59</v>
      </c>
    </row>
    <row r="68" spans="1:9" x14ac:dyDescent="0.2">
      <c r="A68">
        <v>91</v>
      </c>
      <c r="B68" s="11" t="str">
        <f>HYPERLINK("http://www.uniprot.org/uniprot/IQGA3_HUMAN", "IQGA3_HUMAN")</f>
        <v>IQGA3_HUMAN</v>
      </c>
      <c r="C68" t="s">
        <v>345</v>
      </c>
      <c r="D68" t="b">
        <v>1</v>
      </c>
      <c r="E68" s="6">
        <v>1</v>
      </c>
      <c r="F68" s="6">
        <v>2</v>
      </c>
      <c r="G68" s="6">
        <v>1</v>
      </c>
      <c r="H68" s="6">
        <v>1</v>
      </c>
      <c r="I68" t="s">
        <v>59</v>
      </c>
    </row>
    <row r="69" spans="1:9" x14ac:dyDescent="0.2">
      <c r="A69">
        <v>89</v>
      </c>
      <c r="B69" s="11" t="str">
        <f>HYPERLINK("http://www.uniprot.org/uniprot/INT8_HUMAN", "INT8_HUMAN")</f>
        <v>INT8_HUMAN</v>
      </c>
      <c r="C69" t="s">
        <v>346</v>
      </c>
      <c r="D69" t="b">
        <v>1</v>
      </c>
      <c r="E69" s="6">
        <v>1</v>
      </c>
      <c r="F69" s="6">
        <v>2</v>
      </c>
      <c r="G69" s="6">
        <v>1</v>
      </c>
      <c r="H69" s="6">
        <v>1</v>
      </c>
      <c r="I69" t="s">
        <v>59</v>
      </c>
    </row>
    <row r="70" spans="1:9" x14ac:dyDescent="0.2">
      <c r="A70">
        <v>107</v>
      </c>
      <c r="B70" s="11" t="str">
        <f>HYPERLINK("http://www.uniprot.org/uniprot/INCE_HUMAN", "INCE_HUMAN")</f>
        <v>INCE_HUMAN</v>
      </c>
      <c r="C70" t="s">
        <v>347</v>
      </c>
      <c r="D70" t="b">
        <v>1</v>
      </c>
      <c r="E70" s="6">
        <v>1</v>
      </c>
      <c r="F70" s="6">
        <v>2</v>
      </c>
      <c r="G70" s="6">
        <v>1</v>
      </c>
      <c r="H70" s="6">
        <v>1</v>
      </c>
      <c r="I70" t="s">
        <v>59</v>
      </c>
    </row>
    <row r="71" spans="1:9" x14ac:dyDescent="0.2">
      <c r="A71">
        <v>79</v>
      </c>
      <c r="B71" s="11" t="str">
        <f>HYPERLINK("http://www.uniprot.org/uniprot/ILK_HUMAN", "ILK_HUMAN")</f>
        <v>ILK_HUMAN</v>
      </c>
      <c r="C71" t="s">
        <v>348</v>
      </c>
      <c r="D71" t="b">
        <v>1</v>
      </c>
      <c r="E71" s="6">
        <v>2</v>
      </c>
      <c r="F71" s="6">
        <v>2</v>
      </c>
      <c r="G71" s="6">
        <v>1</v>
      </c>
      <c r="H71" s="6">
        <v>1</v>
      </c>
      <c r="I71" t="s">
        <v>59</v>
      </c>
    </row>
    <row r="72" spans="1:9" x14ac:dyDescent="0.2">
      <c r="A72">
        <v>105</v>
      </c>
      <c r="B72" s="11" t="str">
        <f>HYPERLINK("http://www.uniprot.org/uniprot/IFIH1_HUMAN", "IFIH1_HUMAN")</f>
        <v>IFIH1_HUMAN</v>
      </c>
      <c r="C72" t="s">
        <v>349</v>
      </c>
      <c r="D72" t="b">
        <v>1</v>
      </c>
      <c r="E72" s="6">
        <v>2</v>
      </c>
      <c r="F72" s="6">
        <v>2</v>
      </c>
      <c r="G72" s="6">
        <v>1</v>
      </c>
      <c r="H72" s="6">
        <v>1</v>
      </c>
      <c r="I72" t="s">
        <v>59</v>
      </c>
    </row>
    <row r="73" spans="1:9" x14ac:dyDescent="0.2">
      <c r="A73">
        <v>58</v>
      </c>
      <c r="B73" s="11" t="str">
        <f>HYPERLINK("http://www.uniprot.org/uniprot/IFI27_HUMAN", "IFI27_HUMAN")</f>
        <v>IFI27_HUMAN</v>
      </c>
      <c r="C73" t="s">
        <v>350</v>
      </c>
      <c r="D73" t="b">
        <v>1</v>
      </c>
      <c r="E73" s="6">
        <v>1</v>
      </c>
      <c r="F73" s="6">
        <v>2</v>
      </c>
      <c r="G73" s="6">
        <v>1</v>
      </c>
      <c r="H73" s="6">
        <v>1</v>
      </c>
      <c r="I73" t="s">
        <v>59</v>
      </c>
    </row>
    <row r="74" spans="1:9" x14ac:dyDescent="0.2">
      <c r="A74">
        <v>44</v>
      </c>
      <c r="B74" s="11" t="str">
        <f>HYPERLINK("http://www.uniprot.org/uniprot/HSP7C_HUMAN", "HSP7C_HUMAN")</f>
        <v>HSP7C_HUMAN</v>
      </c>
      <c r="C74" t="s">
        <v>351</v>
      </c>
      <c r="D74" t="b">
        <v>1</v>
      </c>
      <c r="E74" s="6">
        <v>2</v>
      </c>
      <c r="F74" s="6">
        <v>3</v>
      </c>
      <c r="G74" s="6">
        <v>1</v>
      </c>
      <c r="H74" s="6">
        <v>1</v>
      </c>
      <c r="I74" t="s">
        <v>59</v>
      </c>
    </row>
    <row r="75" spans="1:9" x14ac:dyDescent="0.2">
      <c r="A75">
        <v>40</v>
      </c>
      <c r="B75" s="11" t="str">
        <f>HYPERLINK("http://www.uniprot.org/uniprot/HS90B_HUMAN", "HS90B_HUMAN")</f>
        <v>HS90B_HUMAN</v>
      </c>
      <c r="C75" t="s">
        <v>352</v>
      </c>
      <c r="D75" t="b">
        <v>1</v>
      </c>
      <c r="E75" s="6">
        <v>1</v>
      </c>
      <c r="F75" s="6">
        <v>2</v>
      </c>
      <c r="G75" s="6">
        <v>1</v>
      </c>
      <c r="H75" s="6">
        <v>1</v>
      </c>
      <c r="I75" t="s">
        <v>59</v>
      </c>
    </row>
    <row r="76" spans="1:9" x14ac:dyDescent="0.2">
      <c r="A76">
        <v>39</v>
      </c>
      <c r="B76" s="11" t="str">
        <f>HYPERLINK("http://www.uniprot.org/uniprot/HS90A_HUMAN", "HS90A_HUMAN")</f>
        <v>HS90A_HUMAN</v>
      </c>
      <c r="C76" t="s">
        <v>353</v>
      </c>
      <c r="D76" t="b">
        <v>1</v>
      </c>
      <c r="E76" s="6">
        <v>1</v>
      </c>
      <c r="F76" s="6">
        <v>2</v>
      </c>
      <c r="G76" s="6">
        <v>1</v>
      </c>
      <c r="H76" s="6">
        <v>1</v>
      </c>
      <c r="I76" t="s">
        <v>59</v>
      </c>
    </row>
    <row r="77" spans="1:9" x14ac:dyDescent="0.2">
      <c r="A77">
        <v>65</v>
      </c>
      <c r="B77" s="11" t="str">
        <f>HYPERLINK("http://www.uniprot.org/uniprot/HNRPM_HUMAN", "HNRPM_HUMAN")</f>
        <v>HNRPM_HUMAN</v>
      </c>
      <c r="C77" t="s">
        <v>354</v>
      </c>
      <c r="D77" t="b">
        <v>1</v>
      </c>
      <c r="E77" s="6">
        <v>2</v>
      </c>
      <c r="F77" s="6">
        <v>2</v>
      </c>
      <c r="G77" s="6">
        <v>1</v>
      </c>
      <c r="H77" s="6">
        <v>1</v>
      </c>
      <c r="I77" t="s">
        <v>59</v>
      </c>
    </row>
    <row r="78" spans="1:9" x14ac:dyDescent="0.2">
      <c r="A78">
        <v>86</v>
      </c>
      <c r="B78" s="11" t="str">
        <f>HYPERLINK("http://www.uniprot.org/uniprot/H90B2_HUMAN", "H90B2_HUMAN")</f>
        <v>H90B2_HUMAN</v>
      </c>
      <c r="C78" t="s">
        <v>355</v>
      </c>
      <c r="D78" t="b">
        <v>0</v>
      </c>
      <c r="E78" s="6">
        <v>1</v>
      </c>
      <c r="F78" s="6">
        <v>2</v>
      </c>
      <c r="G78" s="6">
        <v>1</v>
      </c>
      <c r="H78" s="6">
        <v>1</v>
      </c>
      <c r="I78" t="s">
        <v>285</v>
      </c>
    </row>
    <row r="79" spans="1:9" x14ac:dyDescent="0.2">
      <c r="A79">
        <v>71</v>
      </c>
      <c r="B79" s="11" t="str">
        <f>HYPERLINK("http://www.uniprot.org/uniprot/GTF2I_HUMAN", "GTF2I_HUMAN")</f>
        <v>GTF2I_HUMAN</v>
      </c>
      <c r="C79" t="s">
        <v>356</v>
      </c>
      <c r="D79" t="b">
        <v>1</v>
      </c>
      <c r="E79" s="6">
        <v>1</v>
      </c>
      <c r="F79" s="6">
        <v>2</v>
      </c>
      <c r="G79" s="6">
        <v>1</v>
      </c>
      <c r="H79" s="6">
        <v>1</v>
      </c>
      <c r="I79" t="s">
        <v>59</v>
      </c>
    </row>
    <row r="80" spans="1:9" x14ac:dyDescent="0.2">
      <c r="A80">
        <v>71</v>
      </c>
      <c r="B80" s="11" t="str">
        <f>HYPERLINK("http://www.uniprot.org/uniprot/GTF2I_HUMAN", "GTF2I_HUMAN")</f>
        <v>GTF2I_HUMAN</v>
      </c>
      <c r="C80" t="s">
        <v>357</v>
      </c>
      <c r="D80" t="b">
        <v>1</v>
      </c>
      <c r="E80" s="6">
        <v>1</v>
      </c>
      <c r="F80" s="6">
        <v>2</v>
      </c>
      <c r="G80" s="6">
        <v>1</v>
      </c>
      <c r="H80" s="6">
        <v>1</v>
      </c>
      <c r="I80" t="s">
        <v>59</v>
      </c>
    </row>
    <row r="81" spans="1:9" x14ac:dyDescent="0.2">
      <c r="A81">
        <v>97</v>
      </c>
      <c r="B81" s="11" t="str">
        <f>HYPERLINK("http://www.uniprot.org/uniprot/FUBP2_HUMAN", "FUBP2_HUMAN")</f>
        <v>FUBP2_HUMAN</v>
      </c>
      <c r="C81" t="s">
        <v>358</v>
      </c>
      <c r="D81" t="b">
        <v>1</v>
      </c>
      <c r="E81" s="6">
        <v>2</v>
      </c>
      <c r="F81" s="6">
        <v>2</v>
      </c>
      <c r="G81" s="6">
        <v>1</v>
      </c>
      <c r="H81" s="6">
        <v>1</v>
      </c>
      <c r="I81" t="s">
        <v>59</v>
      </c>
    </row>
    <row r="82" spans="1:9" x14ac:dyDescent="0.2">
      <c r="A82">
        <v>88</v>
      </c>
      <c r="B82" s="11" t="str">
        <f>HYPERLINK("http://www.uniprot.org/uniprot/FA83H_HUMAN", "FA83H_HUMAN")</f>
        <v>FA83H_HUMAN</v>
      </c>
      <c r="C82" t="s">
        <v>359</v>
      </c>
      <c r="D82" t="b">
        <v>1</v>
      </c>
      <c r="E82" s="6">
        <v>1</v>
      </c>
      <c r="F82" s="6">
        <v>2</v>
      </c>
      <c r="G82" s="6">
        <v>1</v>
      </c>
      <c r="H82" s="6">
        <v>1</v>
      </c>
      <c r="I82" t="s">
        <v>59</v>
      </c>
    </row>
    <row r="83" spans="1:9" x14ac:dyDescent="0.2">
      <c r="A83">
        <v>100</v>
      </c>
      <c r="B83" s="11" t="str">
        <f>HYPERLINK("http://www.uniprot.org/uniprot/EIF3C_HUMAN", "EIF3C_HUMAN")</f>
        <v>EIF3C_HUMAN</v>
      </c>
      <c r="C83" t="s">
        <v>360</v>
      </c>
      <c r="D83" t="b">
        <v>1</v>
      </c>
      <c r="E83" s="6">
        <v>1</v>
      </c>
      <c r="F83" s="6">
        <v>2</v>
      </c>
      <c r="G83" s="6">
        <v>1</v>
      </c>
      <c r="H83" s="6">
        <v>1</v>
      </c>
      <c r="I83" t="s">
        <v>59</v>
      </c>
    </row>
    <row r="84" spans="1:9" x14ac:dyDescent="0.2">
      <c r="A84">
        <v>78</v>
      </c>
      <c r="B84" s="11" t="str">
        <f>HYPERLINK("http://www.uniprot.org/uniprot/ECH1_HUMAN", "ECH1_HUMAN")</f>
        <v>ECH1_HUMAN</v>
      </c>
      <c r="C84" t="s">
        <v>361</v>
      </c>
      <c r="D84" t="b">
        <v>1</v>
      </c>
      <c r="E84" s="6">
        <v>1</v>
      </c>
      <c r="F84" s="6">
        <v>2</v>
      </c>
      <c r="G84" s="6">
        <v>1</v>
      </c>
      <c r="H84" s="6">
        <v>1</v>
      </c>
      <c r="I84" t="s">
        <v>59</v>
      </c>
    </row>
    <row r="85" spans="1:9" x14ac:dyDescent="0.2">
      <c r="A85">
        <v>80</v>
      </c>
      <c r="B85" s="11" t="str">
        <f>HYPERLINK("http://www.uniprot.org/uniprot/DYHC1_HUMAN", "DYHC1_HUMAN")</f>
        <v>DYHC1_HUMAN</v>
      </c>
      <c r="C85" t="s">
        <v>362</v>
      </c>
      <c r="D85" t="b">
        <v>1</v>
      </c>
      <c r="E85" s="6">
        <v>1</v>
      </c>
      <c r="F85" s="6">
        <v>2</v>
      </c>
      <c r="G85" s="6">
        <v>1</v>
      </c>
      <c r="H85" s="6">
        <v>1</v>
      </c>
      <c r="I85" t="s">
        <v>59</v>
      </c>
    </row>
    <row r="86" spans="1:9" x14ac:dyDescent="0.2">
      <c r="A86">
        <v>50</v>
      </c>
      <c r="B86" s="11" t="str">
        <f>HYPERLINK("http://www.uniprot.org/uniprot/DUS1_HUMAN", "DUS1_HUMAN")</f>
        <v>DUS1_HUMAN</v>
      </c>
      <c r="C86" t="s">
        <v>363</v>
      </c>
      <c r="D86" t="b">
        <v>1</v>
      </c>
      <c r="E86" s="6">
        <v>1</v>
      </c>
      <c r="F86" s="6">
        <v>2</v>
      </c>
      <c r="G86" s="6">
        <v>1</v>
      </c>
      <c r="H86" s="6">
        <v>1</v>
      </c>
      <c r="I86" t="s">
        <v>59</v>
      </c>
    </row>
    <row r="87" spans="1:9" x14ac:dyDescent="0.2">
      <c r="A87">
        <v>28</v>
      </c>
      <c r="B87" s="11" t="str">
        <f>HYPERLINK("http://www.uniprot.org/uniprot/DNJB6_HUMAN", "DNJB6_HUMAN")</f>
        <v>DNJB6_HUMAN</v>
      </c>
      <c r="C87" t="s">
        <v>364</v>
      </c>
      <c r="D87" t="b">
        <v>1</v>
      </c>
      <c r="E87" s="6">
        <v>1</v>
      </c>
      <c r="F87" s="6">
        <v>2</v>
      </c>
      <c r="G87" s="6">
        <v>1</v>
      </c>
      <c r="H87" s="6">
        <v>1</v>
      </c>
      <c r="I87" t="s">
        <v>59</v>
      </c>
    </row>
    <row r="88" spans="1:9" x14ac:dyDescent="0.2">
      <c r="A88">
        <v>72</v>
      </c>
      <c r="B88" s="11" t="str">
        <f>HYPERLINK("http://www.uniprot.org/uniprot/DCD_HUMAN", "DCD_HUMAN")</f>
        <v>DCD_HUMAN</v>
      </c>
      <c r="C88" t="s">
        <v>365</v>
      </c>
      <c r="D88" t="b">
        <v>1</v>
      </c>
      <c r="E88" s="6">
        <v>2</v>
      </c>
      <c r="F88" s="6">
        <v>3</v>
      </c>
      <c r="G88" s="6">
        <v>1</v>
      </c>
      <c r="H88" s="6">
        <v>1</v>
      </c>
      <c r="I88" t="s">
        <v>59</v>
      </c>
    </row>
    <row r="89" spans="1:9" x14ac:dyDescent="0.2">
      <c r="A89">
        <v>72</v>
      </c>
      <c r="B89" s="11" t="str">
        <f>HYPERLINK("http://www.uniprot.org/uniprot/DCD_HUMAN", "DCD_HUMAN")</f>
        <v>DCD_HUMAN</v>
      </c>
      <c r="C89" t="s">
        <v>366</v>
      </c>
      <c r="D89" t="b">
        <v>1</v>
      </c>
      <c r="E89" s="6">
        <v>1</v>
      </c>
      <c r="F89" s="6">
        <v>2</v>
      </c>
      <c r="G89" s="6">
        <v>1</v>
      </c>
      <c r="H89" s="6">
        <v>1</v>
      </c>
      <c r="I89" t="s">
        <v>59</v>
      </c>
    </row>
    <row r="90" spans="1:9" x14ac:dyDescent="0.2">
      <c r="A90">
        <v>72</v>
      </c>
      <c r="B90" s="11" t="str">
        <f>HYPERLINK("http://www.uniprot.org/uniprot/DCD_HUMAN", "DCD_HUMAN")</f>
        <v>DCD_HUMAN</v>
      </c>
      <c r="C90" t="s">
        <v>367</v>
      </c>
      <c r="D90" t="b">
        <v>1</v>
      </c>
      <c r="E90" s="6">
        <v>1</v>
      </c>
      <c r="F90" s="6">
        <v>2</v>
      </c>
      <c r="G90" s="6">
        <v>1</v>
      </c>
      <c r="H90" s="6">
        <v>1</v>
      </c>
      <c r="I90" t="s">
        <v>59</v>
      </c>
    </row>
    <row r="91" spans="1:9" x14ac:dyDescent="0.2">
      <c r="A91">
        <v>72</v>
      </c>
      <c r="B91" s="11" t="str">
        <f>HYPERLINK("http://www.uniprot.org/uniprot/DCD_HUMAN", "DCD_HUMAN")</f>
        <v>DCD_HUMAN</v>
      </c>
      <c r="C91" t="s">
        <v>368</v>
      </c>
      <c r="D91" t="b">
        <v>1</v>
      </c>
      <c r="E91" s="6">
        <v>1</v>
      </c>
      <c r="F91" s="6">
        <v>2</v>
      </c>
      <c r="G91" s="6">
        <v>1</v>
      </c>
      <c r="H91" s="6">
        <v>1</v>
      </c>
      <c r="I91" t="s">
        <v>59</v>
      </c>
    </row>
    <row r="92" spans="1:9" x14ac:dyDescent="0.2">
      <c r="A92">
        <v>76</v>
      </c>
      <c r="B92" s="11" t="str">
        <f>HYPERLINK("http://www.uniprot.org/uniprot/CSTF1_HUMAN", "CSTF1_HUMAN")</f>
        <v>CSTF1_HUMAN</v>
      </c>
      <c r="C92" t="s">
        <v>369</v>
      </c>
      <c r="D92" t="b">
        <v>1</v>
      </c>
      <c r="E92" s="6">
        <v>1</v>
      </c>
      <c r="F92" s="6">
        <v>2</v>
      </c>
      <c r="G92" s="6">
        <v>1</v>
      </c>
      <c r="H92" s="6">
        <v>1</v>
      </c>
      <c r="I92" t="s">
        <v>59</v>
      </c>
    </row>
    <row r="93" spans="1:9" x14ac:dyDescent="0.2">
      <c r="A93">
        <v>102</v>
      </c>
      <c r="B93" s="11" t="str">
        <f>HYPERLINK("http://www.uniprot.org/uniprot/CSN4_HUMAN", "CSN4_HUMAN")</f>
        <v>CSN4_HUMAN</v>
      </c>
      <c r="C93" t="s">
        <v>370</v>
      </c>
      <c r="D93" t="b">
        <v>1</v>
      </c>
      <c r="E93" s="6">
        <v>1</v>
      </c>
      <c r="F93" s="6">
        <v>2</v>
      </c>
      <c r="G93" s="6">
        <v>1</v>
      </c>
      <c r="H93" s="6">
        <v>1</v>
      </c>
      <c r="I93" t="s">
        <v>59</v>
      </c>
    </row>
    <row r="94" spans="1:9" x14ac:dyDescent="0.2">
      <c r="A94">
        <v>60</v>
      </c>
      <c r="B94" s="11" t="str">
        <f>HYPERLINK("http://www.uniprot.org/uniprot/CRKL_HUMAN", "CRKL_HUMAN")</f>
        <v>CRKL_HUMAN</v>
      </c>
      <c r="C94" t="s">
        <v>371</v>
      </c>
      <c r="D94" t="b">
        <v>1</v>
      </c>
      <c r="E94" s="6">
        <v>1</v>
      </c>
      <c r="F94" s="6">
        <v>2</v>
      </c>
      <c r="G94" s="6">
        <v>1</v>
      </c>
      <c r="H94" s="6">
        <v>1</v>
      </c>
      <c r="I94" t="s">
        <v>59</v>
      </c>
    </row>
    <row r="95" spans="1:9" x14ac:dyDescent="0.2">
      <c r="A95">
        <v>60</v>
      </c>
      <c r="B95" s="11" t="str">
        <f>HYPERLINK("http://www.uniprot.org/uniprot/CRKL_HUMAN", "CRKL_HUMAN")</f>
        <v>CRKL_HUMAN</v>
      </c>
      <c r="C95" t="s">
        <v>372</v>
      </c>
      <c r="D95" t="b">
        <v>1</v>
      </c>
      <c r="E95" s="6">
        <v>1</v>
      </c>
      <c r="F95" s="6">
        <v>2</v>
      </c>
      <c r="G95" s="6">
        <v>1</v>
      </c>
      <c r="H95" s="6">
        <v>1</v>
      </c>
      <c r="I95" t="s">
        <v>59</v>
      </c>
    </row>
    <row r="96" spans="1:9" x14ac:dyDescent="0.2">
      <c r="A96">
        <v>43</v>
      </c>
      <c r="B96" s="11" t="str">
        <f>HYPERLINK("http://www.uniprot.org/uniprot/COX6C_HUMAN", "COX6C_HUMAN")</f>
        <v>COX6C_HUMAN</v>
      </c>
      <c r="C96" t="s">
        <v>373</v>
      </c>
      <c r="D96" t="b">
        <v>1</v>
      </c>
      <c r="E96" s="6">
        <v>1</v>
      </c>
      <c r="F96" s="6">
        <v>2</v>
      </c>
      <c r="G96" s="6">
        <v>1</v>
      </c>
      <c r="H96" s="6">
        <v>1</v>
      </c>
      <c r="I96" t="s">
        <v>59</v>
      </c>
    </row>
    <row r="97" spans="1:9" x14ac:dyDescent="0.2">
      <c r="A97">
        <v>75</v>
      </c>
      <c r="B97" s="11" t="str">
        <f>HYPERLINK("http://www.uniprot.org/uniprot/CLH1_HUMAN", "CLH1_HUMAN")</f>
        <v>CLH1_HUMAN</v>
      </c>
      <c r="C97" t="s">
        <v>374</v>
      </c>
      <c r="D97" t="b">
        <v>1</v>
      </c>
      <c r="E97" s="6">
        <v>1</v>
      </c>
      <c r="F97" s="6">
        <v>2</v>
      </c>
      <c r="G97" s="6">
        <v>1</v>
      </c>
      <c r="H97" s="6">
        <v>1</v>
      </c>
      <c r="I97" t="s">
        <v>59</v>
      </c>
    </row>
    <row r="98" spans="1:9" x14ac:dyDescent="0.2">
      <c r="A98">
        <v>114</v>
      </c>
      <c r="B98" s="11" t="str">
        <f>HYPERLINK("http://www.uniprot.org/uniprot/BR44L_HUMAN", "BR44L_HUMAN")</f>
        <v>BR44L_HUMAN</v>
      </c>
      <c r="C98" t="s">
        <v>375</v>
      </c>
      <c r="D98" t="b">
        <v>1</v>
      </c>
      <c r="E98" s="6">
        <v>1</v>
      </c>
      <c r="F98" s="6">
        <v>2</v>
      </c>
      <c r="G98" s="6">
        <v>1</v>
      </c>
      <c r="H98" s="6">
        <v>1</v>
      </c>
      <c r="I98" t="s">
        <v>59</v>
      </c>
    </row>
    <row r="99" spans="1:9" x14ac:dyDescent="0.2">
      <c r="A99">
        <v>116</v>
      </c>
      <c r="B99" s="11" t="str">
        <f>HYPERLINK("http://www.uniprot.org/uniprot/BACE2_HUMAN", "BACE2_HUMAN")</f>
        <v>BACE2_HUMAN</v>
      </c>
      <c r="C99" t="s">
        <v>376</v>
      </c>
      <c r="D99" t="b">
        <v>1</v>
      </c>
      <c r="E99" s="6">
        <v>1</v>
      </c>
      <c r="F99" s="6">
        <v>2</v>
      </c>
      <c r="G99" s="6">
        <v>1</v>
      </c>
      <c r="H99" s="6">
        <v>1</v>
      </c>
      <c r="I99" t="s">
        <v>59</v>
      </c>
    </row>
    <row r="100" spans="1:9" x14ac:dyDescent="0.2">
      <c r="A100">
        <v>23</v>
      </c>
      <c r="B100" s="11" t="str">
        <f>HYPERLINK("http://www.uniprot.org/uniprot/ATOX1_HUMAN", "ATOX1_HUMAN")</f>
        <v>ATOX1_HUMAN</v>
      </c>
      <c r="C100" t="s">
        <v>377</v>
      </c>
      <c r="D100" t="b">
        <v>1</v>
      </c>
      <c r="E100" s="6">
        <v>1</v>
      </c>
      <c r="F100" s="6">
        <v>2</v>
      </c>
      <c r="G100" s="6">
        <v>1</v>
      </c>
      <c r="H100" s="6">
        <v>1</v>
      </c>
      <c r="I100" t="s">
        <v>59</v>
      </c>
    </row>
    <row r="101" spans="1:9" x14ac:dyDescent="0.2">
      <c r="A101">
        <v>48</v>
      </c>
      <c r="B101" s="11" t="str">
        <f>HYPERLINK("http://www.uniprot.org/uniprot/ATF6A_HUMAN", "ATF6A_HUMAN")</f>
        <v>ATF6A_HUMAN</v>
      </c>
      <c r="C101" t="s">
        <v>378</v>
      </c>
      <c r="D101" t="b">
        <v>1</v>
      </c>
      <c r="E101" s="6">
        <v>1</v>
      </c>
      <c r="F101" s="6">
        <v>2</v>
      </c>
      <c r="G101" s="6">
        <v>1</v>
      </c>
      <c r="H101" s="6">
        <v>1</v>
      </c>
      <c r="I101" t="s">
        <v>59</v>
      </c>
    </row>
    <row r="102" spans="1:9" x14ac:dyDescent="0.2">
      <c r="A102">
        <v>37</v>
      </c>
      <c r="B102" s="11" t="str">
        <f>HYPERLINK("http://www.uniprot.org/uniprot/ALDOA_HUMAN", "ALDOA_HUMAN")</f>
        <v>ALDOA_HUMAN</v>
      </c>
      <c r="C102" t="s">
        <v>379</v>
      </c>
      <c r="D102" t="b">
        <v>1</v>
      </c>
      <c r="E102" s="6">
        <v>1</v>
      </c>
      <c r="F102" s="6">
        <v>2</v>
      </c>
      <c r="G102" s="6">
        <v>1</v>
      </c>
      <c r="H102" s="6">
        <v>1</v>
      </c>
      <c r="I102" t="s">
        <v>59</v>
      </c>
    </row>
    <row r="103" spans="1:9" x14ac:dyDescent="0.2">
      <c r="A103">
        <v>22</v>
      </c>
      <c r="B103" s="11" t="str">
        <f>HYPERLINK("http://www.uniprot.org/uniprot/ADAS_HUMAN", "ADAS_HUMAN")</f>
        <v>ADAS_HUMAN</v>
      </c>
      <c r="C103" t="s">
        <v>380</v>
      </c>
      <c r="D103" t="b">
        <v>1</v>
      </c>
      <c r="E103" s="6">
        <v>1</v>
      </c>
      <c r="F103" s="6">
        <v>2</v>
      </c>
      <c r="G103" s="6">
        <v>1</v>
      </c>
      <c r="H103" s="6">
        <v>1</v>
      </c>
      <c r="I103" t="s">
        <v>59</v>
      </c>
    </row>
    <row r="104" spans="1:9" x14ac:dyDescent="0.2">
      <c r="A104">
        <v>53</v>
      </c>
      <c r="B104" s="11" t="str">
        <f>HYPERLINK("http://www.uniprot.org/uniprot/ACSL1_HUMAN", "ACSL1_HUMAN")</f>
        <v>ACSL1_HUMAN</v>
      </c>
      <c r="C104" t="s">
        <v>381</v>
      </c>
      <c r="D104" t="b">
        <v>1</v>
      </c>
      <c r="E104" s="6">
        <v>1</v>
      </c>
      <c r="F104" s="6">
        <v>2</v>
      </c>
      <c r="G104" s="6">
        <v>1</v>
      </c>
      <c r="H104" s="6">
        <v>1</v>
      </c>
      <c r="I104" t="s">
        <v>59</v>
      </c>
    </row>
    <row r="105" spans="1:9" x14ac:dyDescent="0.2">
      <c r="A105">
        <v>67</v>
      </c>
      <c r="B105" s="11" t="str">
        <f>HYPERLINK("http://www.uniprot.org/uniprot/ACLY_HUMAN", "ACLY_HUMAN")</f>
        <v>ACLY_HUMAN</v>
      </c>
      <c r="C105" t="s">
        <v>382</v>
      </c>
      <c r="D105" t="b">
        <v>1</v>
      </c>
      <c r="E105" s="6">
        <v>1</v>
      </c>
      <c r="F105" s="6">
        <v>2</v>
      </c>
      <c r="G105" s="6">
        <v>1</v>
      </c>
      <c r="H105" s="6">
        <v>1</v>
      </c>
      <c r="I105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44"/>
  <sheetViews>
    <sheetView workbookViewId="0">
      <selection activeCell="J27" sqref="J27"/>
    </sheetView>
  </sheetViews>
  <sheetFormatPr baseColWidth="10" defaultColWidth="8.83203125" defaultRowHeight="15" x14ac:dyDescent="0.2"/>
  <cols>
    <col min="1" max="1" width="10.1640625" customWidth="1"/>
    <col min="2" max="2" width="15.5" bestFit="1" customWidth="1"/>
    <col min="3" max="3" width="28.1640625" bestFit="1" customWidth="1"/>
    <col min="4" max="4" width="9" customWidth="1"/>
    <col min="5" max="6" width="9" style="6" customWidth="1"/>
    <col min="7" max="7" width="28" style="6" customWidth="1"/>
    <col min="8" max="8" width="10.83203125" customWidth="1"/>
    <col min="253" max="253" width="11.5" customWidth="1"/>
    <col min="254" max="255" width="15.5" bestFit="1" customWidth="1"/>
    <col min="256" max="256" width="53" bestFit="1" customWidth="1"/>
    <col min="258" max="258" width="5" customWidth="1"/>
    <col min="259" max="259" width="3.83203125" customWidth="1"/>
    <col min="261" max="261" width="20.6640625" customWidth="1"/>
    <col min="262" max="262" width="19.5" customWidth="1"/>
    <col min="263" max="263" width="25.6640625" customWidth="1"/>
    <col min="264" max="264" width="31" bestFit="1" customWidth="1"/>
    <col min="509" max="509" width="11.5" customWidth="1"/>
    <col min="510" max="511" width="15.5" bestFit="1" customWidth="1"/>
    <col min="512" max="512" width="53" bestFit="1" customWidth="1"/>
    <col min="514" max="514" width="5" customWidth="1"/>
    <col min="515" max="515" width="3.83203125" customWidth="1"/>
    <col min="517" max="517" width="20.6640625" customWidth="1"/>
    <col min="518" max="518" width="19.5" customWidth="1"/>
    <col min="519" max="519" width="25.6640625" customWidth="1"/>
    <col min="520" max="520" width="31" bestFit="1" customWidth="1"/>
    <col min="765" max="765" width="11.5" customWidth="1"/>
    <col min="766" max="767" width="15.5" bestFit="1" customWidth="1"/>
    <col min="768" max="768" width="53" bestFit="1" customWidth="1"/>
    <col min="770" max="770" width="5" customWidth="1"/>
    <col min="771" max="771" width="3.83203125" customWidth="1"/>
    <col min="773" max="773" width="20.6640625" customWidth="1"/>
    <col min="774" max="774" width="19.5" customWidth="1"/>
    <col min="775" max="775" width="25.6640625" customWidth="1"/>
    <col min="776" max="776" width="31" bestFit="1" customWidth="1"/>
    <col min="1021" max="1021" width="11.5" customWidth="1"/>
    <col min="1022" max="1023" width="15.5" bestFit="1" customWidth="1"/>
    <col min="1024" max="1024" width="53" bestFit="1" customWidth="1"/>
    <col min="1026" max="1026" width="5" customWidth="1"/>
    <col min="1027" max="1027" width="3.83203125" customWidth="1"/>
    <col min="1029" max="1029" width="20.6640625" customWidth="1"/>
    <col min="1030" max="1030" width="19.5" customWidth="1"/>
    <col min="1031" max="1031" width="25.6640625" customWidth="1"/>
    <col min="1032" max="1032" width="31" bestFit="1" customWidth="1"/>
    <col min="1277" max="1277" width="11.5" customWidth="1"/>
    <col min="1278" max="1279" width="15.5" bestFit="1" customWidth="1"/>
    <col min="1280" max="1280" width="53" bestFit="1" customWidth="1"/>
    <col min="1282" max="1282" width="5" customWidth="1"/>
    <col min="1283" max="1283" width="3.83203125" customWidth="1"/>
    <col min="1285" max="1285" width="20.6640625" customWidth="1"/>
    <col min="1286" max="1286" width="19.5" customWidth="1"/>
    <col min="1287" max="1287" width="25.6640625" customWidth="1"/>
    <col min="1288" max="1288" width="31" bestFit="1" customWidth="1"/>
    <col min="1533" max="1533" width="11.5" customWidth="1"/>
    <col min="1534" max="1535" width="15.5" bestFit="1" customWidth="1"/>
    <col min="1536" max="1536" width="53" bestFit="1" customWidth="1"/>
    <col min="1538" max="1538" width="5" customWidth="1"/>
    <col min="1539" max="1539" width="3.83203125" customWidth="1"/>
    <col min="1541" max="1541" width="20.6640625" customWidth="1"/>
    <col min="1542" max="1542" width="19.5" customWidth="1"/>
    <col min="1543" max="1543" width="25.6640625" customWidth="1"/>
    <col min="1544" max="1544" width="31" bestFit="1" customWidth="1"/>
    <col min="1789" max="1789" width="11.5" customWidth="1"/>
    <col min="1790" max="1791" width="15.5" bestFit="1" customWidth="1"/>
    <col min="1792" max="1792" width="53" bestFit="1" customWidth="1"/>
    <col min="1794" max="1794" width="5" customWidth="1"/>
    <col min="1795" max="1795" width="3.83203125" customWidth="1"/>
    <col min="1797" max="1797" width="20.6640625" customWidth="1"/>
    <col min="1798" max="1798" width="19.5" customWidth="1"/>
    <col min="1799" max="1799" width="25.6640625" customWidth="1"/>
    <col min="1800" max="1800" width="31" bestFit="1" customWidth="1"/>
    <col min="2045" max="2045" width="11.5" customWidth="1"/>
    <col min="2046" max="2047" width="15.5" bestFit="1" customWidth="1"/>
    <col min="2048" max="2048" width="53" bestFit="1" customWidth="1"/>
    <col min="2050" max="2050" width="5" customWidth="1"/>
    <col min="2051" max="2051" width="3.83203125" customWidth="1"/>
    <col min="2053" max="2053" width="20.6640625" customWidth="1"/>
    <col min="2054" max="2054" width="19.5" customWidth="1"/>
    <col min="2055" max="2055" width="25.6640625" customWidth="1"/>
    <col min="2056" max="2056" width="31" bestFit="1" customWidth="1"/>
    <col min="2301" max="2301" width="11.5" customWidth="1"/>
    <col min="2302" max="2303" width="15.5" bestFit="1" customWidth="1"/>
    <col min="2304" max="2304" width="53" bestFit="1" customWidth="1"/>
    <col min="2306" max="2306" width="5" customWidth="1"/>
    <col min="2307" max="2307" width="3.83203125" customWidth="1"/>
    <col min="2309" max="2309" width="20.6640625" customWidth="1"/>
    <col min="2310" max="2310" width="19.5" customWidth="1"/>
    <col min="2311" max="2311" width="25.6640625" customWidth="1"/>
    <col min="2312" max="2312" width="31" bestFit="1" customWidth="1"/>
    <col min="2557" max="2557" width="11.5" customWidth="1"/>
    <col min="2558" max="2559" width="15.5" bestFit="1" customWidth="1"/>
    <col min="2560" max="2560" width="53" bestFit="1" customWidth="1"/>
    <col min="2562" max="2562" width="5" customWidth="1"/>
    <col min="2563" max="2563" width="3.83203125" customWidth="1"/>
    <col min="2565" max="2565" width="20.6640625" customWidth="1"/>
    <col min="2566" max="2566" width="19.5" customWidth="1"/>
    <col min="2567" max="2567" width="25.6640625" customWidth="1"/>
    <col min="2568" max="2568" width="31" bestFit="1" customWidth="1"/>
    <col min="2813" max="2813" width="11.5" customWidth="1"/>
    <col min="2814" max="2815" width="15.5" bestFit="1" customWidth="1"/>
    <col min="2816" max="2816" width="53" bestFit="1" customWidth="1"/>
    <col min="2818" max="2818" width="5" customWidth="1"/>
    <col min="2819" max="2819" width="3.83203125" customWidth="1"/>
    <col min="2821" max="2821" width="20.6640625" customWidth="1"/>
    <col min="2822" max="2822" width="19.5" customWidth="1"/>
    <col min="2823" max="2823" width="25.6640625" customWidth="1"/>
    <col min="2824" max="2824" width="31" bestFit="1" customWidth="1"/>
    <col min="3069" max="3069" width="11.5" customWidth="1"/>
    <col min="3070" max="3071" width="15.5" bestFit="1" customWidth="1"/>
    <col min="3072" max="3072" width="53" bestFit="1" customWidth="1"/>
    <col min="3074" max="3074" width="5" customWidth="1"/>
    <col min="3075" max="3075" width="3.83203125" customWidth="1"/>
    <col min="3077" max="3077" width="20.6640625" customWidth="1"/>
    <col min="3078" max="3078" width="19.5" customWidth="1"/>
    <col min="3079" max="3079" width="25.6640625" customWidth="1"/>
    <col min="3080" max="3080" width="31" bestFit="1" customWidth="1"/>
    <col min="3325" max="3325" width="11.5" customWidth="1"/>
    <col min="3326" max="3327" width="15.5" bestFit="1" customWidth="1"/>
    <col min="3328" max="3328" width="53" bestFit="1" customWidth="1"/>
    <col min="3330" max="3330" width="5" customWidth="1"/>
    <col min="3331" max="3331" width="3.83203125" customWidth="1"/>
    <col min="3333" max="3333" width="20.6640625" customWidth="1"/>
    <col min="3334" max="3334" width="19.5" customWidth="1"/>
    <col min="3335" max="3335" width="25.6640625" customWidth="1"/>
    <col min="3336" max="3336" width="31" bestFit="1" customWidth="1"/>
    <col min="3581" max="3581" width="11.5" customWidth="1"/>
    <col min="3582" max="3583" width="15.5" bestFit="1" customWidth="1"/>
    <col min="3584" max="3584" width="53" bestFit="1" customWidth="1"/>
    <col min="3586" max="3586" width="5" customWidth="1"/>
    <col min="3587" max="3587" width="3.83203125" customWidth="1"/>
    <col min="3589" max="3589" width="20.6640625" customWidth="1"/>
    <col min="3590" max="3590" width="19.5" customWidth="1"/>
    <col min="3591" max="3591" width="25.6640625" customWidth="1"/>
    <col min="3592" max="3592" width="31" bestFit="1" customWidth="1"/>
    <col min="3837" max="3837" width="11.5" customWidth="1"/>
    <col min="3838" max="3839" width="15.5" bestFit="1" customWidth="1"/>
    <col min="3840" max="3840" width="53" bestFit="1" customWidth="1"/>
    <col min="3842" max="3842" width="5" customWidth="1"/>
    <col min="3843" max="3843" width="3.83203125" customWidth="1"/>
    <col min="3845" max="3845" width="20.6640625" customWidth="1"/>
    <col min="3846" max="3846" width="19.5" customWidth="1"/>
    <col min="3847" max="3847" width="25.6640625" customWidth="1"/>
    <col min="3848" max="3848" width="31" bestFit="1" customWidth="1"/>
    <col min="4093" max="4093" width="11.5" customWidth="1"/>
    <col min="4094" max="4095" width="15.5" bestFit="1" customWidth="1"/>
    <col min="4096" max="4096" width="53" bestFit="1" customWidth="1"/>
    <col min="4098" max="4098" width="5" customWidth="1"/>
    <col min="4099" max="4099" width="3.83203125" customWidth="1"/>
    <col min="4101" max="4101" width="20.6640625" customWidth="1"/>
    <col min="4102" max="4102" width="19.5" customWidth="1"/>
    <col min="4103" max="4103" width="25.6640625" customWidth="1"/>
    <col min="4104" max="4104" width="31" bestFit="1" customWidth="1"/>
    <col min="4349" max="4349" width="11.5" customWidth="1"/>
    <col min="4350" max="4351" width="15.5" bestFit="1" customWidth="1"/>
    <col min="4352" max="4352" width="53" bestFit="1" customWidth="1"/>
    <col min="4354" max="4354" width="5" customWidth="1"/>
    <col min="4355" max="4355" width="3.83203125" customWidth="1"/>
    <col min="4357" max="4357" width="20.6640625" customWidth="1"/>
    <col min="4358" max="4358" width="19.5" customWidth="1"/>
    <col min="4359" max="4359" width="25.6640625" customWidth="1"/>
    <col min="4360" max="4360" width="31" bestFit="1" customWidth="1"/>
    <col min="4605" max="4605" width="11.5" customWidth="1"/>
    <col min="4606" max="4607" width="15.5" bestFit="1" customWidth="1"/>
    <col min="4608" max="4608" width="53" bestFit="1" customWidth="1"/>
    <col min="4610" max="4610" width="5" customWidth="1"/>
    <col min="4611" max="4611" width="3.83203125" customWidth="1"/>
    <col min="4613" max="4613" width="20.6640625" customWidth="1"/>
    <col min="4614" max="4614" width="19.5" customWidth="1"/>
    <col min="4615" max="4615" width="25.6640625" customWidth="1"/>
    <col min="4616" max="4616" width="31" bestFit="1" customWidth="1"/>
    <col min="4861" max="4861" width="11.5" customWidth="1"/>
    <col min="4862" max="4863" width="15.5" bestFit="1" customWidth="1"/>
    <col min="4864" max="4864" width="53" bestFit="1" customWidth="1"/>
    <col min="4866" max="4866" width="5" customWidth="1"/>
    <col min="4867" max="4867" width="3.83203125" customWidth="1"/>
    <col min="4869" max="4869" width="20.6640625" customWidth="1"/>
    <col min="4870" max="4870" width="19.5" customWidth="1"/>
    <col min="4871" max="4871" width="25.6640625" customWidth="1"/>
    <col min="4872" max="4872" width="31" bestFit="1" customWidth="1"/>
    <col min="5117" max="5117" width="11.5" customWidth="1"/>
    <col min="5118" max="5119" width="15.5" bestFit="1" customWidth="1"/>
    <col min="5120" max="5120" width="53" bestFit="1" customWidth="1"/>
    <col min="5122" max="5122" width="5" customWidth="1"/>
    <col min="5123" max="5123" width="3.83203125" customWidth="1"/>
    <col min="5125" max="5125" width="20.6640625" customWidth="1"/>
    <col min="5126" max="5126" width="19.5" customWidth="1"/>
    <col min="5127" max="5127" width="25.6640625" customWidth="1"/>
    <col min="5128" max="5128" width="31" bestFit="1" customWidth="1"/>
    <col min="5373" max="5373" width="11.5" customWidth="1"/>
    <col min="5374" max="5375" width="15.5" bestFit="1" customWidth="1"/>
    <col min="5376" max="5376" width="53" bestFit="1" customWidth="1"/>
    <col min="5378" max="5378" width="5" customWidth="1"/>
    <col min="5379" max="5379" width="3.83203125" customWidth="1"/>
    <col min="5381" max="5381" width="20.6640625" customWidth="1"/>
    <col min="5382" max="5382" width="19.5" customWidth="1"/>
    <col min="5383" max="5383" width="25.6640625" customWidth="1"/>
    <col min="5384" max="5384" width="31" bestFit="1" customWidth="1"/>
    <col min="5629" max="5629" width="11.5" customWidth="1"/>
    <col min="5630" max="5631" width="15.5" bestFit="1" customWidth="1"/>
    <col min="5632" max="5632" width="53" bestFit="1" customWidth="1"/>
    <col min="5634" max="5634" width="5" customWidth="1"/>
    <col min="5635" max="5635" width="3.83203125" customWidth="1"/>
    <col min="5637" max="5637" width="20.6640625" customWidth="1"/>
    <col min="5638" max="5638" width="19.5" customWidth="1"/>
    <col min="5639" max="5639" width="25.6640625" customWidth="1"/>
    <col min="5640" max="5640" width="31" bestFit="1" customWidth="1"/>
    <col min="5885" max="5885" width="11.5" customWidth="1"/>
    <col min="5886" max="5887" width="15.5" bestFit="1" customWidth="1"/>
    <col min="5888" max="5888" width="53" bestFit="1" customWidth="1"/>
    <col min="5890" max="5890" width="5" customWidth="1"/>
    <col min="5891" max="5891" width="3.83203125" customWidth="1"/>
    <col min="5893" max="5893" width="20.6640625" customWidth="1"/>
    <col min="5894" max="5894" width="19.5" customWidth="1"/>
    <col min="5895" max="5895" width="25.6640625" customWidth="1"/>
    <col min="5896" max="5896" width="31" bestFit="1" customWidth="1"/>
    <col min="6141" max="6141" width="11.5" customWidth="1"/>
    <col min="6142" max="6143" width="15.5" bestFit="1" customWidth="1"/>
    <col min="6144" max="6144" width="53" bestFit="1" customWidth="1"/>
    <col min="6146" max="6146" width="5" customWidth="1"/>
    <col min="6147" max="6147" width="3.83203125" customWidth="1"/>
    <col min="6149" max="6149" width="20.6640625" customWidth="1"/>
    <col min="6150" max="6150" width="19.5" customWidth="1"/>
    <col min="6151" max="6151" width="25.6640625" customWidth="1"/>
    <col min="6152" max="6152" width="31" bestFit="1" customWidth="1"/>
    <col min="6397" max="6397" width="11.5" customWidth="1"/>
    <col min="6398" max="6399" width="15.5" bestFit="1" customWidth="1"/>
    <col min="6400" max="6400" width="53" bestFit="1" customWidth="1"/>
    <col min="6402" max="6402" width="5" customWidth="1"/>
    <col min="6403" max="6403" width="3.83203125" customWidth="1"/>
    <col min="6405" max="6405" width="20.6640625" customWidth="1"/>
    <col min="6406" max="6406" width="19.5" customWidth="1"/>
    <col min="6407" max="6407" width="25.6640625" customWidth="1"/>
    <col min="6408" max="6408" width="31" bestFit="1" customWidth="1"/>
    <col min="6653" max="6653" width="11.5" customWidth="1"/>
    <col min="6654" max="6655" width="15.5" bestFit="1" customWidth="1"/>
    <col min="6656" max="6656" width="53" bestFit="1" customWidth="1"/>
    <col min="6658" max="6658" width="5" customWidth="1"/>
    <col min="6659" max="6659" width="3.83203125" customWidth="1"/>
    <col min="6661" max="6661" width="20.6640625" customWidth="1"/>
    <col min="6662" max="6662" width="19.5" customWidth="1"/>
    <col min="6663" max="6663" width="25.6640625" customWidth="1"/>
    <col min="6664" max="6664" width="31" bestFit="1" customWidth="1"/>
    <col min="6909" max="6909" width="11.5" customWidth="1"/>
    <col min="6910" max="6911" width="15.5" bestFit="1" customWidth="1"/>
    <col min="6912" max="6912" width="53" bestFit="1" customWidth="1"/>
    <col min="6914" max="6914" width="5" customWidth="1"/>
    <col min="6915" max="6915" width="3.83203125" customWidth="1"/>
    <col min="6917" max="6917" width="20.6640625" customWidth="1"/>
    <col min="6918" max="6918" width="19.5" customWidth="1"/>
    <col min="6919" max="6919" width="25.6640625" customWidth="1"/>
    <col min="6920" max="6920" width="31" bestFit="1" customWidth="1"/>
    <col min="7165" max="7165" width="11.5" customWidth="1"/>
    <col min="7166" max="7167" width="15.5" bestFit="1" customWidth="1"/>
    <col min="7168" max="7168" width="53" bestFit="1" customWidth="1"/>
    <col min="7170" max="7170" width="5" customWidth="1"/>
    <col min="7171" max="7171" width="3.83203125" customWidth="1"/>
    <col min="7173" max="7173" width="20.6640625" customWidth="1"/>
    <col min="7174" max="7174" width="19.5" customWidth="1"/>
    <col min="7175" max="7175" width="25.6640625" customWidth="1"/>
    <col min="7176" max="7176" width="31" bestFit="1" customWidth="1"/>
    <col min="7421" max="7421" width="11.5" customWidth="1"/>
    <col min="7422" max="7423" width="15.5" bestFit="1" customWidth="1"/>
    <col min="7424" max="7424" width="53" bestFit="1" customWidth="1"/>
    <col min="7426" max="7426" width="5" customWidth="1"/>
    <col min="7427" max="7427" width="3.83203125" customWidth="1"/>
    <col min="7429" max="7429" width="20.6640625" customWidth="1"/>
    <col min="7430" max="7430" width="19.5" customWidth="1"/>
    <col min="7431" max="7431" width="25.6640625" customWidth="1"/>
    <col min="7432" max="7432" width="31" bestFit="1" customWidth="1"/>
    <col min="7677" max="7677" width="11.5" customWidth="1"/>
    <col min="7678" max="7679" width="15.5" bestFit="1" customWidth="1"/>
    <col min="7680" max="7680" width="53" bestFit="1" customWidth="1"/>
    <col min="7682" max="7682" width="5" customWidth="1"/>
    <col min="7683" max="7683" width="3.83203125" customWidth="1"/>
    <col min="7685" max="7685" width="20.6640625" customWidth="1"/>
    <col min="7686" max="7686" width="19.5" customWidth="1"/>
    <col min="7687" max="7687" width="25.6640625" customWidth="1"/>
    <col min="7688" max="7688" width="31" bestFit="1" customWidth="1"/>
    <col min="7933" max="7933" width="11.5" customWidth="1"/>
    <col min="7934" max="7935" width="15.5" bestFit="1" customWidth="1"/>
    <col min="7936" max="7936" width="53" bestFit="1" customWidth="1"/>
    <col min="7938" max="7938" width="5" customWidth="1"/>
    <col min="7939" max="7939" width="3.83203125" customWidth="1"/>
    <col min="7941" max="7941" width="20.6640625" customWidth="1"/>
    <col min="7942" max="7942" width="19.5" customWidth="1"/>
    <col min="7943" max="7943" width="25.6640625" customWidth="1"/>
    <col min="7944" max="7944" width="31" bestFit="1" customWidth="1"/>
    <col min="8189" max="8189" width="11.5" customWidth="1"/>
    <col min="8190" max="8191" width="15.5" bestFit="1" customWidth="1"/>
    <col min="8192" max="8192" width="53" bestFit="1" customWidth="1"/>
    <col min="8194" max="8194" width="5" customWidth="1"/>
    <col min="8195" max="8195" width="3.83203125" customWidth="1"/>
    <col min="8197" max="8197" width="20.6640625" customWidth="1"/>
    <col min="8198" max="8198" width="19.5" customWidth="1"/>
    <col min="8199" max="8199" width="25.6640625" customWidth="1"/>
    <col min="8200" max="8200" width="31" bestFit="1" customWidth="1"/>
    <col min="8445" max="8445" width="11.5" customWidth="1"/>
    <col min="8446" max="8447" width="15.5" bestFit="1" customWidth="1"/>
    <col min="8448" max="8448" width="53" bestFit="1" customWidth="1"/>
    <col min="8450" max="8450" width="5" customWidth="1"/>
    <col min="8451" max="8451" width="3.83203125" customWidth="1"/>
    <col min="8453" max="8453" width="20.6640625" customWidth="1"/>
    <col min="8454" max="8454" width="19.5" customWidth="1"/>
    <col min="8455" max="8455" width="25.6640625" customWidth="1"/>
    <col min="8456" max="8456" width="31" bestFit="1" customWidth="1"/>
    <col min="8701" max="8701" width="11.5" customWidth="1"/>
    <col min="8702" max="8703" width="15.5" bestFit="1" customWidth="1"/>
    <col min="8704" max="8704" width="53" bestFit="1" customWidth="1"/>
    <col min="8706" max="8706" width="5" customWidth="1"/>
    <col min="8707" max="8707" width="3.83203125" customWidth="1"/>
    <col min="8709" max="8709" width="20.6640625" customWidth="1"/>
    <col min="8710" max="8710" width="19.5" customWidth="1"/>
    <col min="8711" max="8711" width="25.6640625" customWidth="1"/>
    <col min="8712" max="8712" width="31" bestFit="1" customWidth="1"/>
    <col min="8957" max="8957" width="11.5" customWidth="1"/>
    <col min="8958" max="8959" width="15.5" bestFit="1" customWidth="1"/>
    <col min="8960" max="8960" width="53" bestFit="1" customWidth="1"/>
    <col min="8962" max="8962" width="5" customWidth="1"/>
    <col min="8963" max="8963" width="3.83203125" customWidth="1"/>
    <col min="8965" max="8965" width="20.6640625" customWidth="1"/>
    <col min="8966" max="8966" width="19.5" customWidth="1"/>
    <col min="8967" max="8967" width="25.6640625" customWidth="1"/>
    <col min="8968" max="8968" width="31" bestFit="1" customWidth="1"/>
    <col min="9213" max="9213" width="11.5" customWidth="1"/>
    <col min="9214" max="9215" width="15.5" bestFit="1" customWidth="1"/>
    <col min="9216" max="9216" width="53" bestFit="1" customWidth="1"/>
    <col min="9218" max="9218" width="5" customWidth="1"/>
    <col min="9219" max="9219" width="3.83203125" customWidth="1"/>
    <col min="9221" max="9221" width="20.6640625" customWidth="1"/>
    <col min="9222" max="9222" width="19.5" customWidth="1"/>
    <col min="9223" max="9223" width="25.6640625" customWidth="1"/>
    <col min="9224" max="9224" width="31" bestFit="1" customWidth="1"/>
    <col min="9469" max="9469" width="11.5" customWidth="1"/>
    <col min="9470" max="9471" width="15.5" bestFit="1" customWidth="1"/>
    <col min="9472" max="9472" width="53" bestFit="1" customWidth="1"/>
    <col min="9474" max="9474" width="5" customWidth="1"/>
    <col min="9475" max="9475" width="3.83203125" customWidth="1"/>
    <col min="9477" max="9477" width="20.6640625" customWidth="1"/>
    <col min="9478" max="9478" width="19.5" customWidth="1"/>
    <col min="9479" max="9479" width="25.6640625" customWidth="1"/>
    <col min="9480" max="9480" width="31" bestFit="1" customWidth="1"/>
    <col min="9725" max="9725" width="11.5" customWidth="1"/>
    <col min="9726" max="9727" width="15.5" bestFit="1" customWidth="1"/>
    <col min="9728" max="9728" width="53" bestFit="1" customWidth="1"/>
    <col min="9730" max="9730" width="5" customWidth="1"/>
    <col min="9731" max="9731" width="3.83203125" customWidth="1"/>
    <col min="9733" max="9733" width="20.6640625" customWidth="1"/>
    <col min="9734" max="9734" width="19.5" customWidth="1"/>
    <col min="9735" max="9735" width="25.6640625" customWidth="1"/>
    <col min="9736" max="9736" width="31" bestFit="1" customWidth="1"/>
    <col min="9981" max="9981" width="11.5" customWidth="1"/>
    <col min="9982" max="9983" width="15.5" bestFit="1" customWidth="1"/>
    <col min="9984" max="9984" width="53" bestFit="1" customWidth="1"/>
    <col min="9986" max="9986" width="5" customWidth="1"/>
    <col min="9987" max="9987" width="3.83203125" customWidth="1"/>
    <col min="9989" max="9989" width="20.6640625" customWidth="1"/>
    <col min="9990" max="9990" width="19.5" customWidth="1"/>
    <col min="9991" max="9991" width="25.6640625" customWidth="1"/>
    <col min="9992" max="9992" width="31" bestFit="1" customWidth="1"/>
    <col min="10237" max="10237" width="11.5" customWidth="1"/>
    <col min="10238" max="10239" width="15.5" bestFit="1" customWidth="1"/>
    <col min="10240" max="10240" width="53" bestFit="1" customWidth="1"/>
    <col min="10242" max="10242" width="5" customWidth="1"/>
    <col min="10243" max="10243" width="3.83203125" customWidth="1"/>
    <col min="10245" max="10245" width="20.6640625" customWidth="1"/>
    <col min="10246" max="10246" width="19.5" customWidth="1"/>
    <col min="10247" max="10247" width="25.6640625" customWidth="1"/>
    <col min="10248" max="10248" width="31" bestFit="1" customWidth="1"/>
    <col min="10493" max="10493" width="11.5" customWidth="1"/>
    <col min="10494" max="10495" width="15.5" bestFit="1" customWidth="1"/>
    <col min="10496" max="10496" width="53" bestFit="1" customWidth="1"/>
    <col min="10498" max="10498" width="5" customWidth="1"/>
    <col min="10499" max="10499" width="3.83203125" customWidth="1"/>
    <col min="10501" max="10501" width="20.6640625" customWidth="1"/>
    <col min="10502" max="10502" width="19.5" customWidth="1"/>
    <col min="10503" max="10503" width="25.6640625" customWidth="1"/>
    <col min="10504" max="10504" width="31" bestFit="1" customWidth="1"/>
    <col min="10749" max="10749" width="11.5" customWidth="1"/>
    <col min="10750" max="10751" width="15.5" bestFit="1" customWidth="1"/>
    <col min="10752" max="10752" width="53" bestFit="1" customWidth="1"/>
    <col min="10754" max="10754" width="5" customWidth="1"/>
    <col min="10755" max="10755" width="3.83203125" customWidth="1"/>
    <col min="10757" max="10757" width="20.6640625" customWidth="1"/>
    <col min="10758" max="10758" width="19.5" customWidth="1"/>
    <col min="10759" max="10759" width="25.6640625" customWidth="1"/>
    <col min="10760" max="10760" width="31" bestFit="1" customWidth="1"/>
    <col min="11005" max="11005" width="11.5" customWidth="1"/>
    <col min="11006" max="11007" width="15.5" bestFit="1" customWidth="1"/>
    <col min="11008" max="11008" width="53" bestFit="1" customWidth="1"/>
    <col min="11010" max="11010" width="5" customWidth="1"/>
    <col min="11011" max="11011" width="3.83203125" customWidth="1"/>
    <col min="11013" max="11013" width="20.6640625" customWidth="1"/>
    <col min="11014" max="11014" width="19.5" customWidth="1"/>
    <col min="11015" max="11015" width="25.6640625" customWidth="1"/>
    <col min="11016" max="11016" width="31" bestFit="1" customWidth="1"/>
    <col min="11261" max="11261" width="11.5" customWidth="1"/>
    <col min="11262" max="11263" width="15.5" bestFit="1" customWidth="1"/>
    <col min="11264" max="11264" width="53" bestFit="1" customWidth="1"/>
    <col min="11266" max="11266" width="5" customWidth="1"/>
    <col min="11267" max="11267" width="3.83203125" customWidth="1"/>
    <col min="11269" max="11269" width="20.6640625" customWidth="1"/>
    <col min="11270" max="11270" width="19.5" customWidth="1"/>
    <col min="11271" max="11271" width="25.6640625" customWidth="1"/>
    <col min="11272" max="11272" width="31" bestFit="1" customWidth="1"/>
    <col min="11517" max="11517" width="11.5" customWidth="1"/>
    <col min="11518" max="11519" width="15.5" bestFit="1" customWidth="1"/>
    <col min="11520" max="11520" width="53" bestFit="1" customWidth="1"/>
    <col min="11522" max="11522" width="5" customWidth="1"/>
    <col min="11523" max="11523" width="3.83203125" customWidth="1"/>
    <col min="11525" max="11525" width="20.6640625" customWidth="1"/>
    <col min="11526" max="11526" width="19.5" customWidth="1"/>
    <col min="11527" max="11527" width="25.6640625" customWidth="1"/>
    <col min="11528" max="11528" width="31" bestFit="1" customWidth="1"/>
    <col min="11773" max="11773" width="11.5" customWidth="1"/>
    <col min="11774" max="11775" width="15.5" bestFit="1" customWidth="1"/>
    <col min="11776" max="11776" width="53" bestFit="1" customWidth="1"/>
    <col min="11778" max="11778" width="5" customWidth="1"/>
    <col min="11779" max="11779" width="3.83203125" customWidth="1"/>
    <col min="11781" max="11781" width="20.6640625" customWidth="1"/>
    <col min="11782" max="11782" width="19.5" customWidth="1"/>
    <col min="11783" max="11783" width="25.6640625" customWidth="1"/>
    <col min="11784" max="11784" width="31" bestFit="1" customWidth="1"/>
    <col min="12029" max="12029" width="11.5" customWidth="1"/>
    <col min="12030" max="12031" width="15.5" bestFit="1" customWidth="1"/>
    <col min="12032" max="12032" width="53" bestFit="1" customWidth="1"/>
    <col min="12034" max="12034" width="5" customWidth="1"/>
    <col min="12035" max="12035" width="3.83203125" customWidth="1"/>
    <col min="12037" max="12037" width="20.6640625" customWidth="1"/>
    <col min="12038" max="12038" width="19.5" customWidth="1"/>
    <col min="12039" max="12039" width="25.6640625" customWidth="1"/>
    <col min="12040" max="12040" width="31" bestFit="1" customWidth="1"/>
    <col min="12285" max="12285" width="11.5" customWidth="1"/>
    <col min="12286" max="12287" width="15.5" bestFit="1" customWidth="1"/>
    <col min="12288" max="12288" width="53" bestFit="1" customWidth="1"/>
    <col min="12290" max="12290" width="5" customWidth="1"/>
    <col min="12291" max="12291" width="3.83203125" customWidth="1"/>
    <col min="12293" max="12293" width="20.6640625" customWidth="1"/>
    <col min="12294" max="12294" width="19.5" customWidth="1"/>
    <col min="12295" max="12295" width="25.6640625" customWidth="1"/>
    <col min="12296" max="12296" width="31" bestFit="1" customWidth="1"/>
    <col min="12541" max="12541" width="11.5" customWidth="1"/>
    <col min="12542" max="12543" width="15.5" bestFit="1" customWidth="1"/>
    <col min="12544" max="12544" width="53" bestFit="1" customWidth="1"/>
    <col min="12546" max="12546" width="5" customWidth="1"/>
    <col min="12547" max="12547" width="3.83203125" customWidth="1"/>
    <col min="12549" max="12549" width="20.6640625" customWidth="1"/>
    <col min="12550" max="12550" width="19.5" customWidth="1"/>
    <col min="12551" max="12551" width="25.6640625" customWidth="1"/>
    <col min="12552" max="12552" width="31" bestFit="1" customWidth="1"/>
    <col min="12797" max="12797" width="11.5" customWidth="1"/>
    <col min="12798" max="12799" width="15.5" bestFit="1" customWidth="1"/>
    <col min="12800" max="12800" width="53" bestFit="1" customWidth="1"/>
    <col min="12802" max="12802" width="5" customWidth="1"/>
    <col min="12803" max="12803" width="3.83203125" customWidth="1"/>
    <col min="12805" max="12805" width="20.6640625" customWidth="1"/>
    <col min="12806" max="12806" width="19.5" customWidth="1"/>
    <col min="12807" max="12807" width="25.6640625" customWidth="1"/>
    <col min="12808" max="12808" width="31" bestFit="1" customWidth="1"/>
    <col min="13053" max="13053" width="11.5" customWidth="1"/>
    <col min="13054" max="13055" width="15.5" bestFit="1" customWidth="1"/>
    <col min="13056" max="13056" width="53" bestFit="1" customWidth="1"/>
    <col min="13058" max="13058" width="5" customWidth="1"/>
    <col min="13059" max="13059" width="3.83203125" customWidth="1"/>
    <col min="13061" max="13061" width="20.6640625" customWidth="1"/>
    <col min="13062" max="13062" width="19.5" customWidth="1"/>
    <col min="13063" max="13063" width="25.6640625" customWidth="1"/>
    <col min="13064" max="13064" width="31" bestFit="1" customWidth="1"/>
    <col min="13309" max="13309" width="11.5" customWidth="1"/>
    <col min="13310" max="13311" width="15.5" bestFit="1" customWidth="1"/>
    <col min="13312" max="13312" width="53" bestFit="1" customWidth="1"/>
    <col min="13314" max="13314" width="5" customWidth="1"/>
    <col min="13315" max="13315" width="3.83203125" customWidth="1"/>
    <col min="13317" max="13317" width="20.6640625" customWidth="1"/>
    <col min="13318" max="13318" width="19.5" customWidth="1"/>
    <col min="13319" max="13319" width="25.6640625" customWidth="1"/>
    <col min="13320" max="13320" width="31" bestFit="1" customWidth="1"/>
    <col min="13565" max="13565" width="11.5" customWidth="1"/>
    <col min="13566" max="13567" width="15.5" bestFit="1" customWidth="1"/>
    <col min="13568" max="13568" width="53" bestFit="1" customWidth="1"/>
    <col min="13570" max="13570" width="5" customWidth="1"/>
    <col min="13571" max="13571" width="3.83203125" customWidth="1"/>
    <col min="13573" max="13573" width="20.6640625" customWidth="1"/>
    <col min="13574" max="13574" width="19.5" customWidth="1"/>
    <col min="13575" max="13575" width="25.6640625" customWidth="1"/>
    <col min="13576" max="13576" width="31" bestFit="1" customWidth="1"/>
    <col min="13821" max="13821" width="11.5" customWidth="1"/>
    <col min="13822" max="13823" width="15.5" bestFit="1" customWidth="1"/>
    <col min="13824" max="13824" width="53" bestFit="1" customWidth="1"/>
    <col min="13826" max="13826" width="5" customWidth="1"/>
    <col min="13827" max="13827" width="3.83203125" customWidth="1"/>
    <col min="13829" max="13829" width="20.6640625" customWidth="1"/>
    <col min="13830" max="13830" width="19.5" customWidth="1"/>
    <col min="13831" max="13831" width="25.6640625" customWidth="1"/>
    <col min="13832" max="13832" width="31" bestFit="1" customWidth="1"/>
    <col min="14077" max="14077" width="11.5" customWidth="1"/>
    <col min="14078" max="14079" width="15.5" bestFit="1" customWidth="1"/>
    <col min="14080" max="14080" width="53" bestFit="1" customWidth="1"/>
    <col min="14082" max="14082" width="5" customWidth="1"/>
    <col min="14083" max="14083" width="3.83203125" customWidth="1"/>
    <col min="14085" max="14085" width="20.6640625" customWidth="1"/>
    <col min="14086" max="14086" width="19.5" customWidth="1"/>
    <col min="14087" max="14087" width="25.6640625" customWidth="1"/>
    <col min="14088" max="14088" width="31" bestFit="1" customWidth="1"/>
    <col min="14333" max="14333" width="11.5" customWidth="1"/>
    <col min="14334" max="14335" width="15.5" bestFit="1" customWidth="1"/>
    <col min="14336" max="14336" width="53" bestFit="1" customWidth="1"/>
    <col min="14338" max="14338" width="5" customWidth="1"/>
    <col min="14339" max="14339" width="3.83203125" customWidth="1"/>
    <col min="14341" max="14341" width="20.6640625" customWidth="1"/>
    <col min="14342" max="14342" width="19.5" customWidth="1"/>
    <col min="14343" max="14343" width="25.6640625" customWidth="1"/>
    <col min="14344" max="14344" width="31" bestFit="1" customWidth="1"/>
    <col min="14589" max="14589" width="11.5" customWidth="1"/>
    <col min="14590" max="14591" width="15.5" bestFit="1" customWidth="1"/>
    <col min="14592" max="14592" width="53" bestFit="1" customWidth="1"/>
    <col min="14594" max="14594" width="5" customWidth="1"/>
    <col min="14595" max="14595" width="3.83203125" customWidth="1"/>
    <col min="14597" max="14597" width="20.6640625" customWidth="1"/>
    <col min="14598" max="14598" width="19.5" customWidth="1"/>
    <col min="14599" max="14599" width="25.6640625" customWidth="1"/>
    <col min="14600" max="14600" width="31" bestFit="1" customWidth="1"/>
    <col min="14845" max="14845" width="11.5" customWidth="1"/>
    <col min="14846" max="14847" width="15.5" bestFit="1" customWidth="1"/>
    <col min="14848" max="14848" width="53" bestFit="1" customWidth="1"/>
    <col min="14850" max="14850" width="5" customWidth="1"/>
    <col min="14851" max="14851" width="3.83203125" customWidth="1"/>
    <col min="14853" max="14853" width="20.6640625" customWidth="1"/>
    <col min="14854" max="14854" width="19.5" customWidth="1"/>
    <col min="14855" max="14855" width="25.6640625" customWidth="1"/>
    <col min="14856" max="14856" width="31" bestFit="1" customWidth="1"/>
    <col min="15101" max="15101" width="11.5" customWidth="1"/>
    <col min="15102" max="15103" width="15.5" bestFit="1" customWidth="1"/>
    <col min="15104" max="15104" width="53" bestFit="1" customWidth="1"/>
    <col min="15106" max="15106" width="5" customWidth="1"/>
    <col min="15107" max="15107" width="3.83203125" customWidth="1"/>
    <col min="15109" max="15109" width="20.6640625" customWidth="1"/>
    <col min="15110" max="15110" width="19.5" customWidth="1"/>
    <col min="15111" max="15111" width="25.6640625" customWidth="1"/>
    <col min="15112" max="15112" width="31" bestFit="1" customWidth="1"/>
    <col min="15357" max="15357" width="11.5" customWidth="1"/>
    <col min="15358" max="15359" width="15.5" bestFit="1" customWidth="1"/>
    <col min="15360" max="15360" width="53" bestFit="1" customWidth="1"/>
    <col min="15362" max="15362" width="5" customWidth="1"/>
    <col min="15363" max="15363" width="3.83203125" customWidth="1"/>
    <col min="15365" max="15365" width="20.6640625" customWidth="1"/>
    <col min="15366" max="15366" width="19.5" customWidth="1"/>
    <col min="15367" max="15367" width="25.6640625" customWidth="1"/>
    <col min="15368" max="15368" width="31" bestFit="1" customWidth="1"/>
    <col min="15613" max="15613" width="11.5" customWidth="1"/>
    <col min="15614" max="15615" width="15.5" bestFit="1" customWidth="1"/>
    <col min="15616" max="15616" width="53" bestFit="1" customWidth="1"/>
    <col min="15618" max="15618" width="5" customWidth="1"/>
    <col min="15619" max="15619" width="3.83203125" customWidth="1"/>
    <col min="15621" max="15621" width="20.6640625" customWidth="1"/>
    <col min="15622" max="15622" width="19.5" customWidth="1"/>
    <col min="15623" max="15623" width="25.6640625" customWidth="1"/>
    <col min="15624" max="15624" width="31" bestFit="1" customWidth="1"/>
    <col min="15869" max="15869" width="11.5" customWidth="1"/>
    <col min="15870" max="15871" width="15.5" bestFit="1" customWidth="1"/>
    <col min="15872" max="15872" width="53" bestFit="1" customWidth="1"/>
    <col min="15874" max="15874" width="5" customWidth="1"/>
    <col min="15875" max="15875" width="3.83203125" customWidth="1"/>
    <col min="15877" max="15877" width="20.6640625" customWidth="1"/>
    <col min="15878" max="15878" width="19.5" customWidth="1"/>
    <col min="15879" max="15879" width="25.6640625" customWidth="1"/>
    <col min="15880" max="15880" width="31" bestFit="1" customWidth="1"/>
    <col min="16125" max="16125" width="11.5" customWidth="1"/>
    <col min="16126" max="16127" width="15.5" bestFit="1" customWidth="1"/>
    <col min="16128" max="16128" width="53" bestFit="1" customWidth="1"/>
    <col min="16130" max="16130" width="5" customWidth="1"/>
    <col min="16131" max="16131" width="3.83203125" customWidth="1"/>
    <col min="16133" max="16133" width="20.6640625" customWidth="1"/>
    <col min="16134" max="16134" width="19.5" customWidth="1"/>
    <col min="16135" max="16135" width="25.6640625" customWidth="1"/>
    <col min="16136" max="16136" width="31" bestFit="1" customWidth="1"/>
  </cols>
  <sheetData>
    <row r="1" spans="1:8" ht="19" x14ac:dyDescent="0.25">
      <c r="A1" s="1" t="s">
        <v>383</v>
      </c>
    </row>
    <row r="2" spans="1:8" x14ac:dyDescent="0.2">
      <c r="A2" s="3"/>
    </row>
    <row r="3" spans="1:8" s="7" customFormat="1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384</v>
      </c>
      <c r="H3" s="7" t="s">
        <v>54</v>
      </c>
    </row>
    <row r="4" spans="1:8" x14ac:dyDescent="0.2">
      <c r="A4">
        <v>94</v>
      </c>
      <c r="B4" s="10" t="str">
        <f>HYPERLINK("http://www.uniprot.org/uniprot/UBB_HUMAN", "UBB_HUMAN")</f>
        <v>UBB_HUMAN</v>
      </c>
      <c r="C4" t="s">
        <v>385</v>
      </c>
      <c r="D4" t="b">
        <v>1</v>
      </c>
      <c r="E4" s="6">
        <v>0</v>
      </c>
      <c r="F4" s="6">
        <v>2</v>
      </c>
      <c r="G4" s="6">
        <v>6</v>
      </c>
      <c r="H4" t="s">
        <v>59</v>
      </c>
    </row>
    <row r="5" spans="1:8" x14ac:dyDescent="0.2">
      <c r="A5">
        <v>160</v>
      </c>
      <c r="B5" s="10" t="str">
        <f>HYPERLINK("http://www.uniprot.org/uniprot/RL32_HUMAN", "RL32_HUMAN")</f>
        <v>RL32_HUMAN</v>
      </c>
      <c r="C5" t="s">
        <v>386</v>
      </c>
      <c r="D5" t="b">
        <v>1</v>
      </c>
      <c r="E5" s="6">
        <v>0</v>
      </c>
      <c r="F5" s="6">
        <v>2</v>
      </c>
      <c r="G5" s="6">
        <v>5</v>
      </c>
      <c r="H5" t="s">
        <v>59</v>
      </c>
    </row>
    <row r="6" spans="1:8" x14ac:dyDescent="0.2">
      <c r="A6">
        <v>99</v>
      </c>
      <c r="B6" s="10" t="str">
        <f>HYPERLINK("http://www.uniprot.org/uniprot/TCTP_HUMAN", "TCTP_HUMAN")</f>
        <v>TCTP_HUMAN</v>
      </c>
      <c r="C6" t="s">
        <v>253</v>
      </c>
      <c r="D6" t="b">
        <v>1</v>
      </c>
      <c r="E6" s="6">
        <v>0</v>
      </c>
      <c r="F6" s="6">
        <v>2</v>
      </c>
      <c r="G6" s="6">
        <v>4</v>
      </c>
      <c r="H6" t="s">
        <v>59</v>
      </c>
    </row>
    <row r="7" spans="1:8" x14ac:dyDescent="0.2">
      <c r="A7">
        <v>208</v>
      </c>
      <c r="B7" s="10" t="str">
        <f>HYPERLINK("http://www.uniprot.org/uniprot/MTL2B_HUMAN", "MTL2B_HUMAN")</f>
        <v>MTL2B_HUMAN</v>
      </c>
      <c r="C7" t="s">
        <v>82</v>
      </c>
      <c r="D7" t="b">
        <v>1</v>
      </c>
      <c r="E7" s="6">
        <v>0</v>
      </c>
      <c r="F7" s="6">
        <v>2</v>
      </c>
      <c r="G7" s="6">
        <v>3</v>
      </c>
      <c r="H7" t="s">
        <v>59</v>
      </c>
    </row>
    <row r="8" spans="1:8" x14ac:dyDescent="0.2">
      <c r="A8">
        <v>268</v>
      </c>
      <c r="B8" s="10" t="str">
        <f>HYPERLINK("http://www.uniprot.org/uniprot/NOL11_HUMAN", "NOL11_HUMAN")</f>
        <v>NOL11_HUMAN</v>
      </c>
      <c r="C8" t="s">
        <v>60</v>
      </c>
      <c r="D8" t="b">
        <v>1</v>
      </c>
      <c r="E8" s="6">
        <v>0</v>
      </c>
      <c r="F8" s="6">
        <v>2</v>
      </c>
      <c r="G8" s="6">
        <v>3</v>
      </c>
      <c r="H8" t="s">
        <v>59</v>
      </c>
    </row>
    <row r="9" spans="1:8" x14ac:dyDescent="0.2">
      <c r="A9">
        <v>115</v>
      </c>
      <c r="B9" s="10" t="str">
        <f>HYPERLINK("http://www.uniprot.org/uniprot/PSB4_HUMAN", "PSB4_HUMAN")</f>
        <v>PSB4_HUMAN</v>
      </c>
      <c r="C9" t="s">
        <v>206</v>
      </c>
      <c r="D9" t="b">
        <v>1</v>
      </c>
      <c r="E9" s="6">
        <v>0</v>
      </c>
      <c r="F9" s="6">
        <v>2</v>
      </c>
      <c r="G9" s="6">
        <v>3</v>
      </c>
      <c r="H9" t="s">
        <v>59</v>
      </c>
    </row>
    <row r="10" spans="1:8" x14ac:dyDescent="0.2">
      <c r="A10">
        <v>115</v>
      </c>
      <c r="B10" s="10" t="str">
        <f>HYPERLINK("http://www.uniprot.org/uniprot/PSB4_HUMAN", "PSB4_HUMAN")</f>
        <v>PSB4_HUMAN</v>
      </c>
      <c r="C10" t="s">
        <v>207</v>
      </c>
      <c r="D10" t="b">
        <v>1</v>
      </c>
      <c r="E10" s="6">
        <v>0</v>
      </c>
      <c r="F10" s="6">
        <v>2</v>
      </c>
      <c r="G10" s="6">
        <v>3</v>
      </c>
      <c r="H10" t="s">
        <v>59</v>
      </c>
    </row>
    <row r="11" spans="1:8" x14ac:dyDescent="0.2">
      <c r="A11">
        <v>152</v>
      </c>
      <c r="B11" s="10" t="str">
        <f>HYPERLINK("http://www.uniprot.org/uniprot/RS3A_HUMAN", "RS3A_HUMAN")</f>
        <v>RS3A_HUMAN</v>
      </c>
      <c r="C11" t="s">
        <v>224</v>
      </c>
      <c r="D11" t="b">
        <v>1</v>
      </c>
      <c r="E11" s="6">
        <v>0</v>
      </c>
      <c r="F11" s="6">
        <v>2</v>
      </c>
      <c r="G11" s="6">
        <v>3</v>
      </c>
      <c r="H11" t="s">
        <v>59</v>
      </c>
    </row>
    <row r="12" spans="1:8" x14ac:dyDescent="0.2">
      <c r="A12">
        <v>78</v>
      </c>
      <c r="B12" s="10" t="str">
        <f>HYPERLINK("http://www.uniprot.org/uniprot/SGT1_HUMAN", "SGT1_HUMAN")</f>
        <v>SGT1_HUMAN</v>
      </c>
      <c r="C12" t="s">
        <v>387</v>
      </c>
      <c r="D12" t="b">
        <v>1</v>
      </c>
      <c r="E12" s="6">
        <v>0</v>
      </c>
      <c r="F12" s="6">
        <v>2</v>
      </c>
      <c r="G12" s="6">
        <v>3</v>
      </c>
      <c r="H12" t="s">
        <v>59</v>
      </c>
    </row>
    <row r="13" spans="1:8" x14ac:dyDescent="0.2">
      <c r="A13">
        <v>282</v>
      </c>
      <c r="B13" s="10" t="str">
        <f>HYPERLINK("http://www.uniprot.org/uniprot/VPS54_HUMAN", "VPS54_HUMAN")</f>
        <v>VPS54_HUMAN</v>
      </c>
      <c r="C13" t="s">
        <v>270</v>
      </c>
      <c r="D13" t="b">
        <v>1</v>
      </c>
      <c r="E13" s="6">
        <v>0</v>
      </c>
      <c r="F13" s="6">
        <v>2</v>
      </c>
      <c r="G13" s="6">
        <v>3</v>
      </c>
      <c r="H13" t="s">
        <v>59</v>
      </c>
    </row>
    <row r="14" spans="1:8" x14ac:dyDescent="0.2">
      <c r="A14">
        <v>120</v>
      </c>
      <c r="B14" s="10" t="str">
        <f>HYPERLINK("http://www.uniprot.org/uniprot/2AAA_HUMAN", "2AAA_HUMAN")</f>
        <v>2AAA_HUMAN</v>
      </c>
      <c r="C14" t="s">
        <v>95</v>
      </c>
      <c r="D14" t="b">
        <v>1</v>
      </c>
      <c r="E14" s="6">
        <v>0</v>
      </c>
      <c r="F14" s="6">
        <v>2</v>
      </c>
      <c r="G14" s="6">
        <v>2</v>
      </c>
      <c r="H14" t="s">
        <v>59</v>
      </c>
    </row>
    <row r="15" spans="1:8" x14ac:dyDescent="0.2">
      <c r="A15">
        <v>154</v>
      </c>
      <c r="B15" s="10" t="str">
        <f>HYPERLINK("http://www.uniprot.org/uniprot/CALM_HUMAN", "CALM_HUMAN")</f>
        <v>CALM_HUMAN</v>
      </c>
      <c r="C15" t="s">
        <v>388</v>
      </c>
      <c r="D15" t="b">
        <v>1</v>
      </c>
      <c r="E15" s="6">
        <v>0</v>
      </c>
      <c r="F15" s="6">
        <v>2</v>
      </c>
      <c r="G15" s="6">
        <v>2</v>
      </c>
      <c r="H15" t="s">
        <v>59</v>
      </c>
    </row>
    <row r="16" spans="1:8" x14ac:dyDescent="0.2">
      <c r="A16">
        <v>294</v>
      </c>
      <c r="B16" s="10" t="str">
        <f>HYPERLINK("http://www.uniprot.org/uniprot/CIZ1_HUMAN", "CIZ1_HUMAN")</f>
        <v>CIZ1_HUMAN</v>
      </c>
      <c r="C16" t="s">
        <v>116</v>
      </c>
      <c r="D16" t="b">
        <v>1</v>
      </c>
      <c r="E16" s="6">
        <v>0</v>
      </c>
      <c r="F16" s="6">
        <v>2</v>
      </c>
      <c r="G16" s="6">
        <v>2</v>
      </c>
      <c r="H16" t="s">
        <v>59</v>
      </c>
    </row>
    <row r="17" spans="1:8" x14ac:dyDescent="0.2">
      <c r="A17">
        <v>305</v>
      </c>
      <c r="B17" s="10" t="str">
        <f>HYPERLINK("http://www.uniprot.org/uniprot/COPG_HUMAN", "COPG_HUMAN")</f>
        <v>COPG_HUMAN</v>
      </c>
      <c r="C17" t="s">
        <v>120</v>
      </c>
      <c r="D17" t="b">
        <v>1</v>
      </c>
      <c r="E17" s="6">
        <v>0</v>
      </c>
      <c r="F17" s="6">
        <v>2</v>
      </c>
      <c r="G17" s="6">
        <v>2</v>
      </c>
      <c r="H17" t="s">
        <v>59</v>
      </c>
    </row>
    <row r="18" spans="1:8" x14ac:dyDescent="0.2">
      <c r="A18">
        <v>98</v>
      </c>
      <c r="B18" s="10" t="str">
        <f>HYPERLINK("http://www.uniprot.org/uniprot/EF2_HUMAN", "EF2_HUMAN")</f>
        <v>EF2_HUMAN</v>
      </c>
      <c r="C18" t="s">
        <v>75</v>
      </c>
      <c r="D18" t="b">
        <v>1</v>
      </c>
      <c r="E18" s="6">
        <v>0</v>
      </c>
      <c r="F18" s="6">
        <v>2</v>
      </c>
      <c r="G18" s="6">
        <v>2</v>
      </c>
      <c r="H18" t="s">
        <v>59</v>
      </c>
    </row>
    <row r="19" spans="1:8" x14ac:dyDescent="0.2">
      <c r="A19">
        <v>246</v>
      </c>
      <c r="B19" s="10" t="str">
        <f>HYPERLINK("http://www.uniprot.org/uniprot/EIF3C_HUMAN", "EIF3C_HUMAN")</f>
        <v>EIF3C_HUMAN</v>
      </c>
      <c r="C19" t="s">
        <v>389</v>
      </c>
      <c r="D19" t="b">
        <v>1</v>
      </c>
      <c r="E19" s="6">
        <v>0</v>
      </c>
      <c r="F19" s="6">
        <v>2</v>
      </c>
      <c r="G19" s="6">
        <v>2</v>
      </c>
      <c r="H19" t="s">
        <v>59</v>
      </c>
    </row>
    <row r="20" spans="1:8" x14ac:dyDescent="0.2">
      <c r="A20">
        <v>149</v>
      </c>
      <c r="B20" s="10" t="str">
        <f>HYPERLINK("http://www.uniprot.org/uniprot/EIF3E_HUMAN", "EIF3E_HUMAN")</f>
        <v>EIF3E_HUMAN</v>
      </c>
      <c r="C20" t="s">
        <v>76</v>
      </c>
      <c r="D20" t="b">
        <v>1</v>
      </c>
      <c r="E20" s="6">
        <v>0</v>
      </c>
      <c r="F20" s="6">
        <v>2</v>
      </c>
      <c r="G20" s="6">
        <v>2</v>
      </c>
      <c r="H20" t="s">
        <v>59</v>
      </c>
    </row>
    <row r="21" spans="1:8" x14ac:dyDescent="0.2">
      <c r="A21">
        <v>278</v>
      </c>
      <c r="B21" s="10" t="str">
        <f>HYPERLINK("http://www.uniprot.org/uniprot/FAIM1_HUMAN", "FAIM1_HUMAN")</f>
        <v>FAIM1_HUMAN</v>
      </c>
      <c r="C21" t="s">
        <v>146</v>
      </c>
      <c r="D21" t="b">
        <v>1</v>
      </c>
      <c r="E21" s="6">
        <v>0</v>
      </c>
      <c r="F21" s="6">
        <v>2</v>
      </c>
      <c r="G21" s="6">
        <v>2</v>
      </c>
      <c r="H21" t="s">
        <v>59</v>
      </c>
    </row>
    <row r="22" spans="1:8" x14ac:dyDescent="0.2">
      <c r="A22">
        <v>107</v>
      </c>
      <c r="B22" s="10" t="str">
        <f>HYPERLINK("http://www.uniprot.org/uniprot/FLNA_HUMAN", "FLNA_HUMAN")</f>
        <v>FLNA_HUMAN</v>
      </c>
      <c r="C22" t="s">
        <v>77</v>
      </c>
      <c r="D22" t="b">
        <v>1</v>
      </c>
      <c r="E22" s="6">
        <v>0</v>
      </c>
      <c r="F22" s="6">
        <v>2</v>
      </c>
      <c r="G22" s="6">
        <v>2</v>
      </c>
      <c r="H22" t="s">
        <v>59</v>
      </c>
    </row>
    <row r="23" spans="1:8" x14ac:dyDescent="0.2">
      <c r="A23">
        <v>140</v>
      </c>
      <c r="B23" s="10" t="str">
        <f>HYPERLINK("http://www.uniprot.org/uniprot/FXR1_HUMAN", "FXR1_HUMAN")</f>
        <v>FXR1_HUMAN</v>
      </c>
      <c r="C23" t="s">
        <v>147</v>
      </c>
      <c r="D23" t="b">
        <v>1</v>
      </c>
      <c r="E23" s="6">
        <v>0</v>
      </c>
      <c r="F23" s="6">
        <v>2</v>
      </c>
      <c r="G23" s="6">
        <v>2</v>
      </c>
      <c r="H23" t="s">
        <v>59</v>
      </c>
    </row>
    <row r="24" spans="1:8" x14ac:dyDescent="0.2">
      <c r="A24">
        <v>175</v>
      </c>
      <c r="B24" s="10" t="str">
        <f>HYPERLINK("http://www.uniprot.org/uniprot/IF4G1_HUMAN", "IF4G1_HUMAN")</f>
        <v>IF4G1_HUMAN</v>
      </c>
      <c r="C24" t="s">
        <v>390</v>
      </c>
      <c r="D24" t="b">
        <v>1</v>
      </c>
      <c r="E24" s="6">
        <v>0</v>
      </c>
      <c r="F24" s="6">
        <v>2</v>
      </c>
      <c r="G24" s="6">
        <v>2</v>
      </c>
      <c r="H24" t="s">
        <v>59</v>
      </c>
    </row>
    <row r="25" spans="1:8" x14ac:dyDescent="0.2">
      <c r="A25">
        <v>133</v>
      </c>
      <c r="B25" s="10" t="str">
        <f>HYPERLINK("http://www.uniprot.org/uniprot/KI67_HUMAN", "KI67_HUMAN")</f>
        <v>KI67_HUMAN</v>
      </c>
      <c r="C25" t="s">
        <v>80</v>
      </c>
      <c r="D25" t="b">
        <v>1</v>
      </c>
      <c r="E25" s="6">
        <v>0</v>
      </c>
      <c r="F25" s="6">
        <v>2</v>
      </c>
      <c r="G25" s="6">
        <v>2</v>
      </c>
      <c r="H25" t="s">
        <v>59</v>
      </c>
    </row>
    <row r="26" spans="1:8" x14ac:dyDescent="0.2">
      <c r="A26">
        <v>131</v>
      </c>
      <c r="B26" s="10" t="str">
        <f>HYPERLINK("http://www.uniprot.org/uniprot/NAA10_HUMAN", "NAA10_HUMAN")</f>
        <v>NAA10_HUMAN</v>
      </c>
      <c r="C26" t="s">
        <v>84</v>
      </c>
      <c r="D26" t="b">
        <v>1</v>
      </c>
      <c r="E26" s="6">
        <v>0</v>
      </c>
      <c r="F26" s="6">
        <v>2</v>
      </c>
      <c r="G26" s="6">
        <v>2</v>
      </c>
      <c r="H26" t="s">
        <v>59</v>
      </c>
    </row>
    <row r="27" spans="1:8" x14ac:dyDescent="0.2">
      <c r="A27">
        <v>131</v>
      </c>
      <c r="B27" s="10" t="str">
        <f>HYPERLINK("http://www.uniprot.org/uniprot/NAA10_HUMAN", "NAA10_HUMAN")</f>
        <v>NAA10_HUMAN</v>
      </c>
      <c r="C27" t="s">
        <v>176</v>
      </c>
      <c r="D27" t="b">
        <v>1</v>
      </c>
      <c r="E27" s="6">
        <v>0</v>
      </c>
      <c r="F27" s="6">
        <v>2</v>
      </c>
      <c r="G27" s="6">
        <v>2</v>
      </c>
      <c r="H27" t="s">
        <v>59</v>
      </c>
    </row>
    <row r="28" spans="1:8" x14ac:dyDescent="0.2">
      <c r="A28">
        <v>56</v>
      </c>
      <c r="B28" s="10" t="str">
        <f>HYPERLINK("http://www.uniprot.org/uniprot/NDC80_HUMAN", "NDC80_HUMAN")</f>
        <v>NDC80_HUMAN</v>
      </c>
      <c r="C28" t="s">
        <v>177</v>
      </c>
      <c r="D28" t="b">
        <v>1</v>
      </c>
      <c r="E28" s="6">
        <v>0</v>
      </c>
      <c r="F28" s="6">
        <v>2</v>
      </c>
      <c r="G28" s="6">
        <v>2</v>
      </c>
      <c r="H28" t="s">
        <v>59</v>
      </c>
    </row>
    <row r="29" spans="1:8" x14ac:dyDescent="0.2">
      <c r="A29">
        <v>56</v>
      </c>
      <c r="B29" s="10" t="str">
        <f>HYPERLINK("http://www.uniprot.org/uniprot/NDC80_HUMAN", "NDC80_HUMAN")</f>
        <v>NDC80_HUMAN</v>
      </c>
      <c r="C29" t="s">
        <v>178</v>
      </c>
      <c r="D29" t="b">
        <v>1</v>
      </c>
      <c r="E29" s="6">
        <v>0</v>
      </c>
      <c r="F29" s="6">
        <v>2</v>
      </c>
      <c r="G29" s="6">
        <v>2</v>
      </c>
      <c r="H29" t="s">
        <v>59</v>
      </c>
    </row>
    <row r="30" spans="1:8" x14ac:dyDescent="0.2">
      <c r="A30">
        <v>147</v>
      </c>
      <c r="B30" s="10" t="str">
        <f>HYPERLINK("http://www.uniprot.org/uniprot/NDUA6_HUMAN", "NDUA6_HUMAN")</f>
        <v>NDUA6_HUMAN</v>
      </c>
      <c r="C30" t="s">
        <v>391</v>
      </c>
      <c r="D30" t="b">
        <v>1</v>
      </c>
      <c r="E30" s="6">
        <v>0</v>
      </c>
      <c r="F30" s="6">
        <v>2</v>
      </c>
      <c r="G30" s="6">
        <v>2</v>
      </c>
      <c r="H30" t="s">
        <v>59</v>
      </c>
    </row>
    <row r="31" spans="1:8" x14ac:dyDescent="0.2">
      <c r="A31">
        <v>244</v>
      </c>
      <c r="B31" s="10" t="str">
        <f>HYPERLINK("http://www.uniprot.org/uniprot/NIBL1_HUMAN", "NIBL1_HUMAN")</f>
        <v>NIBL1_HUMAN</v>
      </c>
      <c r="C31" t="s">
        <v>182</v>
      </c>
      <c r="D31" t="b">
        <v>1</v>
      </c>
      <c r="E31" s="6">
        <v>0</v>
      </c>
      <c r="F31" s="6">
        <v>2</v>
      </c>
      <c r="G31" s="6">
        <v>2</v>
      </c>
      <c r="H31" t="s">
        <v>59</v>
      </c>
    </row>
    <row r="32" spans="1:8" x14ac:dyDescent="0.2">
      <c r="A32">
        <v>105</v>
      </c>
      <c r="B32" s="10" t="str">
        <f>HYPERLINK("http://www.uniprot.org/uniprot/NUCL_HUMAN", "NUCL_HUMAN")</f>
        <v>NUCL_HUMAN</v>
      </c>
      <c r="C32" t="s">
        <v>85</v>
      </c>
      <c r="D32" t="b">
        <v>1</v>
      </c>
      <c r="E32" s="6">
        <v>0</v>
      </c>
      <c r="F32" s="6">
        <v>2</v>
      </c>
      <c r="G32" s="6">
        <v>2</v>
      </c>
      <c r="H32" t="s">
        <v>59</v>
      </c>
    </row>
    <row r="33" spans="1:8" x14ac:dyDescent="0.2">
      <c r="A33">
        <v>143</v>
      </c>
      <c r="B33" s="10" t="str">
        <f>HYPERLINK("http://www.uniprot.org/uniprot/PAG16_HUMAN", "PAG16_HUMAN")</f>
        <v>PAG16_HUMAN</v>
      </c>
      <c r="C33" t="s">
        <v>87</v>
      </c>
      <c r="D33" t="b">
        <v>1</v>
      </c>
      <c r="E33" s="6">
        <v>0</v>
      </c>
      <c r="F33" s="6">
        <v>2</v>
      </c>
      <c r="G33" s="6">
        <v>2</v>
      </c>
      <c r="H33" t="s">
        <v>59</v>
      </c>
    </row>
    <row r="34" spans="1:8" x14ac:dyDescent="0.2">
      <c r="A34">
        <v>161</v>
      </c>
      <c r="B34" s="10" t="str">
        <f>HYPERLINK("http://www.uniprot.org/uniprot/RL8_HUMAN", "RL8_HUMAN")</f>
        <v>RL8_HUMAN</v>
      </c>
      <c r="C34" t="s">
        <v>392</v>
      </c>
      <c r="D34" t="b">
        <v>1</v>
      </c>
      <c r="E34" s="6">
        <v>0</v>
      </c>
      <c r="F34" s="6">
        <v>2</v>
      </c>
      <c r="G34" s="6">
        <v>2</v>
      </c>
      <c r="H34" t="s">
        <v>59</v>
      </c>
    </row>
    <row r="35" spans="1:8" x14ac:dyDescent="0.2">
      <c r="A35">
        <v>304</v>
      </c>
      <c r="B35" s="10" t="str">
        <f>HYPERLINK("http://www.uniprot.org/uniprot/RN114_HUMAN", "RN114_HUMAN")</f>
        <v>RN114_HUMAN</v>
      </c>
      <c r="C35" t="s">
        <v>220</v>
      </c>
      <c r="D35" t="b">
        <v>1</v>
      </c>
      <c r="E35" s="6">
        <v>0</v>
      </c>
      <c r="F35" s="6">
        <v>2</v>
      </c>
      <c r="G35" s="6">
        <v>2</v>
      </c>
      <c r="H35" t="s">
        <v>59</v>
      </c>
    </row>
    <row r="36" spans="1:8" x14ac:dyDescent="0.2">
      <c r="A36">
        <v>183</v>
      </c>
      <c r="B36" s="10" t="str">
        <f>HYPERLINK("http://www.uniprot.org/uniprot/S39A6_HUMAN", "S39A6_HUMAN")</f>
        <v>S39A6_HUMAN</v>
      </c>
      <c r="C36" t="s">
        <v>93</v>
      </c>
      <c r="D36" t="b">
        <v>1</v>
      </c>
      <c r="E36" s="6">
        <v>0</v>
      </c>
      <c r="F36" s="6">
        <v>2</v>
      </c>
      <c r="G36" s="6">
        <v>2</v>
      </c>
      <c r="H36" t="s">
        <v>59</v>
      </c>
    </row>
    <row r="37" spans="1:8" x14ac:dyDescent="0.2">
      <c r="A37">
        <v>182</v>
      </c>
      <c r="B37" s="10" t="str">
        <f>HYPERLINK("http://www.uniprot.org/uniprot/SNTB2_HUMAN", "SNTB2_HUMAN")</f>
        <v>SNTB2_HUMAN</v>
      </c>
      <c r="C37" t="s">
        <v>235</v>
      </c>
      <c r="D37" t="b">
        <v>1</v>
      </c>
      <c r="E37" s="6">
        <v>0</v>
      </c>
      <c r="F37" s="6">
        <v>2</v>
      </c>
      <c r="G37" s="6">
        <v>2</v>
      </c>
      <c r="H37" t="s">
        <v>59</v>
      </c>
    </row>
    <row r="38" spans="1:8" x14ac:dyDescent="0.2">
      <c r="A38">
        <v>150</v>
      </c>
      <c r="B38" s="10" t="str">
        <f>HYPERLINK("http://www.uniprot.org/uniprot/SRP54_HUMAN", "SRP54_HUMAN")</f>
        <v>SRP54_HUMAN</v>
      </c>
      <c r="C38" t="s">
        <v>239</v>
      </c>
      <c r="D38" t="b">
        <v>1</v>
      </c>
      <c r="E38" s="6">
        <v>0</v>
      </c>
      <c r="F38" s="6">
        <v>2</v>
      </c>
      <c r="G38" s="6">
        <v>2</v>
      </c>
      <c r="H38" t="s">
        <v>59</v>
      </c>
    </row>
    <row r="39" spans="1:8" x14ac:dyDescent="0.2">
      <c r="A39">
        <v>180</v>
      </c>
      <c r="B39" s="10" t="str">
        <f>HYPERLINK("http://www.uniprot.org/uniprot/TF3C1_HUMAN", "TF3C1_HUMAN")</f>
        <v>TF3C1_HUMAN</v>
      </c>
      <c r="C39" t="s">
        <v>255</v>
      </c>
      <c r="D39" t="b">
        <v>1</v>
      </c>
      <c r="E39" s="6">
        <v>0</v>
      </c>
      <c r="F39" s="6">
        <v>2</v>
      </c>
      <c r="G39" s="6">
        <v>2</v>
      </c>
      <c r="H39" t="s">
        <v>59</v>
      </c>
    </row>
    <row r="40" spans="1:8" x14ac:dyDescent="0.2">
      <c r="A40">
        <v>142</v>
      </c>
      <c r="B40" s="10" t="str">
        <f>HYPERLINK("http://www.uniprot.org/uniprot/ACLY_HUMAN", "ACLY_HUMAN")</f>
        <v>ACLY_HUMAN</v>
      </c>
      <c r="C40" t="s">
        <v>393</v>
      </c>
      <c r="D40" t="b">
        <v>1</v>
      </c>
      <c r="E40" s="6">
        <v>0</v>
      </c>
      <c r="F40" s="6">
        <v>2</v>
      </c>
      <c r="G40" s="6">
        <v>1</v>
      </c>
      <c r="H40" t="s">
        <v>59</v>
      </c>
    </row>
    <row r="41" spans="1:8" x14ac:dyDescent="0.2">
      <c r="A41">
        <v>142</v>
      </c>
      <c r="B41" s="10" t="str">
        <f>HYPERLINK("http://www.uniprot.org/uniprot/ACLY_HUMAN", "ACLY_HUMAN")</f>
        <v>ACLY_HUMAN</v>
      </c>
      <c r="C41" t="s">
        <v>394</v>
      </c>
      <c r="D41" t="b">
        <v>1</v>
      </c>
      <c r="E41" s="6">
        <v>0</v>
      </c>
      <c r="F41" s="6">
        <v>2</v>
      </c>
      <c r="G41" s="6">
        <v>1</v>
      </c>
      <c r="H41" t="s">
        <v>59</v>
      </c>
    </row>
    <row r="42" spans="1:8" x14ac:dyDescent="0.2">
      <c r="A42">
        <v>70</v>
      </c>
      <c r="B42" s="10" t="str">
        <f>HYPERLINK("http://www.uniprot.org/uniprot/ACSL4_HUMAN", "ACSL4_HUMAN")</f>
        <v>ACSL4_HUMAN</v>
      </c>
      <c r="C42" t="s">
        <v>395</v>
      </c>
      <c r="D42" t="b">
        <v>1</v>
      </c>
      <c r="E42" s="6">
        <v>0</v>
      </c>
      <c r="F42" s="6">
        <v>2</v>
      </c>
      <c r="G42" s="6">
        <v>1</v>
      </c>
      <c r="H42" t="s">
        <v>59</v>
      </c>
    </row>
    <row r="43" spans="1:8" x14ac:dyDescent="0.2">
      <c r="A43">
        <v>248</v>
      </c>
      <c r="B43" s="10" t="str">
        <f>HYPERLINK("http://www.uniprot.org/uniprot/ANM1_HUMAN", "ANM1_HUMAN")</f>
        <v>ANM1_HUMAN</v>
      </c>
      <c r="C43" t="s">
        <v>396</v>
      </c>
      <c r="D43" t="b">
        <v>1</v>
      </c>
      <c r="E43" s="6">
        <v>0</v>
      </c>
      <c r="F43" s="6">
        <v>2</v>
      </c>
      <c r="G43" s="6">
        <v>1</v>
      </c>
      <c r="H43" t="s">
        <v>59</v>
      </c>
    </row>
    <row r="44" spans="1:8" x14ac:dyDescent="0.2">
      <c r="A44">
        <v>87</v>
      </c>
      <c r="B44" s="10" t="str">
        <f>HYPERLINK("http://www.uniprot.org/uniprot/AP2A_HUMAN", "AP2A_HUMAN")</f>
        <v>AP2A_HUMAN</v>
      </c>
      <c r="C44" t="s">
        <v>99</v>
      </c>
      <c r="D44" t="b">
        <v>1</v>
      </c>
      <c r="E44" s="6">
        <v>0</v>
      </c>
      <c r="F44" s="6">
        <v>2</v>
      </c>
      <c r="G44" s="6">
        <v>1</v>
      </c>
      <c r="H44" t="s">
        <v>59</v>
      </c>
    </row>
    <row r="45" spans="1:8" x14ac:dyDescent="0.2">
      <c r="A45">
        <v>235</v>
      </c>
      <c r="B45" s="10" t="str">
        <f>HYPERLINK("http://www.uniprot.org/uniprot/AP2M1_HUMAN", "AP2M1_HUMAN")</f>
        <v>AP2M1_HUMAN</v>
      </c>
      <c r="C45" t="s">
        <v>397</v>
      </c>
      <c r="D45" t="b">
        <v>1</v>
      </c>
      <c r="E45" s="6">
        <v>0</v>
      </c>
      <c r="F45" s="6">
        <v>2</v>
      </c>
      <c r="G45" s="6">
        <v>1</v>
      </c>
      <c r="H45" t="s">
        <v>59</v>
      </c>
    </row>
    <row r="46" spans="1:8" x14ac:dyDescent="0.2">
      <c r="A46">
        <v>228</v>
      </c>
      <c r="B46" s="10" t="str">
        <f>HYPERLINK("http://www.uniprot.org/uniprot/APBP2_HUMAN", "APBP2_HUMAN")</f>
        <v>APBP2_HUMAN</v>
      </c>
      <c r="C46" t="s">
        <v>398</v>
      </c>
      <c r="D46" t="b">
        <v>1</v>
      </c>
      <c r="E46" s="6">
        <v>0</v>
      </c>
      <c r="F46" s="6">
        <v>2</v>
      </c>
      <c r="G46" s="6">
        <v>1</v>
      </c>
      <c r="H46" t="s">
        <v>59</v>
      </c>
    </row>
    <row r="47" spans="1:8" x14ac:dyDescent="0.2">
      <c r="A47">
        <v>82</v>
      </c>
      <c r="B47" s="10" t="str">
        <f>HYPERLINK("http://www.uniprot.org/uniprot/APOB_HUMAN", "APOB_HUMAN")</f>
        <v>APOB_HUMAN</v>
      </c>
      <c r="C47" t="s">
        <v>399</v>
      </c>
      <c r="D47" t="b">
        <v>1</v>
      </c>
      <c r="E47" s="6">
        <v>0</v>
      </c>
      <c r="F47" s="6">
        <v>2</v>
      </c>
      <c r="G47" s="6">
        <v>1</v>
      </c>
      <c r="H47" t="s">
        <v>59</v>
      </c>
    </row>
    <row r="48" spans="1:8" x14ac:dyDescent="0.2">
      <c r="A48">
        <v>58</v>
      </c>
      <c r="B48" s="10" t="str">
        <f>HYPERLINK("http://www.uniprot.org/uniprot/APOL1_HUMAN", "APOL1_HUMAN")</f>
        <v>APOL1_HUMAN</v>
      </c>
      <c r="C48" t="s">
        <v>70</v>
      </c>
      <c r="D48" t="b">
        <v>1</v>
      </c>
      <c r="E48" s="6">
        <v>1</v>
      </c>
      <c r="F48" s="6">
        <v>2</v>
      </c>
      <c r="G48" s="6">
        <v>1</v>
      </c>
      <c r="H48" t="s">
        <v>59</v>
      </c>
    </row>
    <row r="49" spans="1:8" x14ac:dyDescent="0.2">
      <c r="A49">
        <v>151</v>
      </c>
      <c r="B49" s="10" t="str">
        <f>HYPERLINK("http://www.uniprot.org/uniprot/ARP2_HUMAN", "ARP2_HUMAN")</f>
        <v>ARP2_HUMAN</v>
      </c>
      <c r="C49" t="s">
        <v>103</v>
      </c>
      <c r="D49" t="b">
        <v>1</v>
      </c>
      <c r="E49" s="6">
        <v>0</v>
      </c>
      <c r="F49" s="6">
        <v>2</v>
      </c>
      <c r="G49" s="6">
        <v>1</v>
      </c>
      <c r="H49" t="s">
        <v>59</v>
      </c>
    </row>
    <row r="50" spans="1:8" x14ac:dyDescent="0.2">
      <c r="A50">
        <v>51</v>
      </c>
      <c r="B50" s="10" t="str">
        <f>HYPERLINK("http://www.uniprot.org/uniprot/AXA2L_HUMAN", "AXA2L_HUMAN")</f>
        <v>AXA2L_HUMAN</v>
      </c>
      <c r="C50" t="s">
        <v>72</v>
      </c>
      <c r="D50" t="b">
        <v>1</v>
      </c>
      <c r="E50" s="6">
        <v>0</v>
      </c>
      <c r="F50" s="6">
        <v>2</v>
      </c>
      <c r="G50" s="6">
        <v>1</v>
      </c>
      <c r="H50" t="s">
        <v>59</v>
      </c>
    </row>
    <row r="51" spans="1:8" x14ac:dyDescent="0.2">
      <c r="A51">
        <v>148</v>
      </c>
      <c r="B51" s="10" t="str">
        <f>HYPERLINK("http://www.uniprot.org/uniprot/BACE1_HUMAN", "BACE1_HUMAN")</f>
        <v>BACE1_HUMAN</v>
      </c>
      <c r="C51" t="s">
        <v>400</v>
      </c>
      <c r="D51" t="b">
        <v>1</v>
      </c>
      <c r="E51" s="6">
        <v>0</v>
      </c>
      <c r="F51" s="6">
        <v>2</v>
      </c>
      <c r="G51" s="6">
        <v>1</v>
      </c>
      <c r="H51" t="s">
        <v>59</v>
      </c>
    </row>
    <row r="52" spans="1:8" x14ac:dyDescent="0.2">
      <c r="A52">
        <v>289</v>
      </c>
      <c r="B52" s="10" t="str">
        <f>HYPERLINK("http://www.uniprot.org/uniprot/BAZ1B_HUMAN", "BAZ1B_HUMAN")</f>
        <v>BAZ1B_HUMAN</v>
      </c>
      <c r="C52" t="s">
        <v>401</v>
      </c>
      <c r="D52" t="b">
        <v>1</v>
      </c>
      <c r="E52" s="6">
        <v>0</v>
      </c>
      <c r="F52" s="6">
        <v>2</v>
      </c>
      <c r="G52" s="6">
        <v>1</v>
      </c>
      <c r="H52" t="s">
        <v>59</v>
      </c>
    </row>
    <row r="53" spans="1:8" x14ac:dyDescent="0.2">
      <c r="A53">
        <v>306</v>
      </c>
      <c r="B53" s="10" t="str">
        <f>HYPERLINK("http://www.uniprot.org/uniprot/BIG1_HUMAN", "BIG1_HUMAN")</f>
        <v>BIG1_HUMAN</v>
      </c>
      <c r="C53" t="s">
        <v>402</v>
      </c>
      <c r="D53" t="b">
        <v>1</v>
      </c>
      <c r="E53" s="6">
        <v>0</v>
      </c>
      <c r="F53" s="6">
        <v>2</v>
      </c>
      <c r="G53" s="6">
        <v>1</v>
      </c>
      <c r="H53" t="s">
        <v>59</v>
      </c>
    </row>
    <row r="54" spans="1:8" x14ac:dyDescent="0.2">
      <c r="A54">
        <v>274</v>
      </c>
      <c r="B54" s="10" t="str">
        <f>HYPERLINK("http://www.uniprot.org/uniprot/BIRC6_HUMAN", "BIRC6_HUMAN")</f>
        <v>BIRC6_HUMAN</v>
      </c>
      <c r="C54" t="s">
        <v>403</v>
      </c>
      <c r="D54" t="b">
        <v>1</v>
      </c>
      <c r="E54" s="6">
        <v>0</v>
      </c>
      <c r="F54" s="6">
        <v>2</v>
      </c>
      <c r="G54" s="6">
        <v>1</v>
      </c>
      <c r="H54" t="s">
        <v>59</v>
      </c>
    </row>
    <row r="55" spans="1:8" x14ac:dyDescent="0.2">
      <c r="A55">
        <v>262</v>
      </c>
      <c r="B55" s="10" t="str">
        <f>HYPERLINK("http://www.uniprot.org/uniprot/BRD8_HUMAN", "BRD8_HUMAN")</f>
        <v>BRD8_HUMAN</v>
      </c>
      <c r="C55" t="s">
        <v>404</v>
      </c>
      <c r="D55" t="b">
        <v>1</v>
      </c>
      <c r="E55" s="6">
        <v>0</v>
      </c>
      <c r="F55" s="6">
        <v>2</v>
      </c>
      <c r="G55" s="6">
        <v>1</v>
      </c>
      <c r="H55" t="s">
        <v>59</v>
      </c>
    </row>
    <row r="56" spans="1:8" x14ac:dyDescent="0.2">
      <c r="A56">
        <v>254</v>
      </c>
      <c r="B56" s="10" t="str">
        <f>HYPERLINK("http://www.uniprot.org/uniprot/CA043_HUMAN", "CA043_HUMAN")</f>
        <v>CA043_HUMAN</v>
      </c>
      <c r="C56" t="s">
        <v>405</v>
      </c>
      <c r="D56" t="b">
        <v>1</v>
      </c>
      <c r="E56" s="6">
        <v>0</v>
      </c>
      <c r="F56" s="6">
        <v>2</v>
      </c>
      <c r="G56" s="6">
        <v>1</v>
      </c>
      <c r="H56" t="s">
        <v>59</v>
      </c>
    </row>
    <row r="57" spans="1:8" x14ac:dyDescent="0.2">
      <c r="A57">
        <v>207</v>
      </c>
      <c r="B57" s="10" t="str">
        <f>HYPERLINK("http://www.uniprot.org/uniprot/CA151_HUMAN", "CA151_HUMAN")</f>
        <v>CA151_HUMAN</v>
      </c>
      <c r="C57" t="s">
        <v>173</v>
      </c>
      <c r="D57" t="b">
        <v>1</v>
      </c>
      <c r="E57" s="6">
        <v>0</v>
      </c>
      <c r="F57" s="6">
        <v>2</v>
      </c>
      <c r="G57" s="6">
        <v>1</v>
      </c>
      <c r="H57" t="s">
        <v>59</v>
      </c>
    </row>
    <row r="58" spans="1:8" x14ac:dyDescent="0.2">
      <c r="A58">
        <v>71</v>
      </c>
      <c r="B58" s="10" t="str">
        <f>HYPERLINK("http://www.uniprot.org/uniprot/CAC1F_HUMAN", "CAC1F_HUMAN")</f>
        <v>CAC1F_HUMAN</v>
      </c>
      <c r="C58" t="s">
        <v>406</v>
      </c>
      <c r="D58" t="b">
        <v>1</v>
      </c>
      <c r="E58" s="6">
        <v>0</v>
      </c>
      <c r="F58" s="6">
        <v>2</v>
      </c>
      <c r="G58" s="6">
        <v>1</v>
      </c>
      <c r="H58" t="s">
        <v>59</v>
      </c>
    </row>
    <row r="59" spans="1:8" x14ac:dyDescent="0.2">
      <c r="A59">
        <v>186</v>
      </c>
      <c r="B59" s="10" t="str">
        <f>HYPERLINK("http://www.uniprot.org/uniprot/CAPR1_HUMAN", "CAPR1_HUMAN")</f>
        <v>CAPR1_HUMAN</v>
      </c>
      <c r="C59" t="s">
        <v>407</v>
      </c>
      <c r="D59" t="b">
        <v>1</v>
      </c>
      <c r="E59" s="6">
        <v>0</v>
      </c>
      <c r="F59" s="6">
        <v>2</v>
      </c>
      <c r="G59" s="6">
        <v>1</v>
      </c>
      <c r="H59" t="s">
        <v>59</v>
      </c>
    </row>
    <row r="60" spans="1:8" x14ac:dyDescent="0.2">
      <c r="A60">
        <v>255</v>
      </c>
      <c r="B60" s="10" t="str">
        <f>HYPERLINK("http://www.uniprot.org/uniprot/CAR10_HUMAN", "CAR10_HUMAN")</f>
        <v>CAR10_HUMAN</v>
      </c>
      <c r="C60" t="s">
        <v>408</v>
      </c>
      <c r="D60" t="b">
        <v>1</v>
      </c>
      <c r="E60" s="6">
        <v>0</v>
      </c>
      <c r="F60" s="6">
        <v>2</v>
      </c>
      <c r="G60" s="6">
        <v>1</v>
      </c>
      <c r="H60" t="s">
        <v>59</v>
      </c>
    </row>
    <row r="61" spans="1:8" x14ac:dyDescent="0.2">
      <c r="A61">
        <v>229</v>
      </c>
      <c r="B61" s="10" t="str">
        <f>HYPERLINK("http://www.uniprot.org/uniprot/CBP_HUMAN", "CBP_HUMAN")</f>
        <v>CBP_HUMAN</v>
      </c>
      <c r="C61" t="s">
        <v>409</v>
      </c>
      <c r="D61" t="b">
        <v>1</v>
      </c>
      <c r="E61" s="6">
        <v>0</v>
      </c>
      <c r="F61" s="6">
        <v>2</v>
      </c>
      <c r="G61" s="6">
        <v>1</v>
      </c>
      <c r="H61" t="s">
        <v>59</v>
      </c>
    </row>
    <row r="62" spans="1:8" x14ac:dyDescent="0.2">
      <c r="A62">
        <v>100</v>
      </c>
      <c r="B62" s="10" t="str">
        <f>HYPERLINK("http://www.uniprot.org/uniprot/CCNB1_HUMAN", "CCNB1_HUMAN")</f>
        <v>CCNB1_HUMAN</v>
      </c>
      <c r="C62" t="s">
        <v>410</v>
      </c>
      <c r="D62" t="b">
        <v>1</v>
      </c>
      <c r="E62" s="6">
        <v>0</v>
      </c>
      <c r="F62" s="6">
        <v>2</v>
      </c>
      <c r="G62" s="6">
        <v>1</v>
      </c>
      <c r="H62" t="s">
        <v>59</v>
      </c>
    </row>
    <row r="63" spans="1:8" x14ac:dyDescent="0.2">
      <c r="A63">
        <v>110</v>
      </c>
      <c r="B63" s="10" t="str">
        <f>HYPERLINK("http://www.uniprot.org/uniprot/CCND1_HUMAN", "CCND1_HUMAN")</f>
        <v>CCND1_HUMAN</v>
      </c>
      <c r="C63" t="s">
        <v>106</v>
      </c>
      <c r="D63" t="b">
        <v>1</v>
      </c>
      <c r="E63" s="6">
        <v>0</v>
      </c>
      <c r="F63" s="6">
        <v>2</v>
      </c>
      <c r="G63" s="6">
        <v>1</v>
      </c>
      <c r="H63" t="s">
        <v>59</v>
      </c>
    </row>
    <row r="64" spans="1:8" x14ac:dyDescent="0.2">
      <c r="A64">
        <v>169</v>
      </c>
      <c r="B64" s="10" t="str">
        <f>HYPERLINK("http://www.uniprot.org/uniprot/CCZ1L_HUMAN", "CCZ1L_HUMAN")</f>
        <v>CCZ1L_HUMAN</v>
      </c>
      <c r="C64" t="s">
        <v>411</v>
      </c>
      <c r="D64" t="b">
        <v>1</v>
      </c>
      <c r="E64" s="6">
        <v>0</v>
      </c>
      <c r="F64" s="6">
        <v>2</v>
      </c>
      <c r="G64" s="6">
        <v>1</v>
      </c>
      <c r="H64" t="s">
        <v>59</v>
      </c>
    </row>
    <row r="65" spans="1:8" x14ac:dyDescent="0.2">
      <c r="A65">
        <v>201</v>
      </c>
      <c r="B65" s="10" t="str">
        <f>HYPERLINK("http://www.uniprot.org/uniprot/CD046_HUMAN", "CD046_HUMAN")</f>
        <v>CD046_HUMAN</v>
      </c>
      <c r="C65" t="s">
        <v>412</v>
      </c>
      <c r="D65" t="b">
        <v>1</v>
      </c>
      <c r="E65" s="6">
        <v>0</v>
      </c>
      <c r="F65" s="6">
        <v>2</v>
      </c>
      <c r="G65" s="6">
        <v>1</v>
      </c>
      <c r="H65" t="s">
        <v>59</v>
      </c>
    </row>
    <row r="66" spans="1:8" x14ac:dyDescent="0.2">
      <c r="A66">
        <v>232</v>
      </c>
      <c r="B66" s="10" t="str">
        <f>HYPERLINK("http://www.uniprot.org/uniprot/CELF1_HUMAN", "CELF1_HUMAN")</f>
        <v>CELF1_HUMAN</v>
      </c>
      <c r="C66" t="s">
        <v>110</v>
      </c>
      <c r="D66" t="b">
        <v>1</v>
      </c>
      <c r="E66" s="6">
        <v>0</v>
      </c>
      <c r="F66" s="6">
        <v>2</v>
      </c>
      <c r="G66" s="6">
        <v>1</v>
      </c>
      <c r="H66" t="s">
        <v>59</v>
      </c>
    </row>
    <row r="67" spans="1:8" x14ac:dyDescent="0.2">
      <c r="A67">
        <v>198</v>
      </c>
      <c r="B67" s="10" t="str">
        <f>HYPERLINK("http://www.uniprot.org/uniprot/CHD9_HUMAN", "CHD9_HUMAN")</f>
        <v>CHD9_HUMAN</v>
      </c>
      <c r="C67" t="s">
        <v>113</v>
      </c>
      <c r="D67" t="b">
        <v>1</v>
      </c>
      <c r="E67" s="6">
        <v>0</v>
      </c>
      <c r="F67" s="6">
        <v>2</v>
      </c>
      <c r="G67" s="6">
        <v>1</v>
      </c>
      <c r="H67" t="s">
        <v>59</v>
      </c>
    </row>
    <row r="68" spans="1:8" x14ac:dyDescent="0.2">
      <c r="A68">
        <v>52</v>
      </c>
      <c r="B68" s="10" t="str">
        <f>HYPERLINK("http://www.uniprot.org/uniprot/CK089_HUMAN", "CK089_HUMAN")</f>
        <v>CK089_HUMAN</v>
      </c>
      <c r="C68" t="s">
        <v>413</v>
      </c>
      <c r="D68" t="b">
        <v>1</v>
      </c>
      <c r="E68" s="6">
        <v>2</v>
      </c>
      <c r="F68" s="6">
        <v>3</v>
      </c>
      <c r="G68" s="6">
        <v>1</v>
      </c>
      <c r="H68" t="s">
        <v>59</v>
      </c>
    </row>
    <row r="69" spans="1:8" x14ac:dyDescent="0.2">
      <c r="A69">
        <v>109</v>
      </c>
      <c r="B69" s="10" t="str">
        <f>HYPERLINK("http://www.uniprot.org/uniprot/COF1_HUMAN", "COF1_HUMAN")</f>
        <v>COF1_HUMAN</v>
      </c>
      <c r="C69" t="s">
        <v>414</v>
      </c>
      <c r="D69" t="b">
        <v>1</v>
      </c>
      <c r="E69" s="6">
        <v>0</v>
      </c>
      <c r="F69" s="6">
        <v>2</v>
      </c>
      <c r="G69" s="6">
        <v>1</v>
      </c>
      <c r="H69" t="s">
        <v>59</v>
      </c>
    </row>
    <row r="70" spans="1:8" x14ac:dyDescent="0.2">
      <c r="A70">
        <v>109</v>
      </c>
      <c r="B70" s="10" t="str">
        <f>HYPERLINK("http://www.uniprot.org/uniprot/COF1_HUMAN", "COF1_HUMAN")</f>
        <v>COF1_HUMAN</v>
      </c>
      <c r="C70" t="s">
        <v>74</v>
      </c>
      <c r="D70" t="b">
        <v>1</v>
      </c>
      <c r="E70" s="6">
        <v>0</v>
      </c>
      <c r="F70" s="6">
        <v>2</v>
      </c>
      <c r="G70" s="6">
        <v>1</v>
      </c>
      <c r="H70" t="s">
        <v>59</v>
      </c>
    </row>
    <row r="71" spans="1:8" x14ac:dyDescent="0.2">
      <c r="A71">
        <v>127</v>
      </c>
      <c r="B71" s="10" t="str">
        <f>HYPERLINK("http://www.uniprot.org/uniprot/COIL_HUMAN", "COIL_HUMAN")</f>
        <v>COIL_HUMAN</v>
      </c>
      <c r="C71" t="s">
        <v>117</v>
      </c>
      <c r="D71" t="b">
        <v>1</v>
      </c>
      <c r="E71" s="6">
        <v>0</v>
      </c>
      <c r="F71" s="6">
        <v>2</v>
      </c>
      <c r="G71" s="6">
        <v>1</v>
      </c>
      <c r="H71" t="s">
        <v>59</v>
      </c>
    </row>
    <row r="72" spans="1:8" x14ac:dyDescent="0.2">
      <c r="A72">
        <v>261</v>
      </c>
      <c r="B72" s="10" t="str">
        <f>HYPERLINK("http://www.uniprot.org/uniprot/COMD4_HUMAN", "COMD4_HUMAN")</f>
        <v>COMD4_HUMAN</v>
      </c>
      <c r="C72" t="s">
        <v>415</v>
      </c>
      <c r="D72" t="b">
        <v>1</v>
      </c>
      <c r="E72" s="6">
        <v>0</v>
      </c>
      <c r="F72" s="6">
        <v>2</v>
      </c>
      <c r="G72" s="6">
        <v>1</v>
      </c>
      <c r="H72" t="s">
        <v>59</v>
      </c>
    </row>
    <row r="73" spans="1:8" x14ac:dyDescent="0.2">
      <c r="A73">
        <v>135</v>
      </c>
      <c r="B73" s="10" t="str">
        <f>HYPERLINK("http://www.uniprot.org/uniprot/COPD_HUMAN", "COPD_HUMAN")</f>
        <v>COPD_HUMAN</v>
      </c>
      <c r="C73" t="s">
        <v>118</v>
      </c>
      <c r="D73" t="b">
        <v>1</v>
      </c>
      <c r="E73" s="6">
        <v>0</v>
      </c>
      <c r="F73" s="6">
        <v>2</v>
      </c>
      <c r="G73" s="6">
        <v>1</v>
      </c>
      <c r="H73" t="s">
        <v>59</v>
      </c>
    </row>
    <row r="74" spans="1:8" x14ac:dyDescent="0.2">
      <c r="A74">
        <v>305</v>
      </c>
      <c r="B74" s="10" t="str">
        <f>HYPERLINK("http://www.uniprot.org/uniprot/COPG_HUMAN", "COPG_HUMAN")</f>
        <v>COPG_HUMAN</v>
      </c>
      <c r="C74" t="s">
        <v>61</v>
      </c>
      <c r="D74" t="b">
        <v>1</v>
      </c>
      <c r="E74" s="6">
        <v>0</v>
      </c>
      <c r="F74" s="6">
        <v>2</v>
      </c>
      <c r="G74" s="6">
        <v>1</v>
      </c>
      <c r="H74" t="s">
        <v>59</v>
      </c>
    </row>
    <row r="75" spans="1:8" x14ac:dyDescent="0.2">
      <c r="A75">
        <v>305</v>
      </c>
      <c r="B75" s="10" t="str">
        <f>HYPERLINK("http://www.uniprot.org/uniprot/COPG_HUMAN", "COPG_HUMAN")</f>
        <v>COPG_HUMAN</v>
      </c>
      <c r="C75" t="s">
        <v>121</v>
      </c>
      <c r="D75" t="b">
        <v>1</v>
      </c>
      <c r="E75" s="6">
        <v>0</v>
      </c>
      <c r="F75" s="6">
        <v>2</v>
      </c>
      <c r="G75" s="6">
        <v>1</v>
      </c>
      <c r="H75" t="s">
        <v>59</v>
      </c>
    </row>
    <row r="76" spans="1:8" x14ac:dyDescent="0.2">
      <c r="A76">
        <v>242</v>
      </c>
      <c r="B76" s="10" t="str">
        <f>HYPERLINK("http://www.uniprot.org/uniprot/CP013_HUMAN", "CP013_HUMAN")</f>
        <v>CP013_HUMAN</v>
      </c>
      <c r="C76" t="s">
        <v>123</v>
      </c>
      <c r="D76" t="b">
        <v>1</v>
      </c>
      <c r="E76" s="6">
        <v>0</v>
      </c>
      <c r="F76" s="6">
        <v>2</v>
      </c>
      <c r="G76" s="6">
        <v>1</v>
      </c>
      <c r="H76" t="s">
        <v>59</v>
      </c>
    </row>
    <row r="77" spans="1:8" x14ac:dyDescent="0.2">
      <c r="A77">
        <v>84</v>
      </c>
      <c r="B77" s="10" t="str">
        <f>HYPERLINK("http://www.uniprot.org/uniprot/CPNS1_HUMAN", "CPNS1_HUMAN")</f>
        <v>CPNS1_HUMAN</v>
      </c>
      <c r="C77" t="s">
        <v>126</v>
      </c>
      <c r="D77" t="b">
        <v>1</v>
      </c>
      <c r="E77" s="6">
        <v>0</v>
      </c>
      <c r="F77" s="6">
        <v>2</v>
      </c>
      <c r="G77" s="6">
        <v>1</v>
      </c>
      <c r="H77" t="s">
        <v>59</v>
      </c>
    </row>
    <row r="78" spans="1:8" x14ac:dyDescent="0.2">
      <c r="A78">
        <v>179</v>
      </c>
      <c r="B78" s="10" t="str">
        <f>HYPERLINK("http://www.uniprot.org/uniprot/CPSF1_HUMAN", "CPSF1_HUMAN")</f>
        <v>CPSF1_HUMAN</v>
      </c>
      <c r="C78" t="s">
        <v>416</v>
      </c>
      <c r="D78" t="b">
        <v>1</v>
      </c>
      <c r="E78" s="6">
        <v>1</v>
      </c>
      <c r="F78" s="6">
        <v>2</v>
      </c>
      <c r="G78" s="6">
        <v>1</v>
      </c>
      <c r="H78" t="s">
        <v>59</v>
      </c>
    </row>
    <row r="79" spans="1:8" x14ac:dyDescent="0.2">
      <c r="A79">
        <v>258</v>
      </c>
      <c r="B79" s="10" t="str">
        <f>HYPERLINK("http://www.uniprot.org/uniprot/CRNL1_HUMAN", "CRNL1_HUMAN")</f>
        <v>CRNL1_HUMAN</v>
      </c>
      <c r="C79" t="s">
        <v>417</v>
      </c>
      <c r="D79" t="b">
        <v>1</v>
      </c>
      <c r="E79" s="6">
        <v>0</v>
      </c>
      <c r="F79" s="6">
        <v>2</v>
      </c>
      <c r="G79" s="6">
        <v>1</v>
      </c>
      <c r="H79" t="s">
        <v>59</v>
      </c>
    </row>
    <row r="80" spans="1:8" x14ac:dyDescent="0.2">
      <c r="A80">
        <v>146</v>
      </c>
      <c r="B80" s="10" t="str">
        <f>HYPERLINK("http://www.uniprot.org/uniprot/CTBP2_HUMAN", "CTBP2_HUMAN")</f>
        <v>CTBP2_HUMAN</v>
      </c>
      <c r="C80" t="s">
        <v>418</v>
      </c>
      <c r="D80" t="b">
        <v>1</v>
      </c>
      <c r="E80" s="6">
        <v>0</v>
      </c>
      <c r="F80" s="6">
        <v>2</v>
      </c>
      <c r="G80" s="6">
        <v>1</v>
      </c>
      <c r="H80" t="s">
        <v>59</v>
      </c>
    </row>
    <row r="81" spans="1:8" x14ac:dyDescent="0.2">
      <c r="A81">
        <v>124</v>
      </c>
      <c r="B81" s="10" t="str">
        <f>HYPERLINK("http://www.uniprot.org/uniprot/CTNA1_HUMAN", "CTNA1_HUMAN")</f>
        <v>CTNA1_HUMAN</v>
      </c>
      <c r="C81" t="s">
        <v>419</v>
      </c>
      <c r="D81" t="b">
        <v>1</v>
      </c>
      <c r="E81" s="6">
        <v>0</v>
      </c>
      <c r="F81" s="6">
        <v>2</v>
      </c>
      <c r="G81" s="6">
        <v>1</v>
      </c>
      <c r="H81" t="s">
        <v>59</v>
      </c>
    </row>
    <row r="82" spans="1:8" x14ac:dyDescent="0.2">
      <c r="A82">
        <v>111</v>
      </c>
      <c r="B82" s="10" t="str">
        <f>HYPERLINK("http://www.uniprot.org/uniprot/CTNA2_HUMAN", "CTNA2_HUMAN")</f>
        <v>CTNA2_HUMAN</v>
      </c>
      <c r="C82" t="s">
        <v>420</v>
      </c>
      <c r="D82" t="b">
        <v>1</v>
      </c>
      <c r="E82" s="6">
        <v>0</v>
      </c>
      <c r="F82" s="6">
        <v>2</v>
      </c>
      <c r="G82" s="6">
        <v>1</v>
      </c>
      <c r="H82" t="s">
        <v>59</v>
      </c>
    </row>
    <row r="83" spans="1:8" x14ac:dyDescent="0.2">
      <c r="A83">
        <v>267</v>
      </c>
      <c r="B83" s="10" t="str">
        <f>HYPERLINK("http://www.uniprot.org/uniprot/CX056_HUMAN", "CX056_HUMAN")</f>
        <v>CX056_HUMAN</v>
      </c>
      <c r="C83" t="s">
        <v>421</v>
      </c>
      <c r="D83" t="b">
        <v>1</v>
      </c>
      <c r="E83" s="6">
        <v>0</v>
      </c>
      <c r="F83" s="6">
        <v>2</v>
      </c>
      <c r="G83" s="6">
        <v>1</v>
      </c>
      <c r="H83" t="s">
        <v>59</v>
      </c>
    </row>
    <row r="84" spans="1:8" x14ac:dyDescent="0.2">
      <c r="A84">
        <v>96</v>
      </c>
      <c r="B84" s="10" t="str">
        <f>HYPERLINK("http://www.uniprot.org/uniprot/CX6A1_HUMAN", "CX6A1_HUMAN")</f>
        <v>CX6A1_HUMAN</v>
      </c>
      <c r="C84" t="s">
        <v>422</v>
      </c>
      <c r="D84" t="b">
        <v>1</v>
      </c>
      <c r="E84" s="6">
        <v>0</v>
      </c>
      <c r="F84" s="6">
        <v>2</v>
      </c>
      <c r="G84" s="6">
        <v>1</v>
      </c>
      <c r="H84" t="s">
        <v>59</v>
      </c>
    </row>
    <row r="85" spans="1:8" x14ac:dyDescent="0.2">
      <c r="A85">
        <v>101</v>
      </c>
      <c r="B85" s="10" t="str">
        <f>HYPERLINK("http://www.uniprot.org/uniprot/CX6B1_HUMAN", "CX6B1_HUMAN")</f>
        <v>CX6B1_HUMAN</v>
      </c>
      <c r="C85" t="s">
        <v>423</v>
      </c>
      <c r="D85" t="b">
        <v>1</v>
      </c>
      <c r="E85" s="6">
        <v>0</v>
      </c>
      <c r="F85" s="6">
        <v>2</v>
      </c>
      <c r="G85" s="6">
        <v>1</v>
      </c>
      <c r="H85" t="s">
        <v>59</v>
      </c>
    </row>
    <row r="86" spans="1:8" x14ac:dyDescent="0.2">
      <c r="A86">
        <v>303</v>
      </c>
      <c r="B86" s="10" t="str">
        <f>HYPERLINK("http://www.uniprot.org/uniprot/DAAM1_HUMAN", "DAAM1_HUMAN")</f>
        <v>DAAM1_HUMAN</v>
      </c>
      <c r="C86" t="s">
        <v>424</v>
      </c>
      <c r="D86" t="b">
        <v>1</v>
      </c>
      <c r="E86" s="6">
        <v>0</v>
      </c>
      <c r="F86" s="6">
        <v>2</v>
      </c>
      <c r="G86" s="6">
        <v>1</v>
      </c>
      <c r="H86" t="s">
        <v>59</v>
      </c>
    </row>
    <row r="87" spans="1:8" x14ac:dyDescent="0.2">
      <c r="A87">
        <v>102</v>
      </c>
      <c r="B87" s="10" t="str">
        <f>HYPERLINK("http://www.uniprot.org/uniprot/DESP_HUMAN", "DESP_HUMAN")</f>
        <v>DESP_HUMAN</v>
      </c>
      <c r="C87" t="s">
        <v>132</v>
      </c>
      <c r="D87" t="b">
        <v>1</v>
      </c>
      <c r="E87" s="6">
        <v>0</v>
      </c>
      <c r="F87" s="6">
        <v>2</v>
      </c>
      <c r="G87" s="6">
        <v>1</v>
      </c>
      <c r="H87" t="s">
        <v>59</v>
      </c>
    </row>
    <row r="88" spans="1:8" x14ac:dyDescent="0.2">
      <c r="A88">
        <v>199</v>
      </c>
      <c r="B88" s="10" t="str">
        <f>HYPERLINK("http://www.uniprot.org/uniprot/DHAK_HUMAN", "DHAK_HUMAN")</f>
        <v>DHAK_HUMAN</v>
      </c>
      <c r="C88" t="s">
        <v>425</v>
      </c>
      <c r="D88" t="b">
        <v>1</v>
      </c>
      <c r="E88" s="6">
        <v>0</v>
      </c>
      <c r="F88" s="6">
        <v>2</v>
      </c>
      <c r="G88" s="6">
        <v>1</v>
      </c>
      <c r="H88" t="s">
        <v>59</v>
      </c>
    </row>
    <row r="89" spans="1:8" x14ac:dyDescent="0.2">
      <c r="A89">
        <v>245</v>
      </c>
      <c r="B89" s="10" t="str">
        <f>HYPERLINK("http://www.uniprot.org/uniprot/DNJC2_HUMAN", "DNJC2_HUMAN")</f>
        <v>DNJC2_HUMAN</v>
      </c>
      <c r="C89" t="s">
        <v>426</v>
      </c>
      <c r="D89" t="b">
        <v>1</v>
      </c>
      <c r="E89" s="6">
        <v>0</v>
      </c>
      <c r="F89" s="6">
        <v>2</v>
      </c>
      <c r="G89" s="6">
        <v>1</v>
      </c>
      <c r="H89" t="s">
        <v>59</v>
      </c>
    </row>
    <row r="90" spans="1:8" x14ac:dyDescent="0.2">
      <c r="A90">
        <v>104</v>
      </c>
      <c r="B90" s="10" t="str">
        <f>HYPERLINK("http://www.uniprot.org/uniprot/DNLI1_HUMAN", "DNLI1_HUMAN")</f>
        <v>DNLI1_HUMAN</v>
      </c>
      <c r="C90" t="s">
        <v>427</v>
      </c>
      <c r="D90" t="b">
        <v>1</v>
      </c>
      <c r="E90" s="6">
        <v>0</v>
      </c>
      <c r="F90" s="6">
        <v>2</v>
      </c>
      <c r="G90" s="6">
        <v>1</v>
      </c>
      <c r="H90" t="s">
        <v>59</v>
      </c>
    </row>
    <row r="91" spans="1:8" x14ac:dyDescent="0.2">
      <c r="A91">
        <v>216</v>
      </c>
      <c r="B91" s="10" t="str">
        <f>HYPERLINK("http://www.uniprot.org/uniprot/DPP9_HUMAN", "DPP9_HUMAN")</f>
        <v>DPP9_HUMAN</v>
      </c>
      <c r="C91" t="s">
        <v>134</v>
      </c>
      <c r="D91" t="b">
        <v>1</v>
      </c>
      <c r="E91" s="6">
        <v>0</v>
      </c>
      <c r="F91" s="6">
        <v>2</v>
      </c>
      <c r="G91" s="6">
        <v>1</v>
      </c>
      <c r="H91" t="s">
        <v>59</v>
      </c>
    </row>
    <row r="92" spans="1:8" x14ac:dyDescent="0.2">
      <c r="A92">
        <v>113</v>
      </c>
      <c r="B92" s="10" t="str">
        <f>HYPERLINK("http://www.uniprot.org/uniprot/EF1G_HUMAN", "EF1G_HUMAN")</f>
        <v>EF1G_HUMAN</v>
      </c>
      <c r="C92" t="s">
        <v>428</v>
      </c>
      <c r="D92" t="b">
        <v>1</v>
      </c>
      <c r="E92" s="6">
        <v>0</v>
      </c>
      <c r="F92" s="6">
        <v>2</v>
      </c>
      <c r="G92" s="6">
        <v>1</v>
      </c>
      <c r="H92" t="s">
        <v>59</v>
      </c>
    </row>
    <row r="93" spans="1:8" x14ac:dyDescent="0.2">
      <c r="A93">
        <v>149</v>
      </c>
      <c r="B93" s="10" t="str">
        <f>HYPERLINK("http://www.uniprot.org/uniprot/EIF3E_HUMAN", "EIF3E_HUMAN")</f>
        <v>EIF3E_HUMAN</v>
      </c>
      <c r="C93" t="s">
        <v>429</v>
      </c>
      <c r="D93" t="b">
        <v>1</v>
      </c>
      <c r="E93" s="6">
        <v>0</v>
      </c>
      <c r="F93" s="6">
        <v>2</v>
      </c>
      <c r="G93" s="6">
        <v>1</v>
      </c>
      <c r="H93" t="s">
        <v>59</v>
      </c>
    </row>
    <row r="94" spans="1:8" x14ac:dyDescent="0.2">
      <c r="A94">
        <v>213</v>
      </c>
      <c r="B94" s="10" t="str">
        <f>HYPERLINK("http://www.uniprot.org/uniprot/EIF3M_HUMAN", "EIF3M_HUMAN")</f>
        <v>EIF3M_HUMAN</v>
      </c>
      <c r="C94" t="s">
        <v>430</v>
      </c>
      <c r="D94" t="b">
        <v>1</v>
      </c>
      <c r="E94" s="6">
        <v>0</v>
      </c>
      <c r="F94" s="6">
        <v>2</v>
      </c>
      <c r="G94" s="6">
        <v>1</v>
      </c>
      <c r="H94" t="s">
        <v>59</v>
      </c>
    </row>
    <row r="95" spans="1:8" x14ac:dyDescent="0.2">
      <c r="A95">
        <v>213</v>
      </c>
      <c r="B95" s="10" t="str">
        <f>HYPERLINK("http://www.uniprot.org/uniprot/EIF3M_HUMAN", "EIF3M_HUMAN")</f>
        <v>EIF3M_HUMAN</v>
      </c>
      <c r="C95" t="s">
        <v>431</v>
      </c>
      <c r="D95" t="b">
        <v>1</v>
      </c>
      <c r="E95" s="6">
        <v>0</v>
      </c>
      <c r="F95" s="6">
        <v>2</v>
      </c>
      <c r="G95" s="6">
        <v>1</v>
      </c>
      <c r="H95" t="s">
        <v>59</v>
      </c>
    </row>
    <row r="96" spans="1:8" x14ac:dyDescent="0.2">
      <c r="A96">
        <v>77</v>
      </c>
      <c r="B96" s="10" t="str">
        <f>HYPERLINK("http://www.uniprot.org/uniprot/EMAL2_HUMAN", "EMAL2_HUMAN")</f>
        <v>EMAL2_HUMAN</v>
      </c>
      <c r="C96" t="s">
        <v>432</v>
      </c>
      <c r="D96" t="b">
        <v>1</v>
      </c>
      <c r="E96" s="6">
        <v>0</v>
      </c>
      <c r="F96" s="6">
        <v>2</v>
      </c>
      <c r="G96" s="6">
        <v>1</v>
      </c>
      <c r="H96" t="s">
        <v>59</v>
      </c>
    </row>
    <row r="97" spans="1:8" x14ac:dyDescent="0.2">
      <c r="A97">
        <v>197</v>
      </c>
      <c r="B97" s="10" t="str">
        <f>HYPERLINK("http://www.uniprot.org/uniprot/EMAL3_HUMAN", "EMAL3_HUMAN")</f>
        <v>EMAL3_HUMAN</v>
      </c>
      <c r="C97" t="s">
        <v>433</v>
      </c>
      <c r="D97" t="b">
        <v>1</v>
      </c>
      <c r="E97" s="6">
        <v>0</v>
      </c>
      <c r="F97" s="6">
        <v>2</v>
      </c>
      <c r="G97" s="6">
        <v>1</v>
      </c>
      <c r="H97" t="s">
        <v>59</v>
      </c>
    </row>
    <row r="98" spans="1:8" x14ac:dyDescent="0.2">
      <c r="A98">
        <v>138</v>
      </c>
      <c r="B98" s="10" t="str">
        <f>HYPERLINK("http://www.uniprot.org/uniprot/EMD_HUMAN", "EMD_HUMAN")</f>
        <v>EMD_HUMAN</v>
      </c>
      <c r="C98" t="s">
        <v>142</v>
      </c>
      <c r="D98" t="b">
        <v>1</v>
      </c>
      <c r="E98" s="6">
        <v>0</v>
      </c>
      <c r="F98" s="6">
        <v>2</v>
      </c>
      <c r="G98" s="6">
        <v>1</v>
      </c>
      <c r="H98" t="s">
        <v>59</v>
      </c>
    </row>
    <row r="99" spans="1:8" x14ac:dyDescent="0.2">
      <c r="A99">
        <v>188</v>
      </c>
      <c r="B99" s="10" t="str">
        <f>HYPERLINK("http://www.uniprot.org/uniprot/EPN4_HUMAN", "EPN4_HUMAN")</f>
        <v>EPN4_HUMAN</v>
      </c>
      <c r="C99" t="s">
        <v>434</v>
      </c>
      <c r="D99" t="b">
        <v>1</v>
      </c>
      <c r="E99" s="6">
        <v>0</v>
      </c>
      <c r="F99" s="6">
        <v>2</v>
      </c>
      <c r="G99" s="6">
        <v>1</v>
      </c>
      <c r="H99" t="s">
        <v>59</v>
      </c>
    </row>
    <row r="100" spans="1:8" x14ac:dyDescent="0.2">
      <c r="A100">
        <v>301</v>
      </c>
      <c r="B100" s="10" t="str">
        <f>HYPERLINK("http://www.uniprot.org/uniprot/EXOS1_HUMAN", "EXOS1_HUMAN")</f>
        <v>EXOS1_HUMAN</v>
      </c>
      <c r="C100" t="s">
        <v>144</v>
      </c>
      <c r="D100" t="b">
        <v>1</v>
      </c>
      <c r="E100" s="6">
        <v>0</v>
      </c>
      <c r="F100" s="6">
        <v>2</v>
      </c>
      <c r="G100" s="6">
        <v>1</v>
      </c>
      <c r="H100" t="s">
        <v>59</v>
      </c>
    </row>
    <row r="101" spans="1:8" x14ac:dyDescent="0.2">
      <c r="A101">
        <v>205</v>
      </c>
      <c r="B101" s="10" t="str">
        <f>HYPERLINK("http://www.uniprot.org/uniprot/EXOS6_HUMAN", "EXOS6_HUMAN")</f>
        <v>EXOS6_HUMAN</v>
      </c>
      <c r="C101" t="s">
        <v>435</v>
      </c>
      <c r="D101" t="b">
        <v>1</v>
      </c>
      <c r="E101" s="6">
        <v>0</v>
      </c>
      <c r="F101" s="6">
        <v>2</v>
      </c>
      <c r="G101" s="6">
        <v>1</v>
      </c>
      <c r="H101" t="s">
        <v>59</v>
      </c>
    </row>
    <row r="102" spans="1:8" x14ac:dyDescent="0.2">
      <c r="A102">
        <v>205</v>
      </c>
      <c r="B102" s="10" t="str">
        <f>HYPERLINK("http://www.uniprot.org/uniprot/EXOS6_HUMAN", "EXOS6_HUMAN")</f>
        <v>EXOS6_HUMAN</v>
      </c>
      <c r="C102" t="s">
        <v>145</v>
      </c>
      <c r="D102" t="b">
        <v>1</v>
      </c>
      <c r="E102" s="6">
        <v>0</v>
      </c>
      <c r="F102" s="6">
        <v>2</v>
      </c>
      <c r="G102" s="6">
        <v>1</v>
      </c>
      <c r="H102" t="s">
        <v>59</v>
      </c>
    </row>
    <row r="103" spans="1:8" x14ac:dyDescent="0.2">
      <c r="A103">
        <v>302</v>
      </c>
      <c r="B103" s="10" t="str">
        <f>HYPERLINK("http://www.uniprot.org/uniprot/F115A_HUMAN", "F115A_HUMAN")</f>
        <v>F115A_HUMAN</v>
      </c>
      <c r="C103" t="s">
        <v>436</v>
      </c>
      <c r="D103" t="b">
        <v>1</v>
      </c>
      <c r="E103" s="6">
        <v>0</v>
      </c>
      <c r="F103" s="6">
        <v>2</v>
      </c>
      <c r="G103" s="6">
        <v>1</v>
      </c>
      <c r="H103" t="s">
        <v>59</v>
      </c>
    </row>
    <row r="104" spans="1:8" x14ac:dyDescent="0.2">
      <c r="A104">
        <v>240</v>
      </c>
      <c r="B104" s="10" t="str">
        <f>HYPERLINK("http://www.uniprot.org/uniprot/FA46A_HUMAN", "FA46A_HUMAN")</f>
        <v>FA46A_HUMAN</v>
      </c>
      <c r="C104" t="s">
        <v>437</v>
      </c>
      <c r="D104" t="b">
        <v>1</v>
      </c>
      <c r="E104" s="6">
        <v>0</v>
      </c>
      <c r="F104" s="6">
        <v>2</v>
      </c>
      <c r="G104" s="6">
        <v>1</v>
      </c>
      <c r="H104" t="s">
        <v>59</v>
      </c>
    </row>
    <row r="105" spans="1:8" x14ac:dyDescent="0.2">
      <c r="A105">
        <v>299</v>
      </c>
      <c r="B105" s="10" t="str">
        <f>HYPERLINK("http://www.uniprot.org/uniprot/FCF1_HUMAN", "FCF1_HUMAN")</f>
        <v>FCF1_HUMAN</v>
      </c>
      <c r="C105" t="s">
        <v>438</v>
      </c>
      <c r="D105" t="b">
        <v>1</v>
      </c>
      <c r="E105" s="6">
        <v>0</v>
      </c>
      <c r="F105" s="6">
        <v>2</v>
      </c>
      <c r="G105" s="6">
        <v>1</v>
      </c>
      <c r="H105" t="s">
        <v>59</v>
      </c>
    </row>
    <row r="106" spans="1:8" x14ac:dyDescent="0.2">
      <c r="A106">
        <v>288</v>
      </c>
      <c r="B106" s="10" t="str">
        <f>HYPERLINK("http://www.uniprot.org/uniprot/FFR_HUMAN", "FFR_HUMAN")</f>
        <v>FFR_HUMAN</v>
      </c>
      <c r="C106" t="s">
        <v>439</v>
      </c>
      <c r="D106" t="b">
        <v>1</v>
      </c>
      <c r="E106" s="6">
        <v>0</v>
      </c>
      <c r="F106" s="6">
        <v>2</v>
      </c>
      <c r="G106" s="6">
        <v>1</v>
      </c>
      <c r="H106" t="s">
        <v>59</v>
      </c>
    </row>
    <row r="107" spans="1:8" x14ac:dyDescent="0.2">
      <c r="A107">
        <v>76</v>
      </c>
      <c r="B107" s="10" t="str">
        <f>HYPERLINK("http://www.uniprot.org/uniprot/FKBP9_HUMAN", "FKBP9_HUMAN")</f>
        <v>FKBP9_HUMAN</v>
      </c>
      <c r="C107" t="s">
        <v>440</v>
      </c>
      <c r="D107" t="b">
        <v>1</v>
      </c>
      <c r="E107" s="6">
        <v>0</v>
      </c>
      <c r="F107" s="6">
        <v>2</v>
      </c>
      <c r="G107" s="6">
        <v>1</v>
      </c>
      <c r="H107" t="s">
        <v>59</v>
      </c>
    </row>
    <row r="108" spans="1:8" x14ac:dyDescent="0.2">
      <c r="A108">
        <v>60</v>
      </c>
      <c r="B108" s="10" t="str">
        <f>HYPERLINK("http://www.uniprot.org/uniprot/FSCN2_HUMAN", "FSCN2_HUMAN")</f>
        <v>FSCN2_HUMAN</v>
      </c>
      <c r="C108" t="s">
        <v>441</v>
      </c>
      <c r="D108" t="b">
        <v>1</v>
      </c>
      <c r="E108" s="6">
        <v>0</v>
      </c>
      <c r="F108" s="6">
        <v>2</v>
      </c>
      <c r="G108" s="6">
        <v>1</v>
      </c>
      <c r="H108" t="s">
        <v>59</v>
      </c>
    </row>
    <row r="109" spans="1:8" x14ac:dyDescent="0.2">
      <c r="A109">
        <v>251</v>
      </c>
      <c r="B109" s="10" t="str">
        <f>HYPERLINK("http://www.uniprot.org/uniprot/FUCO2_HUMAN", "FUCO2_HUMAN")</f>
        <v>FUCO2_HUMAN</v>
      </c>
      <c r="C109" t="s">
        <v>442</v>
      </c>
      <c r="D109" t="b">
        <v>1</v>
      </c>
      <c r="E109" s="6">
        <v>0</v>
      </c>
      <c r="F109" s="6">
        <v>2</v>
      </c>
      <c r="G109" s="6">
        <v>1</v>
      </c>
      <c r="H109" t="s">
        <v>59</v>
      </c>
    </row>
    <row r="110" spans="1:8" x14ac:dyDescent="0.2">
      <c r="A110">
        <v>233</v>
      </c>
      <c r="B110" s="10" t="str">
        <f>HYPERLINK("http://www.uniprot.org/uniprot/GATA6_HUMAN", "GATA6_HUMAN")</f>
        <v>GATA6_HUMAN</v>
      </c>
      <c r="C110" t="s">
        <v>443</v>
      </c>
      <c r="D110" t="b">
        <v>1</v>
      </c>
      <c r="E110" s="6">
        <v>0</v>
      </c>
      <c r="F110" s="6">
        <v>2</v>
      </c>
      <c r="G110" s="6">
        <v>1</v>
      </c>
      <c r="H110" t="s">
        <v>59</v>
      </c>
    </row>
    <row r="111" spans="1:8" x14ac:dyDescent="0.2">
      <c r="A111">
        <v>157</v>
      </c>
      <c r="B111" s="10" t="str">
        <f>HYPERLINK("http://www.uniprot.org/uniprot/GBB2_HUMAN", "GBB2_HUMAN")</f>
        <v>GBB2_HUMAN</v>
      </c>
      <c r="C111" t="s">
        <v>149</v>
      </c>
      <c r="D111" t="b">
        <v>1</v>
      </c>
      <c r="E111" s="6">
        <v>0</v>
      </c>
      <c r="F111" s="6">
        <v>2</v>
      </c>
      <c r="G111" s="6">
        <v>1</v>
      </c>
      <c r="H111" t="s">
        <v>59</v>
      </c>
    </row>
    <row r="112" spans="1:8" x14ac:dyDescent="0.2">
      <c r="A112">
        <v>164</v>
      </c>
      <c r="B112" s="10" t="str">
        <f>HYPERLINK("http://www.uniprot.org/uniprot/GBLP_HUMAN", "GBLP_HUMAN")</f>
        <v>GBLP_HUMAN</v>
      </c>
      <c r="C112" t="s">
        <v>444</v>
      </c>
      <c r="D112" t="b">
        <v>1</v>
      </c>
      <c r="E112" s="6">
        <v>0</v>
      </c>
      <c r="F112" s="6">
        <v>2</v>
      </c>
      <c r="G112" s="6">
        <v>1</v>
      </c>
      <c r="H112" t="s">
        <v>59</v>
      </c>
    </row>
    <row r="113" spans="1:8" x14ac:dyDescent="0.2">
      <c r="A113">
        <v>97</v>
      </c>
      <c r="B113" s="10" t="str">
        <f>HYPERLINK("http://www.uniprot.org/uniprot/GILT_HUMAN", "GILT_HUMAN")</f>
        <v>GILT_HUMAN</v>
      </c>
      <c r="C113" t="s">
        <v>78</v>
      </c>
      <c r="D113" t="b">
        <v>1</v>
      </c>
      <c r="E113" s="6">
        <v>0</v>
      </c>
      <c r="F113" s="6">
        <v>2</v>
      </c>
      <c r="G113" s="6">
        <v>1</v>
      </c>
      <c r="H113" t="s">
        <v>59</v>
      </c>
    </row>
    <row r="114" spans="1:8" x14ac:dyDescent="0.2">
      <c r="A114">
        <v>285</v>
      </c>
      <c r="B114" s="10" t="str">
        <f>HYPERLINK("http://www.uniprot.org/uniprot/GMPR2_HUMAN", "GMPR2_HUMAN")</f>
        <v>GMPR2_HUMAN</v>
      </c>
      <c r="C114" t="s">
        <v>79</v>
      </c>
      <c r="D114" t="b">
        <v>1</v>
      </c>
      <c r="E114" s="6">
        <v>1</v>
      </c>
      <c r="F114" s="6">
        <v>2</v>
      </c>
      <c r="G114" s="6">
        <v>1</v>
      </c>
      <c r="H114" t="s">
        <v>59</v>
      </c>
    </row>
    <row r="115" spans="1:8" x14ac:dyDescent="0.2">
      <c r="A115">
        <v>117</v>
      </c>
      <c r="B115" s="10" t="str">
        <f>HYPERLINK("http://www.uniprot.org/uniprot/GNA11_HUMAN", "GNA11_HUMAN")</f>
        <v>GNA11_HUMAN</v>
      </c>
      <c r="C115" t="s">
        <v>445</v>
      </c>
      <c r="D115" t="b">
        <v>1</v>
      </c>
      <c r="E115" s="6">
        <v>0</v>
      </c>
      <c r="F115" s="6">
        <v>2</v>
      </c>
      <c r="G115" s="6">
        <v>1</v>
      </c>
      <c r="H115" t="s">
        <v>59</v>
      </c>
    </row>
    <row r="116" spans="1:8" x14ac:dyDescent="0.2">
      <c r="A116">
        <v>63</v>
      </c>
      <c r="B116" s="10" t="str">
        <f>HYPERLINK("http://www.uniprot.org/uniprot/GP182_HUMAN", "GP182_HUMAN")</f>
        <v>GP182_HUMAN</v>
      </c>
      <c r="C116" t="s">
        <v>446</v>
      </c>
      <c r="D116" t="b">
        <v>1</v>
      </c>
      <c r="E116" s="6">
        <v>0</v>
      </c>
      <c r="F116" s="6">
        <v>2</v>
      </c>
      <c r="G116" s="6">
        <v>1</v>
      </c>
      <c r="H116" t="s">
        <v>59</v>
      </c>
    </row>
    <row r="117" spans="1:8" x14ac:dyDescent="0.2">
      <c r="A117">
        <v>53</v>
      </c>
      <c r="B117" s="10" t="str">
        <f>HYPERLINK("http://www.uniprot.org/uniprot/GPR25_HUMAN", "GPR25_HUMAN")</f>
        <v>GPR25_HUMAN</v>
      </c>
      <c r="C117" t="s">
        <v>447</v>
      </c>
      <c r="D117" t="b">
        <v>1</v>
      </c>
      <c r="E117" s="6">
        <v>0</v>
      </c>
      <c r="F117" s="6">
        <v>2</v>
      </c>
      <c r="G117" s="6">
        <v>1</v>
      </c>
      <c r="H117" t="s">
        <v>59</v>
      </c>
    </row>
    <row r="118" spans="1:8" x14ac:dyDescent="0.2">
      <c r="A118">
        <v>200</v>
      </c>
      <c r="B118" s="10" t="str">
        <f>HYPERLINK("http://www.uniprot.org/uniprot/GREB1_HUMAN", "GREB1_HUMAN")</f>
        <v>GREB1_HUMAN</v>
      </c>
      <c r="C118" t="s">
        <v>448</v>
      </c>
      <c r="D118" t="b">
        <v>1</v>
      </c>
      <c r="E118" s="6">
        <v>0</v>
      </c>
      <c r="F118" s="6">
        <v>2</v>
      </c>
      <c r="G118" s="6">
        <v>1</v>
      </c>
      <c r="H118" t="s">
        <v>59</v>
      </c>
    </row>
    <row r="119" spans="1:8" x14ac:dyDescent="0.2">
      <c r="A119">
        <v>200</v>
      </c>
      <c r="B119" s="10" t="str">
        <f>HYPERLINK("http://www.uniprot.org/uniprot/GREB1_HUMAN", "GREB1_HUMAN")</f>
        <v>GREB1_HUMAN</v>
      </c>
      <c r="C119" t="s">
        <v>449</v>
      </c>
      <c r="D119" t="b">
        <v>1</v>
      </c>
      <c r="E119" s="6">
        <v>0</v>
      </c>
      <c r="F119" s="6">
        <v>2</v>
      </c>
      <c r="G119" s="6">
        <v>1</v>
      </c>
      <c r="H119" t="s">
        <v>59</v>
      </c>
    </row>
    <row r="120" spans="1:8" x14ac:dyDescent="0.2">
      <c r="A120">
        <v>167</v>
      </c>
      <c r="B120" s="10" t="str">
        <f>HYPERLINK("http://www.uniprot.org/uniprot/GTF2I_HUMAN", "GTF2I_HUMAN")</f>
        <v>GTF2I_HUMAN</v>
      </c>
      <c r="C120" t="s">
        <v>450</v>
      </c>
      <c r="D120" t="b">
        <v>1</v>
      </c>
      <c r="E120" s="6">
        <v>0</v>
      </c>
      <c r="F120" s="6">
        <v>2</v>
      </c>
      <c r="G120" s="6">
        <v>1</v>
      </c>
      <c r="H120" t="s">
        <v>59</v>
      </c>
    </row>
    <row r="121" spans="1:8" x14ac:dyDescent="0.2">
      <c r="A121">
        <v>227</v>
      </c>
      <c r="B121" s="10" t="str">
        <f>HYPERLINK("http://www.uniprot.org/uniprot/H1X_HUMAN", "H1X_HUMAN")</f>
        <v>H1X_HUMAN</v>
      </c>
      <c r="C121" t="s">
        <v>451</v>
      </c>
      <c r="D121" t="b">
        <v>1</v>
      </c>
      <c r="E121" s="6">
        <v>0</v>
      </c>
      <c r="F121" s="6">
        <v>2</v>
      </c>
      <c r="G121" s="6">
        <v>1</v>
      </c>
      <c r="H121" t="s">
        <v>59</v>
      </c>
    </row>
    <row r="122" spans="1:8" x14ac:dyDescent="0.2">
      <c r="A122">
        <v>91</v>
      </c>
      <c r="B122" s="10" t="str">
        <f>HYPERLINK("http://www.uniprot.org/uniprot/HEXB_HUMAN", "HEXB_HUMAN")</f>
        <v>HEXB_HUMAN</v>
      </c>
      <c r="C122" t="s">
        <v>452</v>
      </c>
      <c r="D122" t="b">
        <v>1</v>
      </c>
      <c r="E122" s="6">
        <v>0</v>
      </c>
      <c r="F122" s="6">
        <v>2</v>
      </c>
      <c r="G122" s="6">
        <v>1</v>
      </c>
      <c r="H122" t="s">
        <v>59</v>
      </c>
    </row>
    <row r="123" spans="1:8" x14ac:dyDescent="0.2">
      <c r="A123">
        <v>252</v>
      </c>
      <c r="B123" s="10" t="str">
        <f>HYPERLINK("http://www.uniprot.org/uniprot/HNRL1_HUMAN", "HNRL1_HUMAN")</f>
        <v>HNRL1_HUMAN</v>
      </c>
      <c r="C123" t="s">
        <v>453</v>
      </c>
      <c r="D123" t="b">
        <v>1</v>
      </c>
      <c r="E123" s="6">
        <v>1</v>
      </c>
      <c r="F123" s="6">
        <v>2</v>
      </c>
      <c r="G123" s="6">
        <v>1</v>
      </c>
      <c r="H123" t="s">
        <v>59</v>
      </c>
    </row>
    <row r="124" spans="1:8" x14ac:dyDescent="0.2">
      <c r="A124">
        <v>252</v>
      </c>
      <c r="B124" s="10" t="str">
        <f>HYPERLINK("http://www.uniprot.org/uniprot/HNRL1_HUMAN", "HNRL1_HUMAN")</f>
        <v>HNRL1_HUMAN</v>
      </c>
      <c r="C124" t="s">
        <v>454</v>
      </c>
      <c r="D124" t="b">
        <v>1</v>
      </c>
      <c r="E124" s="6">
        <v>1</v>
      </c>
      <c r="F124" s="6">
        <v>2</v>
      </c>
      <c r="G124" s="6">
        <v>1</v>
      </c>
      <c r="H124" t="s">
        <v>59</v>
      </c>
    </row>
    <row r="125" spans="1:8" x14ac:dyDescent="0.2">
      <c r="A125">
        <v>185</v>
      </c>
      <c r="B125" s="10" t="str">
        <f>HYPERLINK("http://www.uniprot.org/uniprot/HNRPD_HUMAN", "HNRPD_HUMAN")</f>
        <v>HNRPD_HUMAN</v>
      </c>
      <c r="C125" t="s">
        <v>455</v>
      </c>
      <c r="D125" t="b">
        <v>1</v>
      </c>
      <c r="E125" s="6">
        <v>0</v>
      </c>
      <c r="F125" s="6">
        <v>2</v>
      </c>
      <c r="G125" s="6">
        <v>1</v>
      </c>
      <c r="H125" t="s">
        <v>59</v>
      </c>
    </row>
    <row r="126" spans="1:8" x14ac:dyDescent="0.2">
      <c r="A126">
        <v>170</v>
      </c>
      <c r="B126" s="10" t="str">
        <f>HYPERLINK("http://www.uniprot.org/uniprot/HNRPU_HUMAN", "HNRPU_HUMAN")</f>
        <v>HNRPU_HUMAN</v>
      </c>
      <c r="C126" t="s">
        <v>456</v>
      </c>
      <c r="D126" t="b">
        <v>1</v>
      </c>
      <c r="E126" s="6">
        <v>2</v>
      </c>
      <c r="F126" s="6">
        <v>3</v>
      </c>
      <c r="G126" s="6">
        <v>1</v>
      </c>
      <c r="H126" t="s">
        <v>59</v>
      </c>
    </row>
    <row r="127" spans="1:8" x14ac:dyDescent="0.2">
      <c r="A127">
        <v>92</v>
      </c>
      <c r="B127" s="10" t="str">
        <f>HYPERLINK("http://www.uniprot.org/uniprot/HS90A_HUMAN", "HS90A_HUMAN")</f>
        <v>HS90A_HUMAN</v>
      </c>
      <c r="C127" t="s">
        <v>457</v>
      </c>
      <c r="D127" t="b">
        <v>1</v>
      </c>
      <c r="E127" s="6">
        <v>0</v>
      </c>
      <c r="F127" s="6">
        <v>2</v>
      </c>
      <c r="G127" s="6">
        <v>1</v>
      </c>
      <c r="H127" t="s">
        <v>59</v>
      </c>
    </row>
    <row r="128" spans="1:8" x14ac:dyDescent="0.2">
      <c r="A128">
        <v>66</v>
      </c>
      <c r="B128" s="10" t="str">
        <f>HYPERLINK("http://www.uniprot.org/uniprot/HTRA2_HUMAN", "HTRA2_HUMAN")</f>
        <v>HTRA2_HUMAN</v>
      </c>
      <c r="C128" t="s">
        <v>458</v>
      </c>
      <c r="D128" t="b">
        <v>1</v>
      </c>
      <c r="E128" s="6">
        <v>0</v>
      </c>
      <c r="F128" s="6">
        <v>2</v>
      </c>
      <c r="G128" s="6">
        <v>1</v>
      </c>
      <c r="H128" t="s">
        <v>59</v>
      </c>
    </row>
    <row r="129" spans="1:8" x14ac:dyDescent="0.2">
      <c r="A129">
        <v>93</v>
      </c>
      <c r="B129" s="10" t="str">
        <f>HYPERLINK("http://www.uniprot.org/uniprot/IFI6_HUMAN", "IFI6_HUMAN")</f>
        <v>IFI6_HUMAN</v>
      </c>
      <c r="C129" t="s">
        <v>459</v>
      </c>
      <c r="D129" t="b">
        <v>1</v>
      </c>
      <c r="E129" s="6">
        <v>0</v>
      </c>
      <c r="F129" s="6">
        <v>2</v>
      </c>
      <c r="G129" s="6">
        <v>1</v>
      </c>
      <c r="H129" t="s">
        <v>59</v>
      </c>
    </row>
    <row r="130" spans="1:8" x14ac:dyDescent="0.2">
      <c r="A130">
        <v>59</v>
      </c>
      <c r="B130" s="10" t="str">
        <f>HYPERLINK("http://www.uniprot.org/uniprot/IFIT3_HUMAN", "IFIT3_HUMAN")</f>
        <v>IFIT3_HUMAN</v>
      </c>
      <c r="C130" t="s">
        <v>160</v>
      </c>
      <c r="D130" t="b">
        <v>1</v>
      </c>
      <c r="E130" s="6">
        <v>0</v>
      </c>
      <c r="F130" s="6">
        <v>2</v>
      </c>
      <c r="G130" s="6">
        <v>1</v>
      </c>
      <c r="H130" t="s">
        <v>59</v>
      </c>
    </row>
    <row r="131" spans="1:8" x14ac:dyDescent="0.2">
      <c r="A131">
        <v>259</v>
      </c>
      <c r="B131" s="10" t="str">
        <f>HYPERLINK("http://www.uniprot.org/uniprot/IMPG2_HUMAN", "IMPG2_HUMAN")</f>
        <v>IMPG2_HUMAN</v>
      </c>
      <c r="C131" t="s">
        <v>460</v>
      </c>
      <c r="D131" t="b">
        <v>1</v>
      </c>
      <c r="E131" s="6">
        <v>2</v>
      </c>
      <c r="F131" s="6">
        <v>2</v>
      </c>
      <c r="G131" s="6">
        <v>1</v>
      </c>
      <c r="H131" t="s">
        <v>59</v>
      </c>
    </row>
    <row r="132" spans="1:8" x14ac:dyDescent="0.2">
      <c r="A132">
        <v>263</v>
      </c>
      <c r="B132" s="10" t="str">
        <f>HYPERLINK("http://www.uniprot.org/uniprot/INT2_HUMAN", "INT2_HUMAN")</f>
        <v>INT2_HUMAN</v>
      </c>
      <c r="C132" t="s">
        <v>461</v>
      </c>
      <c r="D132" t="b">
        <v>1</v>
      </c>
      <c r="E132" s="6">
        <v>0</v>
      </c>
      <c r="F132" s="6">
        <v>2</v>
      </c>
      <c r="G132" s="6">
        <v>1</v>
      </c>
      <c r="H132" t="s">
        <v>59</v>
      </c>
    </row>
    <row r="133" spans="1:8" x14ac:dyDescent="0.2">
      <c r="A133">
        <v>171</v>
      </c>
      <c r="B133" s="10" t="str">
        <f>HYPERLINK("http://www.uniprot.org/uniprot/IRF9_HUMAN", "IRF9_HUMAN")</f>
        <v>IRF9_HUMAN</v>
      </c>
      <c r="C133" t="s">
        <v>462</v>
      </c>
      <c r="D133" t="b">
        <v>1</v>
      </c>
      <c r="E133" s="6">
        <v>1</v>
      </c>
      <c r="F133" s="6">
        <v>2</v>
      </c>
      <c r="G133" s="6">
        <v>1</v>
      </c>
      <c r="H133" t="s">
        <v>59</v>
      </c>
    </row>
    <row r="134" spans="1:8" x14ac:dyDescent="0.2">
      <c r="A134">
        <v>89</v>
      </c>
      <c r="B134" s="10" t="str">
        <f>HYPERLINK("http://www.uniprot.org/uniprot/ITAV_HUMAN", "ITAV_HUMAN")</f>
        <v>ITAV_HUMAN</v>
      </c>
      <c r="C134" t="s">
        <v>463</v>
      </c>
      <c r="D134" t="b">
        <v>1</v>
      </c>
      <c r="E134" s="6">
        <v>0</v>
      </c>
      <c r="F134" s="6">
        <v>2</v>
      </c>
      <c r="G134" s="6">
        <v>1</v>
      </c>
      <c r="H134" t="s">
        <v>59</v>
      </c>
    </row>
    <row r="135" spans="1:8" x14ac:dyDescent="0.2">
      <c r="A135">
        <v>89</v>
      </c>
      <c r="B135" s="10" t="str">
        <f>HYPERLINK("http://www.uniprot.org/uniprot/ITAV_HUMAN", "ITAV_HUMAN")</f>
        <v>ITAV_HUMAN</v>
      </c>
      <c r="C135" t="s">
        <v>464</v>
      </c>
      <c r="D135" t="b">
        <v>1</v>
      </c>
      <c r="E135" s="6">
        <v>0</v>
      </c>
      <c r="F135" s="6">
        <v>2</v>
      </c>
      <c r="G135" s="6">
        <v>1</v>
      </c>
      <c r="H135" t="s">
        <v>59</v>
      </c>
    </row>
    <row r="136" spans="1:8" x14ac:dyDescent="0.2">
      <c r="A136">
        <v>272</v>
      </c>
      <c r="B136" s="10" t="str">
        <f>HYPERLINK("http://www.uniprot.org/uniprot/JADE2_HUMAN", "JADE2_HUMAN")</f>
        <v>JADE2_HUMAN</v>
      </c>
      <c r="C136" t="s">
        <v>465</v>
      </c>
      <c r="D136" t="b">
        <v>1</v>
      </c>
      <c r="E136" s="6">
        <v>0</v>
      </c>
      <c r="F136" s="6">
        <v>2</v>
      </c>
      <c r="G136" s="6">
        <v>1</v>
      </c>
      <c r="H136" t="s">
        <v>59</v>
      </c>
    </row>
    <row r="137" spans="1:8" x14ac:dyDescent="0.2">
      <c r="A137">
        <v>86</v>
      </c>
      <c r="B137" s="10" t="str">
        <f>HYPERLINK("http://www.uniprot.org/uniprot/JUN_HUMAN", "JUN_HUMAN")</f>
        <v>JUN_HUMAN</v>
      </c>
      <c r="C137" t="s">
        <v>466</v>
      </c>
      <c r="D137" t="b">
        <v>1</v>
      </c>
      <c r="E137" s="6">
        <v>0</v>
      </c>
      <c r="F137" s="6">
        <v>2</v>
      </c>
      <c r="G137" s="6">
        <v>1</v>
      </c>
      <c r="H137" t="s">
        <v>59</v>
      </c>
    </row>
    <row r="138" spans="1:8" x14ac:dyDescent="0.2">
      <c r="A138">
        <v>187</v>
      </c>
      <c r="B138" s="10" t="str">
        <f>HYPERLINK("http://www.uniprot.org/uniprot/K0100_HUMAN", "K0100_HUMAN")</f>
        <v>K0100_HUMAN</v>
      </c>
      <c r="C138" t="s">
        <v>467</v>
      </c>
      <c r="D138" t="b">
        <v>1</v>
      </c>
      <c r="E138" s="6">
        <v>0</v>
      </c>
      <c r="F138" s="6">
        <v>2</v>
      </c>
      <c r="G138" s="6">
        <v>1</v>
      </c>
      <c r="H138" t="s">
        <v>59</v>
      </c>
    </row>
    <row r="139" spans="1:8" x14ac:dyDescent="0.2">
      <c r="A139">
        <v>231</v>
      </c>
      <c r="B139" s="10" t="str">
        <f>HYPERLINK("http://www.uniprot.org/uniprot/KAT2B_HUMAN", "KAT2B_HUMAN")</f>
        <v>KAT2B_HUMAN</v>
      </c>
      <c r="C139" t="s">
        <v>468</v>
      </c>
      <c r="D139" t="b">
        <v>1</v>
      </c>
      <c r="E139" s="6">
        <v>0</v>
      </c>
      <c r="F139" s="6">
        <v>2</v>
      </c>
      <c r="G139" s="6">
        <v>1</v>
      </c>
      <c r="H139" t="s">
        <v>59</v>
      </c>
    </row>
    <row r="140" spans="1:8" x14ac:dyDescent="0.2">
      <c r="A140">
        <v>286</v>
      </c>
      <c r="B140" s="10" t="str">
        <f>HYPERLINK("http://www.uniprot.org/uniprot/KDM5B_HUMAN", "KDM5B_HUMAN")</f>
        <v>KDM5B_HUMAN</v>
      </c>
      <c r="C140" t="s">
        <v>163</v>
      </c>
      <c r="D140" t="b">
        <v>1</v>
      </c>
      <c r="E140" s="6">
        <v>0</v>
      </c>
      <c r="F140" s="6">
        <v>2</v>
      </c>
      <c r="G140" s="6">
        <v>1</v>
      </c>
      <c r="H140" t="s">
        <v>59</v>
      </c>
    </row>
    <row r="141" spans="1:8" x14ac:dyDescent="0.2">
      <c r="A141">
        <v>222</v>
      </c>
      <c r="B141" s="10" t="str">
        <f>HYPERLINK("http://www.uniprot.org/uniprot/LAT1N_HUMAN", "LAT1N_HUMAN")</f>
        <v>LAT1N_HUMAN</v>
      </c>
      <c r="C141" t="s">
        <v>469</v>
      </c>
      <c r="D141" t="b">
        <v>1</v>
      </c>
      <c r="E141" s="6">
        <v>0</v>
      </c>
      <c r="F141" s="6">
        <v>2</v>
      </c>
      <c r="G141" s="6">
        <v>1</v>
      </c>
      <c r="H141" t="s">
        <v>59</v>
      </c>
    </row>
    <row r="142" spans="1:8" x14ac:dyDescent="0.2">
      <c r="A142">
        <v>206</v>
      </c>
      <c r="B142" s="10" t="str">
        <f>HYPERLINK("http://www.uniprot.org/uniprot/LRIF1_HUMAN", "LRIF1_HUMAN")</f>
        <v>LRIF1_HUMAN</v>
      </c>
      <c r="C142" t="s">
        <v>470</v>
      </c>
      <c r="D142" t="b">
        <v>1</v>
      </c>
      <c r="E142" s="6">
        <v>0</v>
      </c>
      <c r="F142" s="6">
        <v>2</v>
      </c>
      <c r="G142" s="6">
        <v>1</v>
      </c>
      <c r="H142" t="s">
        <v>59</v>
      </c>
    </row>
    <row r="143" spans="1:8" x14ac:dyDescent="0.2">
      <c r="A143">
        <v>250</v>
      </c>
      <c r="B143" s="10" t="str">
        <f>HYPERLINK("http://www.uniprot.org/uniprot/LZTS2_HUMAN", "LZTS2_HUMAN")</f>
        <v>LZTS2_HUMAN</v>
      </c>
      <c r="C143" t="s">
        <v>471</v>
      </c>
      <c r="D143" t="b">
        <v>1</v>
      </c>
      <c r="E143" s="6">
        <v>0</v>
      </c>
      <c r="F143" s="6">
        <v>2</v>
      </c>
      <c r="G143" s="6">
        <v>1</v>
      </c>
      <c r="H143" t="s">
        <v>59</v>
      </c>
    </row>
    <row r="144" spans="1:8" x14ac:dyDescent="0.2">
      <c r="A144">
        <v>276</v>
      </c>
      <c r="B144" s="10" t="str">
        <f>HYPERLINK("http://www.uniprot.org/uniprot/MBIP1_HUMAN", "MBIP1_HUMAN")</f>
        <v>MBIP1_HUMAN</v>
      </c>
      <c r="C144" t="s">
        <v>472</v>
      </c>
      <c r="D144" t="b">
        <v>1</v>
      </c>
      <c r="E144" s="6">
        <v>0</v>
      </c>
      <c r="F144" s="6">
        <v>2</v>
      </c>
      <c r="G144" s="6">
        <v>1</v>
      </c>
      <c r="H144" t="s">
        <v>59</v>
      </c>
    </row>
    <row r="145" spans="1:8" x14ac:dyDescent="0.2">
      <c r="A145">
        <v>123</v>
      </c>
      <c r="B145" s="10" t="str">
        <f>HYPERLINK("http://www.uniprot.org/uniprot/MCM7_HUMAN", "MCM7_HUMAN")</f>
        <v>MCM7_HUMAN</v>
      </c>
      <c r="C145" t="s">
        <v>473</v>
      </c>
      <c r="D145" t="b">
        <v>1</v>
      </c>
      <c r="E145" s="6">
        <v>0</v>
      </c>
      <c r="F145" s="6">
        <v>2</v>
      </c>
      <c r="G145" s="6">
        <v>1</v>
      </c>
      <c r="H145" t="s">
        <v>59</v>
      </c>
    </row>
    <row r="146" spans="1:8" x14ac:dyDescent="0.2">
      <c r="A146">
        <v>253</v>
      </c>
      <c r="B146" s="10" t="str">
        <f>HYPERLINK("http://www.uniprot.org/uniprot/MELPH_HUMAN", "MELPH_HUMAN")</f>
        <v>MELPH_HUMAN</v>
      </c>
      <c r="C146" t="s">
        <v>169</v>
      </c>
      <c r="D146" t="b">
        <v>1</v>
      </c>
      <c r="E146" s="6">
        <v>0</v>
      </c>
      <c r="F146" s="6">
        <v>2</v>
      </c>
      <c r="G146" s="6">
        <v>1</v>
      </c>
      <c r="H146" t="s">
        <v>59</v>
      </c>
    </row>
    <row r="147" spans="1:8" x14ac:dyDescent="0.2">
      <c r="A147">
        <v>293</v>
      </c>
      <c r="B147" s="10" t="str">
        <f>HYPERLINK("http://www.uniprot.org/uniprot/MKL2_HUMAN", "MKL2_HUMAN")</f>
        <v>MKL2_HUMAN</v>
      </c>
      <c r="C147" t="s">
        <v>474</v>
      </c>
      <c r="D147" t="b">
        <v>1</v>
      </c>
      <c r="E147" s="6">
        <v>0</v>
      </c>
      <c r="F147" s="6">
        <v>2</v>
      </c>
      <c r="G147" s="6">
        <v>1</v>
      </c>
      <c r="H147" t="s">
        <v>59</v>
      </c>
    </row>
    <row r="148" spans="1:8" x14ac:dyDescent="0.2">
      <c r="A148">
        <v>291</v>
      </c>
      <c r="B148" s="10" t="str">
        <f>HYPERLINK("http://www.uniprot.org/uniprot/MKLN1_HUMAN", "MKLN1_HUMAN")</f>
        <v>MKLN1_HUMAN</v>
      </c>
      <c r="C148" t="s">
        <v>475</v>
      </c>
      <c r="D148" t="b">
        <v>1</v>
      </c>
      <c r="E148" s="6">
        <v>0</v>
      </c>
      <c r="F148" s="6">
        <v>2</v>
      </c>
      <c r="G148" s="6">
        <v>1</v>
      </c>
      <c r="H148" t="s">
        <v>59</v>
      </c>
    </row>
    <row r="149" spans="1:8" x14ac:dyDescent="0.2">
      <c r="A149">
        <v>260</v>
      </c>
      <c r="B149" s="10" t="str">
        <f>HYPERLINK("http://www.uniprot.org/uniprot/MKRN2_HUMAN", "MKRN2_HUMAN")</f>
        <v>MKRN2_HUMAN</v>
      </c>
      <c r="C149" t="s">
        <v>476</v>
      </c>
      <c r="D149" t="b">
        <v>1</v>
      </c>
      <c r="E149" s="6">
        <v>0</v>
      </c>
      <c r="F149" s="6">
        <v>2</v>
      </c>
      <c r="G149" s="6">
        <v>1</v>
      </c>
      <c r="H149" t="s">
        <v>59</v>
      </c>
    </row>
    <row r="150" spans="1:8" x14ac:dyDescent="0.2">
      <c r="A150">
        <v>214</v>
      </c>
      <c r="B150" s="10" t="str">
        <f>HYPERLINK("http://www.uniprot.org/uniprot/MON2_HUMAN", "MON2_HUMAN")</f>
        <v>MON2_HUMAN</v>
      </c>
      <c r="C150" t="s">
        <v>172</v>
      </c>
      <c r="D150" t="b">
        <v>1</v>
      </c>
      <c r="E150" s="6">
        <v>0</v>
      </c>
      <c r="F150" s="6">
        <v>2</v>
      </c>
      <c r="G150" s="6">
        <v>1</v>
      </c>
      <c r="H150" t="s">
        <v>59</v>
      </c>
    </row>
    <row r="151" spans="1:8" x14ac:dyDescent="0.2">
      <c r="A151">
        <v>68</v>
      </c>
      <c r="B151" s="10" t="str">
        <f>HYPERLINK("http://www.uniprot.org/uniprot/MYO1B_HUMAN", "MYO1B_HUMAN")</f>
        <v>MYO1B_HUMAN</v>
      </c>
      <c r="C151" t="s">
        <v>175</v>
      </c>
      <c r="D151" t="b">
        <v>1</v>
      </c>
      <c r="E151" s="6">
        <v>0</v>
      </c>
      <c r="F151" s="6">
        <v>2</v>
      </c>
      <c r="G151" s="6">
        <v>1</v>
      </c>
      <c r="H151" t="s">
        <v>59</v>
      </c>
    </row>
    <row r="152" spans="1:8" x14ac:dyDescent="0.2">
      <c r="A152">
        <v>273</v>
      </c>
      <c r="B152" s="10" t="str">
        <f>HYPERLINK("http://www.uniprot.org/uniprot/MYO5C_HUMAN", "MYO5C_HUMAN")</f>
        <v>MYO5C_HUMAN</v>
      </c>
      <c r="C152" t="s">
        <v>477</v>
      </c>
      <c r="D152" t="b">
        <v>1</v>
      </c>
      <c r="E152" s="6">
        <v>1</v>
      </c>
      <c r="F152" s="6">
        <v>2</v>
      </c>
      <c r="G152" s="6">
        <v>1</v>
      </c>
      <c r="H152" t="s">
        <v>59</v>
      </c>
    </row>
    <row r="153" spans="1:8" x14ac:dyDescent="0.2">
      <c r="A153">
        <v>209</v>
      </c>
      <c r="B153" s="10" t="str">
        <f>HYPERLINK("http://www.uniprot.org/uniprot/NBEL2_HUMAN", "NBEL2_HUMAN")</f>
        <v>NBEL2_HUMAN</v>
      </c>
      <c r="C153" t="s">
        <v>478</v>
      </c>
      <c r="D153" t="b">
        <v>1</v>
      </c>
      <c r="E153" s="6">
        <v>0</v>
      </c>
      <c r="F153" s="6">
        <v>2</v>
      </c>
      <c r="G153" s="6">
        <v>1</v>
      </c>
      <c r="H153" t="s">
        <v>59</v>
      </c>
    </row>
    <row r="154" spans="1:8" x14ac:dyDescent="0.2">
      <c r="A154">
        <v>270</v>
      </c>
      <c r="B154" s="10" t="str">
        <f>HYPERLINK("http://www.uniprot.org/uniprot/NCK5L_HUMAN", "NCK5L_HUMAN")</f>
        <v>NCK5L_HUMAN</v>
      </c>
      <c r="C154" t="s">
        <v>479</v>
      </c>
      <c r="D154" t="b">
        <v>1</v>
      </c>
      <c r="E154" s="6">
        <v>2</v>
      </c>
      <c r="F154" s="6">
        <v>3</v>
      </c>
      <c r="G154" s="6">
        <v>1</v>
      </c>
      <c r="H154" t="s">
        <v>59</v>
      </c>
    </row>
    <row r="155" spans="1:8" x14ac:dyDescent="0.2">
      <c r="A155">
        <v>79</v>
      </c>
      <c r="B155" s="10" t="str">
        <f>HYPERLINK("http://www.uniprot.org/uniprot/NDUBA_HUMAN", "NDUBA_HUMAN")</f>
        <v>NDUBA_HUMAN</v>
      </c>
      <c r="C155" t="s">
        <v>480</v>
      </c>
      <c r="D155" t="b">
        <v>1</v>
      </c>
      <c r="E155" s="6">
        <v>0</v>
      </c>
      <c r="F155" s="6">
        <v>2</v>
      </c>
      <c r="G155" s="6">
        <v>1</v>
      </c>
      <c r="H155" t="s">
        <v>59</v>
      </c>
    </row>
    <row r="156" spans="1:8" x14ac:dyDescent="0.2">
      <c r="A156">
        <v>193</v>
      </c>
      <c r="B156" s="10" t="str">
        <f>HYPERLINK("http://www.uniprot.org/uniprot/NF2L2_HUMAN", "NF2L2_HUMAN")</f>
        <v>NF2L2_HUMAN</v>
      </c>
      <c r="C156" t="s">
        <v>481</v>
      </c>
      <c r="D156" t="b">
        <v>1</v>
      </c>
      <c r="E156" s="6">
        <v>0</v>
      </c>
      <c r="F156" s="6">
        <v>2</v>
      </c>
      <c r="G156" s="6">
        <v>1</v>
      </c>
      <c r="H156" t="s">
        <v>59</v>
      </c>
    </row>
    <row r="157" spans="1:8" x14ac:dyDescent="0.2">
      <c r="A157">
        <v>55</v>
      </c>
      <c r="B157" s="10" t="str">
        <f>HYPERLINK("http://www.uniprot.org/uniprot/NHRF1_HUMAN", "NHRF1_HUMAN")</f>
        <v>NHRF1_HUMAN</v>
      </c>
      <c r="C157" t="s">
        <v>482</v>
      </c>
      <c r="D157" t="b">
        <v>1</v>
      </c>
      <c r="E157" s="6">
        <v>0</v>
      </c>
      <c r="F157" s="6">
        <v>2</v>
      </c>
      <c r="G157" s="6">
        <v>1</v>
      </c>
      <c r="H157" t="s">
        <v>59</v>
      </c>
    </row>
    <row r="158" spans="1:8" x14ac:dyDescent="0.2">
      <c r="A158">
        <v>236</v>
      </c>
      <c r="B158" s="10" t="str">
        <f>HYPERLINK("http://www.uniprot.org/uniprot/NMD3_HUMAN", "NMD3_HUMAN")</f>
        <v>NMD3_HUMAN</v>
      </c>
      <c r="C158" t="s">
        <v>483</v>
      </c>
      <c r="D158" t="b">
        <v>1</v>
      </c>
      <c r="E158" s="6">
        <v>0</v>
      </c>
      <c r="F158" s="6">
        <v>2</v>
      </c>
      <c r="G158" s="6">
        <v>1</v>
      </c>
      <c r="H158" t="s">
        <v>59</v>
      </c>
    </row>
    <row r="159" spans="1:8" x14ac:dyDescent="0.2">
      <c r="A159">
        <v>295</v>
      </c>
      <c r="B159" s="10" t="str">
        <f>HYPERLINK("http://www.uniprot.org/uniprot/NOB1_HUMAN", "NOB1_HUMAN")</f>
        <v>NOB1_HUMAN</v>
      </c>
      <c r="C159" t="s">
        <v>484</v>
      </c>
      <c r="D159" t="b">
        <v>1</v>
      </c>
      <c r="E159" s="6">
        <v>0</v>
      </c>
      <c r="F159" s="6">
        <v>2</v>
      </c>
      <c r="G159" s="6">
        <v>1</v>
      </c>
      <c r="H159" t="s">
        <v>59</v>
      </c>
    </row>
    <row r="160" spans="1:8" x14ac:dyDescent="0.2">
      <c r="A160">
        <v>268</v>
      </c>
      <c r="B160" s="10" t="str">
        <f>HYPERLINK("http://www.uniprot.org/uniprot/NOL11_HUMAN", "NOL11_HUMAN")</f>
        <v>NOL11_HUMAN</v>
      </c>
      <c r="C160" t="s">
        <v>485</v>
      </c>
      <c r="D160" t="b">
        <v>1</v>
      </c>
      <c r="E160" s="6">
        <v>0</v>
      </c>
      <c r="F160" s="6">
        <v>2</v>
      </c>
      <c r="G160" s="6">
        <v>1</v>
      </c>
      <c r="H160" t="s">
        <v>59</v>
      </c>
    </row>
    <row r="161" spans="1:8" x14ac:dyDescent="0.2">
      <c r="A161">
        <v>166</v>
      </c>
      <c r="B161" s="10" t="str">
        <f>HYPERLINK("http://www.uniprot.org/uniprot/NOMO3_HUMAN", "NOMO3_HUMAN")</f>
        <v>NOMO3_HUMAN</v>
      </c>
      <c r="C161" t="s">
        <v>486</v>
      </c>
      <c r="D161" t="b">
        <v>1</v>
      </c>
      <c r="E161" s="6">
        <v>0</v>
      </c>
      <c r="F161" s="6">
        <v>2</v>
      </c>
      <c r="G161" s="6">
        <v>1</v>
      </c>
      <c r="H161" t="s">
        <v>59</v>
      </c>
    </row>
    <row r="162" spans="1:8" x14ac:dyDescent="0.2">
      <c r="A162">
        <v>223</v>
      </c>
      <c r="B162" s="10" t="str">
        <f>HYPERLINK("http://www.uniprot.org/uniprot/NUP93_HUMAN", "NUP93_HUMAN")</f>
        <v>NUP93_HUMAN</v>
      </c>
      <c r="C162" t="s">
        <v>487</v>
      </c>
      <c r="D162" t="b">
        <v>1</v>
      </c>
      <c r="E162" s="6">
        <v>0</v>
      </c>
      <c r="F162" s="6">
        <v>2</v>
      </c>
      <c r="G162" s="6">
        <v>1</v>
      </c>
      <c r="H162" t="s">
        <v>59</v>
      </c>
    </row>
    <row r="163" spans="1:8" x14ac:dyDescent="0.2">
      <c r="A163">
        <v>307</v>
      </c>
      <c r="B163" s="10" t="str">
        <f>HYPERLINK("http://www.uniprot.org/uniprot/OAS3_HUMAN", "OAS3_HUMAN")</f>
        <v>OAS3_HUMAN</v>
      </c>
      <c r="C163" t="s">
        <v>86</v>
      </c>
      <c r="D163" t="b">
        <v>1</v>
      </c>
      <c r="E163" s="6">
        <v>0</v>
      </c>
      <c r="F163" s="6">
        <v>2</v>
      </c>
      <c r="G163" s="6">
        <v>1</v>
      </c>
      <c r="H163" t="s">
        <v>59</v>
      </c>
    </row>
    <row r="164" spans="1:8" x14ac:dyDescent="0.2">
      <c r="A164">
        <v>181</v>
      </c>
      <c r="B164" s="10" t="str">
        <f>HYPERLINK("http://www.uniprot.org/uniprot/ORC2_HUMAN", "ORC2_HUMAN")</f>
        <v>ORC2_HUMAN</v>
      </c>
      <c r="C164" t="s">
        <v>488</v>
      </c>
      <c r="D164" t="b">
        <v>1</v>
      </c>
      <c r="E164" s="6">
        <v>0</v>
      </c>
      <c r="F164" s="6">
        <v>2</v>
      </c>
      <c r="G164" s="6">
        <v>1</v>
      </c>
      <c r="H164" t="s">
        <v>59</v>
      </c>
    </row>
    <row r="165" spans="1:8" x14ac:dyDescent="0.2">
      <c r="A165">
        <v>130</v>
      </c>
      <c r="B165" s="10" t="str">
        <f>HYPERLINK("http://www.uniprot.org/uniprot/OST48_HUMAN", "OST48_HUMAN")</f>
        <v>OST48_HUMAN</v>
      </c>
      <c r="C165" t="s">
        <v>189</v>
      </c>
      <c r="D165" t="b">
        <v>1</v>
      </c>
      <c r="E165" s="6">
        <v>0</v>
      </c>
      <c r="F165" s="6">
        <v>2</v>
      </c>
      <c r="G165" s="6">
        <v>1</v>
      </c>
      <c r="H165" t="s">
        <v>59</v>
      </c>
    </row>
    <row r="166" spans="1:8" x14ac:dyDescent="0.2">
      <c r="A166">
        <v>239</v>
      </c>
      <c r="B166" s="10" t="str">
        <f>HYPERLINK("http://www.uniprot.org/uniprot/OTUD5_HUMAN", "OTUD5_HUMAN")</f>
        <v>OTUD5_HUMAN</v>
      </c>
      <c r="C166" t="s">
        <v>190</v>
      </c>
      <c r="D166" t="b">
        <v>1</v>
      </c>
      <c r="E166" s="6">
        <v>0</v>
      </c>
      <c r="F166" s="6">
        <v>2</v>
      </c>
      <c r="G166" s="6">
        <v>1</v>
      </c>
      <c r="H166" t="s">
        <v>59</v>
      </c>
    </row>
    <row r="167" spans="1:8" x14ac:dyDescent="0.2">
      <c r="A167">
        <v>73</v>
      </c>
      <c r="B167" s="10" t="str">
        <f>HYPERLINK("http://www.uniprot.org/uniprot/PAK3_HUMAN", "PAK3_HUMAN")</f>
        <v>PAK3_HUMAN</v>
      </c>
      <c r="C167" t="s">
        <v>192</v>
      </c>
      <c r="D167" t="b">
        <v>1</v>
      </c>
      <c r="E167" s="6">
        <v>0</v>
      </c>
      <c r="F167" s="6">
        <v>2</v>
      </c>
      <c r="G167" s="6">
        <v>1</v>
      </c>
      <c r="H167" t="s">
        <v>59</v>
      </c>
    </row>
    <row r="168" spans="1:8" x14ac:dyDescent="0.2">
      <c r="A168">
        <v>256</v>
      </c>
      <c r="B168" s="10" t="str">
        <f>HYPERLINK("http://www.uniprot.org/uniprot/PAR6B_HUMAN", "PAR6B_HUMAN")</f>
        <v>PAR6B_HUMAN</v>
      </c>
      <c r="C168" t="s">
        <v>489</v>
      </c>
      <c r="D168" t="b">
        <v>1</v>
      </c>
      <c r="E168" s="6">
        <v>0</v>
      </c>
      <c r="F168" s="6">
        <v>2</v>
      </c>
      <c r="G168" s="6">
        <v>1</v>
      </c>
      <c r="H168" t="s">
        <v>59</v>
      </c>
    </row>
    <row r="169" spans="1:8" x14ac:dyDescent="0.2">
      <c r="A169">
        <v>196</v>
      </c>
      <c r="B169" s="10" t="str">
        <f>HYPERLINK("http://www.uniprot.org/uniprot/PDS5A_HUMAN", "PDS5A_HUMAN")</f>
        <v>PDS5A_HUMAN</v>
      </c>
      <c r="C169" t="s">
        <v>198</v>
      </c>
      <c r="D169" t="b">
        <v>1</v>
      </c>
      <c r="E169" s="6">
        <v>0</v>
      </c>
      <c r="F169" s="6">
        <v>2</v>
      </c>
      <c r="G169" s="6">
        <v>1</v>
      </c>
      <c r="H169" t="s">
        <v>59</v>
      </c>
    </row>
    <row r="170" spans="1:8" x14ac:dyDescent="0.2">
      <c r="A170">
        <v>69</v>
      </c>
      <c r="B170" s="10" t="str">
        <f>HYPERLINK("http://www.uniprot.org/uniprot/PEPL_HUMAN", "PEPL_HUMAN")</f>
        <v>PEPL_HUMAN</v>
      </c>
      <c r="C170" t="s">
        <v>490</v>
      </c>
      <c r="D170" t="b">
        <v>1</v>
      </c>
      <c r="E170" s="6">
        <v>0</v>
      </c>
      <c r="F170" s="6">
        <v>2</v>
      </c>
      <c r="G170" s="6">
        <v>1</v>
      </c>
      <c r="H170" t="s">
        <v>59</v>
      </c>
    </row>
    <row r="171" spans="1:8" x14ac:dyDescent="0.2">
      <c r="A171">
        <v>48</v>
      </c>
      <c r="B171" s="10" t="str">
        <f>HYPERLINK("http://www.uniprot.org/uniprot/PIPSL_HUMAN", "PIPSL_HUMAN")</f>
        <v>PIPSL_HUMAN</v>
      </c>
      <c r="C171" t="s">
        <v>199</v>
      </c>
      <c r="D171" t="b">
        <v>1</v>
      </c>
      <c r="E171" s="6">
        <v>0</v>
      </c>
      <c r="F171" s="6">
        <v>2</v>
      </c>
      <c r="G171" s="6">
        <v>1</v>
      </c>
      <c r="H171" t="s">
        <v>59</v>
      </c>
    </row>
    <row r="172" spans="1:8" x14ac:dyDescent="0.2">
      <c r="A172">
        <v>67</v>
      </c>
      <c r="B172" s="10" t="str">
        <f>HYPERLINK("http://www.uniprot.org/uniprot/PLRG1_HUMAN", "PLRG1_HUMAN")</f>
        <v>PLRG1_HUMAN</v>
      </c>
      <c r="C172" t="s">
        <v>491</v>
      </c>
      <c r="D172" t="b">
        <v>1</v>
      </c>
      <c r="E172" s="6">
        <v>0</v>
      </c>
      <c r="F172" s="6">
        <v>2</v>
      </c>
      <c r="G172" s="6">
        <v>1</v>
      </c>
      <c r="H172" t="s">
        <v>59</v>
      </c>
    </row>
    <row r="173" spans="1:8" x14ac:dyDescent="0.2">
      <c r="A173">
        <v>284</v>
      </c>
      <c r="B173" s="10" t="str">
        <f>HYPERLINK("http://www.uniprot.org/uniprot/POGK_HUMAN", "POGK_HUMAN")</f>
        <v>POGK_HUMAN</v>
      </c>
      <c r="C173" t="s">
        <v>492</v>
      </c>
      <c r="D173" t="b">
        <v>1</v>
      </c>
      <c r="E173" s="6">
        <v>0</v>
      </c>
      <c r="F173" s="6">
        <v>2</v>
      </c>
      <c r="G173" s="6">
        <v>1</v>
      </c>
      <c r="H173" t="s">
        <v>59</v>
      </c>
    </row>
    <row r="174" spans="1:8" x14ac:dyDescent="0.2">
      <c r="A174">
        <v>257</v>
      </c>
      <c r="B174" s="10" t="str">
        <f>HYPERLINK("http://www.uniprot.org/uniprot/PR285_HUMAN", "PR285_HUMAN")</f>
        <v>PR285_HUMAN</v>
      </c>
      <c r="C174" t="s">
        <v>204</v>
      </c>
      <c r="D174" t="b">
        <v>1</v>
      </c>
      <c r="E174" s="6">
        <v>0</v>
      </c>
      <c r="F174" s="6">
        <v>2</v>
      </c>
      <c r="G174" s="6">
        <v>1</v>
      </c>
      <c r="H174" t="s">
        <v>59</v>
      </c>
    </row>
    <row r="175" spans="1:8" x14ac:dyDescent="0.2">
      <c r="A175">
        <v>118</v>
      </c>
      <c r="B175" s="10" t="str">
        <f>HYPERLINK("http://www.uniprot.org/uniprot/PRDX5_HUMAN", "PRDX5_HUMAN")</f>
        <v>PRDX5_HUMAN</v>
      </c>
      <c r="C175" t="s">
        <v>493</v>
      </c>
      <c r="D175" t="b">
        <v>1</v>
      </c>
      <c r="E175" s="6">
        <v>0</v>
      </c>
      <c r="F175" s="6">
        <v>2</v>
      </c>
      <c r="G175" s="6">
        <v>1</v>
      </c>
      <c r="H175" t="s">
        <v>59</v>
      </c>
    </row>
    <row r="176" spans="1:8" x14ac:dyDescent="0.2">
      <c r="A176">
        <v>54</v>
      </c>
      <c r="B176" s="10" t="str">
        <f>HYPERLINK("http://www.uniprot.org/uniprot/PSD12_HUMAN", "PSD12_HUMAN")</f>
        <v>PSD12_HUMAN</v>
      </c>
      <c r="C176" t="s">
        <v>208</v>
      </c>
      <c r="D176" t="b">
        <v>1</v>
      </c>
      <c r="E176" s="6">
        <v>0</v>
      </c>
      <c r="F176" s="6">
        <v>2</v>
      </c>
      <c r="G176" s="6">
        <v>1</v>
      </c>
      <c r="H176" t="s">
        <v>59</v>
      </c>
    </row>
    <row r="177" spans="1:8" x14ac:dyDescent="0.2">
      <c r="A177">
        <v>190</v>
      </c>
      <c r="B177" s="10" t="str">
        <f>HYPERLINK("http://www.uniprot.org/uniprot/PSMD6_HUMAN", "PSMD6_HUMAN")</f>
        <v>PSMD6_HUMAN</v>
      </c>
      <c r="C177" t="s">
        <v>88</v>
      </c>
      <c r="D177" t="b">
        <v>1</v>
      </c>
      <c r="E177" s="6">
        <v>0</v>
      </c>
      <c r="F177" s="6">
        <v>2</v>
      </c>
      <c r="G177" s="6">
        <v>1</v>
      </c>
      <c r="H177" t="s">
        <v>59</v>
      </c>
    </row>
    <row r="178" spans="1:8" x14ac:dyDescent="0.2">
      <c r="A178">
        <v>112</v>
      </c>
      <c r="B178" s="10" t="str">
        <f>HYPERLINK("http://www.uniprot.org/uniprot/PTBP1_HUMAN", "PTBP1_HUMAN")</f>
        <v>PTBP1_HUMAN</v>
      </c>
      <c r="C178" t="s">
        <v>494</v>
      </c>
      <c r="D178" t="b">
        <v>1</v>
      </c>
      <c r="E178" s="6">
        <v>0</v>
      </c>
      <c r="F178" s="6">
        <v>2</v>
      </c>
      <c r="G178" s="6">
        <v>1</v>
      </c>
      <c r="H178" t="s">
        <v>59</v>
      </c>
    </row>
    <row r="179" spans="1:8" x14ac:dyDescent="0.2">
      <c r="A179">
        <v>134</v>
      </c>
      <c r="B179" s="10" t="str">
        <f>HYPERLINK("http://www.uniprot.org/uniprot/RAGP1_HUMAN", "RAGP1_HUMAN")</f>
        <v>RAGP1_HUMAN</v>
      </c>
      <c r="C179" t="s">
        <v>495</v>
      </c>
      <c r="D179" t="b">
        <v>1</v>
      </c>
      <c r="E179" s="6">
        <v>0</v>
      </c>
      <c r="F179" s="6">
        <v>2</v>
      </c>
      <c r="G179" s="6">
        <v>1</v>
      </c>
      <c r="H179" t="s">
        <v>59</v>
      </c>
    </row>
    <row r="180" spans="1:8" x14ac:dyDescent="0.2">
      <c r="A180">
        <v>156</v>
      </c>
      <c r="B180" s="10" t="str">
        <f>HYPERLINK("http://www.uniprot.org/uniprot/RAN_HUMAN", "RAN_HUMAN")</f>
        <v>RAN_HUMAN</v>
      </c>
      <c r="C180" t="s">
        <v>211</v>
      </c>
      <c r="D180" t="b">
        <v>1</v>
      </c>
      <c r="E180" s="6">
        <v>0</v>
      </c>
      <c r="F180" s="6">
        <v>2</v>
      </c>
      <c r="G180" s="6">
        <v>1</v>
      </c>
      <c r="H180" t="s">
        <v>59</v>
      </c>
    </row>
    <row r="181" spans="1:8" x14ac:dyDescent="0.2">
      <c r="A181">
        <v>155</v>
      </c>
      <c r="B181" s="10" t="str">
        <f>HYPERLINK("http://www.uniprot.org/uniprot/RB11A_HUMAN", "RB11A_HUMAN")</f>
        <v>RB11A_HUMAN</v>
      </c>
      <c r="C181" t="s">
        <v>89</v>
      </c>
      <c r="D181" t="b">
        <v>1</v>
      </c>
      <c r="E181" s="6">
        <v>0</v>
      </c>
      <c r="F181" s="6">
        <v>2</v>
      </c>
      <c r="G181" s="6">
        <v>1</v>
      </c>
      <c r="H181" t="s">
        <v>59</v>
      </c>
    </row>
    <row r="182" spans="1:8" x14ac:dyDescent="0.2">
      <c r="A182">
        <v>178</v>
      </c>
      <c r="B182" s="10" t="str">
        <f>HYPERLINK("http://www.uniprot.org/uniprot/RBBP4_HUMAN", "RBBP4_HUMAN")</f>
        <v>RBBP4_HUMAN</v>
      </c>
      <c r="C182" t="s">
        <v>90</v>
      </c>
      <c r="D182" t="b">
        <v>1</v>
      </c>
      <c r="E182" s="6">
        <v>0</v>
      </c>
      <c r="F182" s="6">
        <v>2</v>
      </c>
      <c r="G182" s="6">
        <v>1</v>
      </c>
      <c r="H182" t="s">
        <v>59</v>
      </c>
    </row>
    <row r="183" spans="1:8" x14ac:dyDescent="0.2">
      <c r="A183">
        <v>116</v>
      </c>
      <c r="B183" s="10" t="str">
        <f>HYPERLINK("http://www.uniprot.org/uniprot/RBL1_HUMAN", "RBL1_HUMAN")</f>
        <v>RBL1_HUMAN</v>
      </c>
      <c r="C183" t="s">
        <v>496</v>
      </c>
      <c r="D183" t="b">
        <v>1</v>
      </c>
      <c r="E183" s="6">
        <v>0</v>
      </c>
      <c r="F183" s="6">
        <v>2</v>
      </c>
      <c r="G183" s="6">
        <v>1</v>
      </c>
      <c r="H183" t="s">
        <v>59</v>
      </c>
    </row>
    <row r="184" spans="1:8" x14ac:dyDescent="0.2">
      <c r="A184">
        <v>279</v>
      </c>
      <c r="B184" s="10" t="str">
        <f>HYPERLINK("http://www.uniprot.org/uniprot/RBM28_HUMAN", "RBM28_HUMAN")</f>
        <v>RBM28_HUMAN</v>
      </c>
      <c r="C184" t="s">
        <v>497</v>
      </c>
      <c r="D184" t="b">
        <v>1</v>
      </c>
      <c r="E184" s="6">
        <v>0</v>
      </c>
      <c r="F184" s="6">
        <v>2</v>
      </c>
      <c r="G184" s="6">
        <v>1</v>
      </c>
      <c r="H184" t="s">
        <v>59</v>
      </c>
    </row>
    <row r="185" spans="1:8" x14ac:dyDescent="0.2">
      <c r="A185">
        <v>290</v>
      </c>
      <c r="B185" s="10" t="str">
        <f>HYPERLINK("http://www.uniprot.org/uniprot/RCOR1_HUMAN", "RCOR1_HUMAN")</f>
        <v>RCOR1_HUMAN</v>
      </c>
      <c r="C185" t="s">
        <v>213</v>
      </c>
      <c r="D185" t="b">
        <v>1</v>
      </c>
      <c r="E185" s="6">
        <v>0</v>
      </c>
      <c r="F185" s="6">
        <v>2</v>
      </c>
      <c r="G185" s="6">
        <v>1</v>
      </c>
      <c r="H185" t="s">
        <v>59</v>
      </c>
    </row>
    <row r="186" spans="1:8" x14ac:dyDescent="0.2">
      <c r="A186">
        <v>114</v>
      </c>
      <c r="B186" s="10" t="str">
        <f>HYPERLINK("http://www.uniprot.org/uniprot/RFA1_HUMAN", "RFA1_HUMAN")</f>
        <v>RFA1_HUMAN</v>
      </c>
      <c r="C186" t="s">
        <v>91</v>
      </c>
      <c r="D186" t="b">
        <v>1</v>
      </c>
      <c r="E186" s="6">
        <v>1</v>
      </c>
      <c r="F186" s="6">
        <v>2</v>
      </c>
      <c r="G186" s="6">
        <v>1</v>
      </c>
      <c r="H186" t="s">
        <v>59</v>
      </c>
    </row>
    <row r="187" spans="1:8" x14ac:dyDescent="0.2">
      <c r="A187">
        <v>264</v>
      </c>
      <c r="B187" s="10" t="str">
        <f>HYPERLINK("http://www.uniprot.org/uniprot/RGAP1_HUMAN", "RGAP1_HUMAN")</f>
        <v>RGAP1_HUMAN</v>
      </c>
      <c r="C187" t="s">
        <v>498</v>
      </c>
      <c r="D187" t="b">
        <v>1</v>
      </c>
      <c r="E187" s="6">
        <v>0</v>
      </c>
      <c r="F187" s="6">
        <v>2</v>
      </c>
      <c r="G187" s="6">
        <v>1</v>
      </c>
      <c r="H187" t="s">
        <v>59</v>
      </c>
    </row>
    <row r="188" spans="1:8" x14ac:dyDescent="0.2">
      <c r="A188">
        <v>50</v>
      </c>
      <c r="B188" s="10" t="str">
        <f>HYPERLINK("http://www.uniprot.org/uniprot/RGPD3_HUMAN", "RGPD3_HUMAN")</f>
        <v>RGPD3_HUMAN</v>
      </c>
      <c r="C188" t="s">
        <v>499</v>
      </c>
      <c r="D188" t="b">
        <v>1</v>
      </c>
      <c r="E188" s="6">
        <v>0</v>
      </c>
      <c r="F188" s="6">
        <v>2</v>
      </c>
      <c r="G188" s="6">
        <v>1</v>
      </c>
      <c r="H188" t="s">
        <v>59</v>
      </c>
    </row>
    <row r="189" spans="1:8" x14ac:dyDescent="0.2">
      <c r="A189">
        <v>47</v>
      </c>
      <c r="B189" s="10" t="str">
        <f>HYPERLINK("http://www.uniprot.org/uniprot/RHG10_HUMAN", "RHG10_HUMAN")</f>
        <v>RHG10_HUMAN</v>
      </c>
      <c r="C189" t="s">
        <v>500</v>
      </c>
      <c r="D189" t="b">
        <v>1</v>
      </c>
      <c r="E189" s="6">
        <v>0</v>
      </c>
      <c r="F189" s="6">
        <v>2</v>
      </c>
      <c r="G189" s="6">
        <v>1</v>
      </c>
      <c r="H189" t="s">
        <v>59</v>
      </c>
    </row>
    <row r="190" spans="1:8" x14ac:dyDescent="0.2">
      <c r="A190">
        <v>121</v>
      </c>
      <c r="B190" s="10" t="str">
        <f>HYPERLINK("http://www.uniprot.org/uniprot/RIR2_HUMAN", "RIR2_HUMAN")</f>
        <v>RIR2_HUMAN</v>
      </c>
      <c r="C190" t="s">
        <v>215</v>
      </c>
      <c r="D190" t="b">
        <v>1</v>
      </c>
      <c r="E190" s="6">
        <v>0</v>
      </c>
      <c r="F190" s="6">
        <v>2</v>
      </c>
      <c r="G190" s="6">
        <v>1</v>
      </c>
      <c r="H190" t="s">
        <v>59</v>
      </c>
    </row>
    <row r="191" spans="1:8" x14ac:dyDescent="0.2">
      <c r="A191">
        <v>121</v>
      </c>
      <c r="B191" s="10" t="str">
        <f>HYPERLINK("http://www.uniprot.org/uniprot/RIR2_HUMAN", "RIR2_HUMAN")</f>
        <v>RIR2_HUMAN</v>
      </c>
      <c r="C191" t="s">
        <v>216</v>
      </c>
      <c r="D191" t="b">
        <v>1</v>
      </c>
      <c r="E191" s="6">
        <v>0</v>
      </c>
      <c r="F191" s="6">
        <v>2</v>
      </c>
      <c r="G191" s="6">
        <v>1</v>
      </c>
      <c r="H191" t="s">
        <v>59</v>
      </c>
    </row>
    <row r="192" spans="1:8" x14ac:dyDescent="0.2">
      <c r="A192">
        <v>159</v>
      </c>
      <c r="B192" s="10" t="str">
        <f>HYPERLINK("http://www.uniprot.org/uniprot/RL10A_HUMAN", "RL10A_HUMAN")</f>
        <v>RL10A_HUMAN</v>
      </c>
      <c r="C192" t="s">
        <v>92</v>
      </c>
      <c r="D192" t="b">
        <v>1</v>
      </c>
      <c r="E192" s="6">
        <v>0</v>
      </c>
      <c r="F192" s="6">
        <v>2</v>
      </c>
      <c r="G192" s="6">
        <v>1</v>
      </c>
      <c r="H192" t="s">
        <v>59</v>
      </c>
    </row>
    <row r="193" spans="1:8" x14ac:dyDescent="0.2">
      <c r="A193">
        <v>158</v>
      </c>
      <c r="B193" s="10" t="str">
        <f>HYPERLINK("http://www.uniprot.org/uniprot/RL31_HUMAN", "RL31_HUMAN")</f>
        <v>RL31_HUMAN</v>
      </c>
      <c r="C193" t="s">
        <v>501</v>
      </c>
      <c r="D193" t="b">
        <v>1</v>
      </c>
      <c r="E193" s="6">
        <v>0</v>
      </c>
      <c r="F193" s="6">
        <v>2</v>
      </c>
      <c r="G193" s="6">
        <v>1</v>
      </c>
      <c r="H193" t="s">
        <v>59</v>
      </c>
    </row>
    <row r="194" spans="1:8" x14ac:dyDescent="0.2">
      <c r="A194">
        <v>158</v>
      </c>
      <c r="B194" s="10" t="str">
        <f>HYPERLINK("http://www.uniprot.org/uniprot/RL31_HUMAN", "RL31_HUMAN")</f>
        <v>RL31_HUMAN</v>
      </c>
      <c r="C194" t="s">
        <v>502</v>
      </c>
      <c r="D194" t="b">
        <v>1</v>
      </c>
      <c r="E194" s="6">
        <v>1</v>
      </c>
      <c r="F194" s="6">
        <v>2</v>
      </c>
      <c r="G194" s="6">
        <v>1</v>
      </c>
      <c r="H194" t="s">
        <v>59</v>
      </c>
    </row>
    <row r="195" spans="1:8" x14ac:dyDescent="0.2">
      <c r="A195">
        <v>161</v>
      </c>
      <c r="B195" s="10" t="str">
        <f>HYPERLINK("http://www.uniprot.org/uniprot/RL8_HUMAN", "RL8_HUMAN")</f>
        <v>RL8_HUMAN</v>
      </c>
      <c r="C195" t="s">
        <v>218</v>
      </c>
      <c r="D195" t="b">
        <v>1</v>
      </c>
      <c r="E195" s="6">
        <v>0</v>
      </c>
      <c r="F195" s="6">
        <v>2</v>
      </c>
      <c r="G195" s="6">
        <v>1</v>
      </c>
      <c r="H195" t="s">
        <v>59</v>
      </c>
    </row>
    <row r="196" spans="1:8" x14ac:dyDescent="0.2">
      <c r="A196">
        <v>108</v>
      </c>
      <c r="B196" s="10" t="str">
        <f>HYPERLINK("http://www.uniprot.org/uniprot/ROA2_HUMAN", "ROA2_HUMAN")</f>
        <v>ROA2_HUMAN</v>
      </c>
      <c r="C196" t="s">
        <v>503</v>
      </c>
      <c r="D196" t="b">
        <v>1</v>
      </c>
      <c r="E196" s="6">
        <v>2</v>
      </c>
      <c r="F196" s="6">
        <v>3</v>
      </c>
      <c r="G196" s="6">
        <v>1</v>
      </c>
      <c r="H196" t="s">
        <v>59</v>
      </c>
    </row>
    <row r="197" spans="1:8" x14ac:dyDescent="0.2">
      <c r="A197">
        <v>163</v>
      </c>
      <c r="B197" s="10" t="str">
        <f>HYPERLINK("http://www.uniprot.org/uniprot/RS21_HUMAN", "RS21_HUMAN")</f>
        <v>RS21_HUMAN</v>
      </c>
      <c r="C197" t="s">
        <v>504</v>
      </c>
      <c r="D197" t="b">
        <v>1</v>
      </c>
      <c r="E197" s="6">
        <v>2</v>
      </c>
      <c r="F197" s="6">
        <v>2</v>
      </c>
      <c r="G197" s="6">
        <v>1</v>
      </c>
      <c r="H197" t="s">
        <v>59</v>
      </c>
    </row>
    <row r="198" spans="1:8" x14ac:dyDescent="0.2">
      <c r="A198">
        <v>217</v>
      </c>
      <c r="B198" s="10" t="str">
        <f>HYPERLINK("http://www.uniprot.org/uniprot/RSPH3_HUMAN", "RSPH3_HUMAN")</f>
        <v>RSPH3_HUMAN</v>
      </c>
      <c r="C198" t="s">
        <v>505</v>
      </c>
      <c r="D198" t="b">
        <v>1</v>
      </c>
      <c r="E198" s="6">
        <v>0</v>
      </c>
      <c r="F198" s="6">
        <v>2</v>
      </c>
      <c r="G198" s="6">
        <v>1</v>
      </c>
      <c r="H198" t="s">
        <v>59</v>
      </c>
    </row>
    <row r="199" spans="1:8" x14ac:dyDescent="0.2">
      <c r="A199">
        <v>153</v>
      </c>
      <c r="B199" s="10" t="str">
        <f>HYPERLINK("http://www.uniprot.org/uniprot/S61A1_HUMAN", "S61A1_HUMAN")</f>
        <v>S61A1_HUMAN</v>
      </c>
      <c r="C199" t="s">
        <v>227</v>
      </c>
      <c r="D199" t="b">
        <v>1</v>
      </c>
      <c r="E199" s="6">
        <v>0</v>
      </c>
      <c r="F199" s="6">
        <v>2</v>
      </c>
      <c r="G199" s="6">
        <v>1</v>
      </c>
      <c r="H199" t="s">
        <v>59</v>
      </c>
    </row>
    <row r="200" spans="1:8" x14ac:dyDescent="0.2">
      <c r="A200">
        <v>298</v>
      </c>
      <c r="B200" s="10" t="str">
        <f>HYPERLINK("http://www.uniprot.org/uniprot/SAC2_HUMAN", "SAC2_HUMAN")</f>
        <v>SAC2_HUMAN</v>
      </c>
      <c r="C200" t="s">
        <v>506</v>
      </c>
      <c r="D200" t="b">
        <v>1</v>
      </c>
      <c r="E200" s="6">
        <v>0</v>
      </c>
      <c r="F200" s="6">
        <v>2</v>
      </c>
      <c r="G200" s="6">
        <v>1</v>
      </c>
      <c r="H200" t="s">
        <v>59</v>
      </c>
    </row>
    <row r="201" spans="1:8" x14ac:dyDescent="0.2">
      <c r="A201">
        <v>300</v>
      </c>
      <c r="B201" s="10" t="str">
        <f>HYPERLINK("http://www.uniprot.org/uniprot/SBDS_HUMAN", "SBDS_HUMAN")</f>
        <v>SBDS_HUMAN</v>
      </c>
      <c r="C201" t="s">
        <v>229</v>
      </c>
      <c r="D201" t="b">
        <v>1</v>
      </c>
      <c r="E201" s="6">
        <v>0</v>
      </c>
      <c r="F201" s="6">
        <v>2</v>
      </c>
      <c r="G201" s="6">
        <v>1</v>
      </c>
      <c r="H201" t="s">
        <v>59</v>
      </c>
    </row>
    <row r="202" spans="1:8" x14ac:dyDescent="0.2">
      <c r="A202">
        <v>297</v>
      </c>
      <c r="B202" s="10" t="str">
        <f>HYPERLINK("http://www.uniprot.org/uniprot/SBNO2_HUMAN", "SBNO2_HUMAN")</f>
        <v>SBNO2_HUMAN</v>
      </c>
      <c r="C202" t="s">
        <v>507</v>
      </c>
      <c r="D202" t="b">
        <v>1</v>
      </c>
      <c r="E202" s="6">
        <v>0</v>
      </c>
      <c r="F202" s="6">
        <v>2</v>
      </c>
      <c r="G202" s="6">
        <v>1</v>
      </c>
      <c r="H202" t="s">
        <v>59</v>
      </c>
    </row>
    <row r="203" spans="1:8" x14ac:dyDescent="0.2">
      <c r="A203">
        <v>238</v>
      </c>
      <c r="B203" s="10" t="str">
        <f>HYPERLINK("http://www.uniprot.org/uniprot/SEH1_HUMAN", "SEH1_HUMAN")</f>
        <v>SEH1_HUMAN</v>
      </c>
      <c r="C203" t="s">
        <v>230</v>
      </c>
      <c r="D203" t="b">
        <v>1</v>
      </c>
      <c r="E203" s="6">
        <v>0</v>
      </c>
      <c r="F203" s="6">
        <v>2</v>
      </c>
      <c r="G203" s="6">
        <v>1</v>
      </c>
      <c r="H203" t="s">
        <v>59</v>
      </c>
    </row>
    <row r="204" spans="1:8" x14ac:dyDescent="0.2">
      <c r="A204">
        <v>191</v>
      </c>
      <c r="B204" s="10" t="str">
        <f>HYPERLINK("http://www.uniprot.org/uniprot/SF3B4_HUMAN", "SF3B4_HUMAN")</f>
        <v>SF3B4_HUMAN</v>
      </c>
      <c r="C204" t="s">
        <v>508</v>
      </c>
      <c r="D204" t="b">
        <v>1</v>
      </c>
      <c r="E204" s="6">
        <v>0</v>
      </c>
      <c r="F204" s="6">
        <v>2</v>
      </c>
      <c r="G204" s="6">
        <v>1</v>
      </c>
      <c r="H204" t="s">
        <v>59</v>
      </c>
    </row>
    <row r="205" spans="1:8" x14ac:dyDescent="0.2">
      <c r="A205">
        <v>194</v>
      </c>
      <c r="B205" s="10" t="str">
        <f>HYPERLINK("http://www.uniprot.org/uniprot/SGCB_HUMAN", "SGCB_HUMAN")</f>
        <v>SGCB_HUMAN</v>
      </c>
      <c r="C205" t="s">
        <v>509</v>
      </c>
      <c r="D205" t="b">
        <v>1</v>
      </c>
      <c r="E205" s="6">
        <v>0</v>
      </c>
      <c r="F205" s="6">
        <v>2</v>
      </c>
      <c r="G205" s="6">
        <v>1</v>
      </c>
      <c r="H205" t="s">
        <v>59</v>
      </c>
    </row>
    <row r="206" spans="1:8" x14ac:dyDescent="0.2">
      <c r="A206">
        <v>203</v>
      </c>
      <c r="B206" s="10" t="str">
        <f>HYPERLINK("http://www.uniprot.org/uniprot/SGOL1_HUMAN", "SGOL1_HUMAN")</f>
        <v>SGOL1_HUMAN</v>
      </c>
      <c r="C206" t="s">
        <v>510</v>
      </c>
      <c r="D206" t="b">
        <v>1</v>
      </c>
      <c r="E206" s="6">
        <v>0</v>
      </c>
      <c r="F206" s="6">
        <v>2</v>
      </c>
      <c r="G206" s="6">
        <v>1</v>
      </c>
      <c r="H206" t="s">
        <v>59</v>
      </c>
    </row>
    <row r="207" spans="1:8" x14ac:dyDescent="0.2">
      <c r="A207">
        <v>129</v>
      </c>
      <c r="B207" s="10" t="str">
        <f>HYPERLINK("http://www.uniprot.org/uniprot/SMBP2_HUMAN", "SMBP2_HUMAN")</f>
        <v>SMBP2_HUMAN</v>
      </c>
      <c r="C207" t="s">
        <v>232</v>
      </c>
      <c r="D207" t="b">
        <v>1</v>
      </c>
      <c r="E207" s="6">
        <v>0</v>
      </c>
      <c r="F207" s="6">
        <v>2</v>
      </c>
      <c r="G207" s="6">
        <v>1</v>
      </c>
      <c r="H207" t="s">
        <v>59</v>
      </c>
    </row>
    <row r="208" spans="1:8" x14ac:dyDescent="0.2">
      <c r="A208">
        <v>226</v>
      </c>
      <c r="B208" s="10" t="str">
        <f>HYPERLINK("http://www.uniprot.org/uniprot/SMCR8_HUMAN", "SMCR8_HUMAN")</f>
        <v>SMCR8_HUMAN</v>
      </c>
      <c r="C208" t="s">
        <v>233</v>
      </c>
      <c r="D208" t="b">
        <v>1</v>
      </c>
      <c r="E208" s="6">
        <v>0</v>
      </c>
      <c r="F208" s="6">
        <v>2</v>
      </c>
      <c r="G208" s="6">
        <v>1</v>
      </c>
      <c r="H208" t="s">
        <v>59</v>
      </c>
    </row>
    <row r="209" spans="1:8" x14ac:dyDescent="0.2">
      <c r="A209">
        <v>212</v>
      </c>
      <c r="B209" s="10" t="str">
        <f>HYPERLINK("http://www.uniprot.org/uniprot/SND1_HUMAN", "SND1_HUMAN")</f>
        <v>SND1_HUMAN</v>
      </c>
      <c r="C209" t="s">
        <v>234</v>
      </c>
      <c r="D209" t="b">
        <v>1</v>
      </c>
      <c r="E209" s="6">
        <v>0</v>
      </c>
      <c r="F209" s="6">
        <v>2</v>
      </c>
      <c r="G209" s="6">
        <v>1</v>
      </c>
      <c r="H209" t="s">
        <v>59</v>
      </c>
    </row>
    <row r="210" spans="1:8" x14ac:dyDescent="0.2">
      <c r="A210">
        <v>75</v>
      </c>
      <c r="B210" s="10" t="str">
        <f>HYPERLINK("http://www.uniprot.org/uniprot/SNX4_HUMAN", "SNX4_HUMAN")</f>
        <v>SNX4_HUMAN</v>
      </c>
      <c r="C210" t="s">
        <v>237</v>
      </c>
      <c r="D210" t="b">
        <v>1</v>
      </c>
      <c r="E210" s="6">
        <v>0</v>
      </c>
      <c r="F210" s="6">
        <v>2</v>
      </c>
      <c r="G210" s="6">
        <v>1</v>
      </c>
      <c r="H210" t="s">
        <v>59</v>
      </c>
    </row>
    <row r="211" spans="1:8" x14ac:dyDescent="0.2">
      <c r="A211">
        <v>172</v>
      </c>
      <c r="B211" s="10" t="str">
        <f>HYPERLINK("http://www.uniprot.org/uniprot/SPTB2_HUMAN", "SPTB2_HUMAN")</f>
        <v>SPTB2_HUMAN</v>
      </c>
      <c r="C211" t="s">
        <v>511</v>
      </c>
      <c r="D211" t="b">
        <v>1</v>
      </c>
      <c r="E211" s="6">
        <v>1</v>
      </c>
      <c r="F211" s="6">
        <v>2</v>
      </c>
      <c r="G211" s="6">
        <v>1</v>
      </c>
      <c r="H211" t="s">
        <v>59</v>
      </c>
    </row>
    <row r="212" spans="1:8" x14ac:dyDescent="0.2">
      <c r="A212">
        <v>271</v>
      </c>
      <c r="B212" s="10" t="str">
        <f>HYPERLINK("http://www.uniprot.org/uniprot/SRA1_HUMAN", "SRA1_HUMAN")</f>
        <v>SRA1_HUMAN</v>
      </c>
      <c r="C212" t="s">
        <v>512</v>
      </c>
      <c r="D212" t="b">
        <v>1</v>
      </c>
      <c r="E212" s="6">
        <v>0</v>
      </c>
      <c r="F212" s="6">
        <v>2</v>
      </c>
      <c r="G212" s="6">
        <v>1</v>
      </c>
      <c r="H212" t="s">
        <v>59</v>
      </c>
    </row>
    <row r="213" spans="1:8" x14ac:dyDescent="0.2">
      <c r="A213">
        <v>141</v>
      </c>
      <c r="B213" s="10" t="str">
        <f>HYPERLINK("http://www.uniprot.org/uniprot/SSRD_HUMAN", "SSRD_HUMAN")</f>
        <v>SSRD_HUMAN</v>
      </c>
      <c r="C213" t="s">
        <v>64</v>
      </c>
      <c r="D213" t="b">
        <v>1</v>
      </c>
      <c r="E213" s="6">
        <v>0</v>
      </c>
      <c r="F213" s="6">
        <v>2</v>
      </c>
      <c r="G213" s="6">
        <v>1</v>
      </c>
      <c r="H213" t="s">
        <v>59</v>
      </c>
    </row>
    <row r="214" spans="1:8" x14ac:dyDescent="0.2">
      <c r="A214">
        <v>132</v>
      </c>
      <c r="B214" s="10" t="str">
        <f>HYPERLINK("http://www.uniprot.org/uniprot/STAT1_HUMAN", "STAT1_HUMAN")</f>
        <v>STAT1_HUMAN</v>
      </c>
      <c r="C214" t="s">
        <v>513</v>
      </c>
      <c r="D214" t="b">
        <v>1</v>
      </c>
      <c r="E214" s="6">
        <v>0</v>
      </c>
      <c r="F214" s="6">
        <v>2</v>
      </c>
      <c r="G214" s="6">
        <v>1</v>
      </c>
      <c r="H214" t="s">
        <v>59</v>
      </c>
    </row>
    <row r="215" spans="1:8" x14ac:dyDescent="0.2">
      <c r="A215">
        <v>220</v>
      </c>
      <c r="B215" s="10" t="str">
        <f>HYPERLINK("http://www.uniprot.org/uniprot/SUGP2_HUMAN", "SUGP2_HUMAN")</f>
        <v>SUGP2_HUMAN</v>
      </c>
      <c r="C215" t="s">
        <v>514</v>
      </c>
      <c r="D215" t="b">
        <v>1</v>
      </c>
      <c r="E215" s="6">
        <v>0</v>
      </c>
      <c r="F215" s="6">
        <v>2</v>
      </c>
      <c r="G215" s="6">
        <v>1</v>
      </c>
      <c r="H215" t="s">
        <v>59</v>
      </c>
    </row>
    <row r="216" spans="1:8" x14ac:dyDescent="0.2">
      <c r="A216">
        <v>65</v>
      </c>
      <c r="B216" s="10" t="str">
        <f>HYPERLINK("http://www.uniprot.org/uniprot/SUV91_HUMAN", "SUV91_HUMAN")</f>
        <v>SUV91_HUMAN</v>
      </c>
      <c r="C216" t="s">
        <v>515</v>
      </c>
      <c r="D216" t="b">
        <v>1</v>
      </c>
      <c r="E216" s="6">
        <v>0</v>
      </c>
      <c r="F216" s="6">
        <v>2</v>
      </c>
      <c r="G216" s="6">
        <v>1</v>
      </c>
      <c r="H216" t="s">
        <v>59</v>
      </c>
    </row>
    <row r="217" spans="1:8" x14ac:dyDescent="0.2">
      <c r="A217">
        <v>195</v>
      </c>
      <c r="B217" s="10" t="str">
        <f>HYPERLINK("http://www.uniprot.org/uniprot/T132A_HUMAN", "T132A_HUMAN")</f>
        <v>T132A_HUMAN</v>
      </c>
      <c r="C217" t="s">
        <v>248</v>
      </c>
      <c r="D217" t="b">
        <v>1</v>
      </c>
      <c r="E217" s="6">
        <v>0</v>
      </c>
      <c r="F217" s="6">
        <v>2</v>
      </c>
      <c r="G217" s="6">
        <v>1</v>
      </c>
      <c r="H217" t="s">
        <v>59</v>
      </c>
    </row>
    <row r="218" spans="1:8" x14ac:dyDescent="0.2">
      <c r="A218">
        <v>234</v>
      </c>
      <c r="B218" s="10" t="str">
        <f>HYPERLINK("http://www.uniprot.org/uniprot/TADA1_HUMAN", "TADA1_HUMAN")</f>
        <v>TADA1_HUMAN</v>
      </c>
      <c r="C218" t="s">
        <v>516</v>
      </c>
      <c r="D218" t="b">
        <v>1</v>
      </c>
      <c r="E218" s="6">
        <v>0</v>
      </c>
      <c r="F218" s="6">
        <v>2</v>
      </c>
      <c r="G218" s="6">
        <v>1</v>
      </c>
      <c r="H218" t="s">
        <v>59</v>
      </c>
    </row>
    <row r="219" spans="1:8" x14ac:dyDescent="0.2">
      <c r="A219">
        <v>174</v>
      </c>
      <c r="B219" s="10" t="str">
        <f>HYPERLINK("http://www.uniprot.org/uniprot/TAP1_HUMAN", "TAP1_HUMAN")</f>
        <v>TAP1_HUMAN</v>
      </c>
      <c r="C219" t="s">
        <v>249</v>
      </c>
      <c r="D219" t="b">
        <v>1</v>
      </c>
      <c r="E219" s="6">
        <v>0</v>
      </c>
      <c r="F219" s="6">
        <v>2</v>
      </c>
      <c r="G219" s="6">
        <v>1</v>
      </c>
      <c r="H219" t="s">
        <v>59</v>
      </c>
    </row>
    <row r="220" spans="1:8" x14ac:dyDescent="0.2">
      <c r="A220">
        <v>83</v>
      </c>
      <c r="B220" s="10" t="str">
        <f>HYPERLINK("http://www.uniprot.org/uniprot/TBB4_HUMAN", "TBB4_HUMAN")</f>
        <v>TBB4_HUMAN</v>
      </c>
      <c r="C220" t="s">
        <v>250</v>
      </c>
      <c r="D220" t="b">
        <v>1</v>
      </c>
      <c r="E220" s="6">
        <v>0</v>
      </c>
      <c r="F220" s="6">
        <v>2</v>
      </c>
      <c r="G220" s="6">
        <v>1</v>
      </c>
      <c r="H220" t="s">
        <v>59</v>
      </c>
    </row>
    <row r="221" spans="1:8" x14ac:dyDescent="0.2">
      <c r="A221">
        <v>83</v>
      </c>
      <c r="B221" s="10" t="str">
        <f>HYPERLINK("http://www.uniprot.org/uniprot/TBB4_HUMAN", "TBB4_HUMAN")</f>
        <v>TBB4_HUMAN</v>
      </c>
      <c r="C221" t="s">
        <v>251</v>
      </c>
      <c r="D221" t="b">
        <v>1</v>
      </c>
      <c r="E221" s="6">
        <v>0</v>
      </c>
      <c r="F221" s="6">
        <v>2</v>
      </c>
      <c r="G221" s="6">
        <v>1</v>
      </c>
      <c r="H221" t="s">
        <v>59</v>
      </c>
    </row>
    <row r="222" spans="1:8" x14ac:dyDescent="0.2">
      <c r="A222">
        <v>281</v>
      </c>
      <c r="B222" s="10" t="str">
        <f>HYPERLINK("http://www.uniprot.org/uniprot/TBCD7_HUMAN", "TBCD7_HUMAN")</f>
        <v>TBCD7_HUMAN</v>
      </c>
      <c r="C222" t="s">
        <v>517</v>
      </c>
      <c r="D222" t="b">
        <v>1</v>
      </c>
      <c r="E222" s="6">
        <v>0</v>
      </c>
      <c r="F222" s="6">
        <v>2</v>
      </c>
      <c r="G222" s="6">
        <v>1</v>
      </c>
      <c r="H222" t="s">
        <v>59</v>
      </c>
    </row>
    <row r="223" spans="1:8" x14ac:dyDescent="0.2">
      <c r="A223">
        <v>249</v>
      </c>
      <c r="B223" s="10" t="str">
        <f>HYPERLINK("http://www.uniprot.org/uniprot/TCF25_HUMAN", "TCF25_HUMAN")</f>
        <v>TCF25_HUMAN</v>
      </c>
      <c r="C223" t="s">
        <v>518</v>
      </c>
      <c r="D223" t="b">
        <v>1</v>
      </c>
      <c r="E223" s="6">
        <v>0</v>
      </c>
      <c r="F223" s="6">
        <v>2</v>
      </c>
      <c r="G223" s="6">
        <v>1</v>
      </c>
      <c r="H223" t="s">
        <v>59</v>
      </c>
    </row>
    <row r="224" spans="1:8" x14ac:dyDescent="0.2">
      <c r="A224">
        <v>139</v>
      </c>
      <c r="B224" s="10" t="str">
        <f>HYPERLINK("http://www.uniprot.org/uniprot/TCPQ_HUMAN", "TCPQ_HUMAN")</f>
        <v>TCPQ_HUMAN</v>
      </c>
      <c r="C224" t="s">
        <v>252</v>
      </c>
      <c r="D224" t="b">
        <v>1</v>
      </c>
      <c r="E224" s="6">
        <v>0</v>
      </c>
      <c r="F224" s="6">
        <v>2</v>
      </c>
      <c r="G224" s="6">
        <v>1</v>
      </c>
      <c r="H224" t="s">
        <v>59</v>
      </c>
    </row>
    <row r="225" spans="1:8" x14ac:dyDescent="0.2">
      <c r="A225">
        <v>57</v>
      </c>
      <c r="B225" s="10" t="str">
        <f>HYPERLINK("http://www.uniprot.org/uniprot/TNPO2_HUMAN", "TNPO2_HUMAN")</f>
        <v>TNPO2_HUMAN</v>
      </c>
      <c r="C225" t="s">
        <v>258</v>
      </c>
      <c r="D225" t="b">
        <v>1</v>
      </c>
      <c r="E225" s="6">
        <v>0</v>
      </c>
      <c r="F225" s="6">
        <v>2</v>
      </c>
      <c r="G225" s="6">
        <v>1</v>
      </c>
      <c r="H225" t="s">
        <v>59</v>
      </c>
    </row>
    <row r="226" spans="1:8" x14ac:dyDescent="0.2">
      <c r="A226">
        <v>296</v>
      </c>
      <c r="B226" s="10" t="str">
        <f>HYPERLINK("http://www.uniprot.org/uniprot/TPPC4_HUMAN", "TPPC4_HUMAN")</f>
        <v>TPPC4_HUMAN</v>
      </c>
      <c r="C226" t="s">
        <v>519</v>
      </c>
      <c r="D226" t="b">
        <v>1</v>
      </c>
      <c r="E226" s="6">
        <v>1</v>
      </c>
      <c r="F226" s="6">
        <v>2</v>
      </c>
      <c r="G226" s="6">
        <v>1</v>
      </c>
      <c r="H226" t="s">
        <v>59</v>
      </c>
    </row>
    <row r="227" spans="1:8" x14ac:dyDescent="0.2">
      <c r="A227">
        <v>221</v>
      </c>
      <c r="B227" s="10" t="str">
        <f>HYPERLINK("http://www.uniprot.org/uniprot/TRI22_HUMAN", "TRI22_HUMAN")</f>
        <v>TRI22_HUMAN</v>
      </c>
      <c r="C227" t="s">
        <v>259</v>
      </c>
      <c r="D227" t="b">
        <v>1</v>
      </c>
      <c r="E227" s="6">
        <v>0</v>
      </c>
      <c r="F227" s="6">
        <v>2</v>
      </c>
      <c r="G227" s="6">
        <v>1</v>
      </c>
      <c r="H227" t="s">
        <v>59</v>
      </c>
    </row>
    <row r="228" spans="1:8" x14ac:dyDescent="0.2">
      <c r="A228">
        <v>189</v>
      </c>
      <c r="B228" s="10" t="str">
        <f>HYPERLINK("http://www.uniprot.org/uniprot/TTC35_HUMAN", "TTC35_HUMAN")</f>
        <v>TTC35_HUMAN</v>
      </c>
      <c r="C228" t="s">
        <v>520</v>
      </c>
      <c r="D228" t="b">
        <v>1</v>
      </c>
      <c r="E228" s="6">
        <v>0</v>
      </c>
      <c r="F228" s="6">
        <v>2</v>
      </c>
      <c r="G228" s="6">
        <v>1</v>
      </c>
      <c r="H228" t="s">
        <v>59</v>
      </c>
    </row>
    <row r="229" spans="1:8" x14ac:dyDescent="0.2">
      <c r="A229">
        <v>136</v>
      </c>
      <c r="B229" s="10" t="str">
        <f>HYPERLINK("http://www.uniprot.org/uniprot/UBE2A_HUMAN", "UBE2A_HUMAN")</f>
        <v>UBE2A_HUMAN</v>
      </c>
      <c r="C229" t="s">
        <v>65</v>
      </c>
      <c r="D229" t="b">
        <v>1</v>
      </c>
      <c r="E229" s="6">
        <v>1</v>
      </c>
      <c r="F229" s="6">
        <v>2</v>
      </c>
      <c r="G229" s="6">
        <v>1</v>
      </c>
      <c r="H229" t="s">
        <v>59</v>
      </c>
    </row>
    <row r="230" spans="1:8" x14ac:dyDescent="0.2">
      <c r="A230">
        <v>162</v>
      </c>
      <c r="B230" s="10" t="str">
        <f>HYPERLINK("http://www.uniprot.org/uniprot/UBE2B_HUMAN", "UBE2B_HUMAN")</f>
        <v>UBE2B_HUMAN</v>
      </c>
      <c r="C230" t="s">
        <v>521</v>
      </c>
      <c r="D230" t="b">
        <v>1</v>
      </c>
      <c r="E230" s="6">
        <v>1</v>
      </c>
      <c r="F230" s="6">
        <v>2</v>
      </c>
      <c r="G230" s="6">
        <v>1</v>
      </c>
      <c r="H230" t="s">
        <v>59</v>
      </c>
    </row>
    <row r="231" spans="1:8" x14ac:dyDescent="0.2">
      <c r="A231">
        <v>144</v>
      </c>
      <c r="B231" s="10" t="str">
        <f>HYPERLINK("http://www.uniprot.org/uniprot/UBP14_HUMAN", "UBP14_HUMAN")</f>
        <v>UBP14_HUMAN</v>
      </c>
      <c r="C231" t="s">
        <v>522</v>
      </c>
      <c r="D231" t="b">
        <v>1</v>
      </c>
      <c r="E231" s="6">
        <v>0</v>
      </c>
      <c r="F231" s="6">
        <v>2</v>
      </c>
      <c r="G231" s="6">
        <v>1</v>
      </c>
      <c r="H231" t="s">
        <v>59</v>
      </c>
    </row>
    <row r="232" spans="1:8" x14ac:dyDescent="0.2">
      <c r="A232">
        <v>74</v>
      </c>
      <c r="B232" s="10" t="str">
        <f>HYPERLINK("http://www.uniprot.org/uniprot/UBP19_HUMAN", "UBP19_HUMAN")</f>
        <v>UBP19_HUMAN</v>
      </c>
      <c r="C232" t="s">
        <v>264</v>
      </c>
      <c r="D232" t="b">
        <v>1</v>
      </c>
      <c r="E232" s="6">
        <v>0</v>
      </c>
      <c r="F232" s="6">
        <v>2</v>
      </c>
      <c r="G232" s="6">
        <v>1</v>
      </c>
      <c r="H232" t="s">
        <v>59</v>
      </c>
    </row>
    <row r="233" spans="1:8" x14ac:dyDescent="0.2">
      <c r="A233">
        <v>275</v>
      </c>
      <c r="B233" s="10" t="str">
        <f>HYPERLINK("http://www.uniprot.org/uniprot/VPS45_HUMAN", "VPS45_HUMAN")</f>
        <v>VPS45_HUMAN</v>
      </c>
      <c r="C233" t="s">
        <v>268</v>
      </c>
      <c r="D233" t="b">
        <v>1</v>
      </c>
      <c r="E233" s="6">
        <v>0</v>
      </c>
      <c r="F233" s="6">
        <v>2</v>
      </c>
      <c r="G233" s="6">
        <v>1</v>
      </c>
      <c r="H233" t="s">
        <v>59</v>
      </c>
    </row>
    <row r="234" spans="1:8" x14ac:dyDescent="0.2">
      <c r="A234">
        <v>237</v>
      </c>
      <c r="B234" s="10" t="str">
        <f>HYPERLINK("http://www.uniprot.org/uniprot/VWCE_HUMAN", "VWCE_HUMAN")</f>
        <v>VWCE_HUMAN</v>
      </c>
      <c r="C234" t="s">
        <v>523</v>
      </c>
      <c r="D234" t="b">
        <v>1</v>
      </c>
      <c r="E234" s="6">
        <v>0</v>
      </c>
      <c r="F234" s="6">
        <v>2</v>
      </c>
      <c r="G234" s="6">
        <v>1</v>
      </c>
      <c r="H234" t="s">
        <v>59</v>
      </c>
    </row>
    <row r="235" spans="1:8" x14ac:dyDescent="0.2">
      <c r="A235">
        <v>49</v>
      </c>
      <c r="B235" s="10" t="str">
        <f>HYPERLINK("http://www.uniprot.org/uniprot/WDR91_HUMAN", "WDR91_HUMAN")</f>
        <v>WDR91_HUMAN</v>
      </c>
      <c r="C235" t="s">
        <v>524</v>
      </c>
      <c r="D235" t="b">
        <v>1</v>
      </c>
      <c r="E235" s="6">
        <v>0</v>
      </c>
      <c r="F235" s="6">
        <v>2</v>
      </c>
      <c r="G235" s="6">
        <v>1</v>
      </c>
      <c r="H235" t="s">
        <v>59</v>
      </c>
    </row>
    <row r="236" spans="1:8" x14ac:dyDescent="0.2">
      <c r="A236">
        <v>243</v>
      </c>
      <c r="B236" s="10" t="str">
        <f>HYPERLINK("http://www.uniprot.org/uniprot/WRIP1_HUMAN", "WRIP1_HUMAN")</f>
        <v>WRIP1_HUMAN</v>
      </c>
      <c r="C236" t="s">
        <v>272</v>
      </c>
      <c r="D236" t="b">
        <v>1</v>
      </c>
      <c r="E236" s="6">
        <v>0</v>
      </c>
      <c r="F236" s="6">
        <v>2</v>
      </c>
      <c r="G236" s="6">
        <v>1</v>
      </c>
      <c r="H236" t="s">
        <v>59</v>
      </c>
    </row>
    <row r="237" spans="1:8" x14ac:dyDescent="0.2">
      <c r="A237">
        <v>265</v>
      </c>
      <c r="B237" s="10" t="str">
        <f>HYPERLINK("http://www.uniprot.org/uniprot/WWP1_HUMAN", "WWP1_HUMAN")</f>
        <v>WWP1_HUMAN</v>
      </c>
      <c r="C237" t="s">
        <v>525</v>
      </c>
      <c r="D237" t="b">
        <v>1</v>
      </c>
      <c r="E237" s="6">
        <v>0</v>
      </c>
      <c r="F237" s="6">
        <v>2</v>
      </c>
      <c r="G237" s="6">
        <v>1</v>
      </c>
      <c r="H237" t="s">
        <v>59</v>
      </c>
    </row>
    <row r="238" spans="1:8" x14ac:dyDescent="0.2">
      <c r="A238">
        <v>61</v>
      </c>
      <c r="B238" s="10" t="str">
        <f>HYPERLINK("http://www.uniprot.org/uniprot/XPO1_HUMAN", "XPO1_HUMAN")</f>
        <v>XPO1_HUMAN</v>
      </c>
      <c r="C238" t="s">
        <v>526</v>
      </c>
      <c r="D238" t="b">
        <v>1</v>
      </c>
      <c r="E238" s="6">
        <v>0</v>
      </c>
      <c r="F238" s="6">
        <v>2</v>
      </c>
      <c r="G238" s="6">
        <v>1</v>
      </c>
      <c r="H238" t="s">
        <v>59</v>
      </c>
    </row>
    <row r="239" spans="1:8" x14ac:dyDescent="0.2">
      <c r="A239">
        <v>145</v>
      </c>
      <c r="B239" s="10" t="str">
        <f>HYPERLINK("http://www.uniprot.org/uniprot/XPO2_HUMAN", "XPO2_HUMAN")</f>
        <v>XPO2_HUMAN</v>
      </c>
      <c r="C239" t="s">
        <v>273</v>
      </c>
      <c r="D239" t="b">
        <v>1</v>
      </c>
      <c r="E239" s="6">
        <v>0</v>
      </c>
      <c r="F239" s="6">
        <v>2</v>
      </c>
      <c r="G239" s="6">
        <v>1</v>
      </c>
      <c r="H239" t="s">
        <v>59</v>
      </c>
    </row>
    <row r="240" spans="1:8" x14ac:dyDescent="0.2">
      <c r="A240">
        <v>210</v>
      </c>
      <c r="B240" s="10" t="str">
        <f>HYPERLINK("http://www.uniprot.org/uniprot/YC006_HUMAN", "YC006_HUMAN")</f>
        <v>YC006_HUMAN</v>
      </c>
      <c r="C240" t="s">
        <v>527</v>
      </c>
      <c r="D240" t="b">
        <v>1</v>
      </c>
      <c r="E240" s="6">
        <v>2</v>
      </c>
      <c r="F240" s="6">
        <v>3</v>
      </c>
      <c r="G240" s="6">
        <v>1</v>
      </c>
      <c r="H240" t="s">
        <v>59</v>
      </c>
    </row>
    <row r="241" spans="1:8" x14ac:dyDescent="0.2">
      <c r="A241">
        <v>215</v>
      </c>
      <c r="B241" s="10" t="str">
        <f>HYPERLINK("http://www.uniprot.org/uniprot/ZER1_HUMAN", "ZER1_HUMAN")</f>
        <v>ZER1_HUMAN</v>
      </c>
      <c r="C241" t="s">
        <v>275</v>
      </c>
      <c r="D241" t="b">
        <v>1</v>
      </c>
      <c r="E241" s="6">
        <v>0</v>
      </c>
      <c r="F241" s="6">
        <v>2</v>
      </c>
      <c r="G241" s="6">
        <v>1</v>
      </c>
      <c r="H241" t="s">
        <v>59</v>
      </c>
    </row>
    <row r="242" spans="1:8" x14ac:dyDescent="0.2">
      <c r="A242">
        <v>241</v>
      </c>
      <c r="B242" s="10" t="str">
        <f>HYPERLINK("http://www.uniprot.org/uniprot/ZN363_HUMAN", "ZN363_HUMAN")</f>
        <v>ZN363_HUMAN</v>
      </c>
      <c r="C242" t="s">
        <v>528</v>
      </c>
      <c r="D242" t="b">
        <v>1</v>
      </c>
      <c r="E242" s="6">
        <v>0</v>
      </c>
      <c r="F242" s="6">
        <v>2</v>
      </c>
      <c r="G242" s="6">
        <v>1</v>
      </c>
      <c r="H242" t="s">
        <v>59</v>
      </c>
    </row>
    <row r="243" spans="1:8" x14ac:dyDescent="0.2">
      <c r="A243">
        <v>266</v>
      </c>
      <c r="B243" s="10" t="str">
        <f>HYPERLINK("http://www.uniprot.org/uniprot/ZN768_HUMAN", "ZN768_HUMAN")</f>
        <v>ZN768_HUMAN</v>
      </c>
      <c r="C243" t="s">
        <v>276</v>
      </c>
      <c r="D243" t="b">
        <v>1</v>
      </c>
      <c r="E243" s="6">
        <v>0</v>
      </c>
      <c r="F243" s="6">
        <v>2</v>
      </c>
      <c r="G243" s="6">
        <v>1</v>
      </c>
      <c r="H243" t="s">
        <v>59</v>
      </c>
    </row>
    <row r="244" spans="1:8" x14ac:dyDescent="0.2">
      <c r="B244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workbookViewId="0">
      <selection activeCell="G33" sqref="G33"/>
    </sheetView>
  </sheetViews>
  <sheetFormatPr baseColWidth="10" defaultColWidth="8.83203125" defaultRowHeight="15" x14ac:dyDescent="0.2"/>
  <cols>
    <col min="1" max="1" width="12.33203125" customWidth="1"/>
    <col min="2" max="2" width="15.33203125" bestFit="1" customWidth="1"/>
    <col min="3" max="3" width="24" bestFit="1" customWidth="1"/>
    <col min="4" max="4" width="9.33203125" customWidth="1"/>
    <col min="5" max="6" width="9.33203125" style="6" customWidth="1"/>
    <col min="7" max="7" width="32.83203125" style="6" customWidth="1"/>
    <col min="8" max="8" width="12" customWidth="1"/>
    <col min="253" max="253" width="10.6640625" customWidth="1"/>
    <col min="254" max="255" width="15.33203125" bestFit="1" customWidth="1"/>
    <col min="256" max="256" width="49" bestFit="1" customWidth="1"/>
    <col min="258" max="258" width="6.83203125" customWidth="1"/>
    <col min="259" max="259" width="6.5" customWidth="1"/>
    <col min="261" max="261" width="15.5" customWidth="1"/>
    <col min="262" max="262" width="14" customWidth="1"/>
    <col min="263" max="263" width="15.6640625" customWidth="1"/>
    <col min="264" max="264" width="62.5" bestFit="1" customWidth="1"/>
    <col min="509" max="509" width="10.6640625" customWidth="1"/>
    <col min="510" max="511" width="15.33203125" bestFit="1" customWidth="1"/>
    <col min="512" max="512" width="49" bestFit="1" customWidth="1"/>
    <col min="514" max="514" width="6.83203125" customWidth="1"/>
    <col min="515" max="515" width="6.5" customWidth="1"/>
    <col min="517" max="517" width="15.5" customWidth="1"/>
    <col min="518" max="518" width="14" customWidth="1"/>
    <col min="519" max="519" width="15.6640625" customWidth="1"/>
    <col min="520" max="520" width="62.5" bestFit="1" customWidth="1"/>
    <col min="765" max="765" width="10.6640625" customWidth="1"/>
    <col min="766" max="767" width="15.33203125" bestFit="1" customWidth="1"/>
    <col min="768" max="768" width="49" bestFit="1" customWidth="1"/>
    <col min="770" max="770" width="6.83203125" customWidth="1"/>
    <col min="771" max="771" width="6.5" customWidth="1"/>
    <col min="773" max="773" width="15.5" customWidth="1"/>
    <col min="774" max="774" width="14" customWidth="1"/>
    <col min="775" max="775" width="15.6640625" customWidth="1"/>
    <col min="776" max="776" width="62.5" bestFit="1" customWidth="1"/>
    <col min="1021" max="1021" width="10.6640625" customWidth="1"/>
    <col min="1022" max="1023" width="15.33203125" bestFit="1" customWidth="1"/>
    <col min="1024" max="1024" width="49" bestFit="1" customWidth="1"/>
    <col min="1026" max="1026" width="6.83203125" customWidth="1"/>
    <col min="1027" max="1027" width="6.5" customWidth="1"/>
    <col min="1029" max="1029" width="15.5" customWidth="1"/>
    <col min="1030" max="1030" width="14" customWidth="1"/>
    <col min="1031" max="1031" width="15.6640625" customWidth="1"/>
    <col min="1032" max="1032" width="62.5" bestFit="1" customWidth="1"/>
    <col min="1277" max="1277" width="10.6640625" customWidth="1"/>
    <col min="1278" max="1279" width="15.33203125" bestFit="1" customWidth="1"/>
    <col min="1280" max="1280" width="49" bestFit="1" customWidth="1"/>
    <col min="1282" max="1282" width="6.83203125" customWidth="1"/>
    <col min="1283" max="1283" width="6.5" customWidth="1"/>
    <col min="1285" max="1285" width="15.5" customWidth="1"/>
    <col min="1286" max="1286" width="14" customWidth="1"/>
    <col min="1287" max="1287" width="15.6640625" customWidth="1"/>
    <col min="1288" max="1288" width="62.5" bestFit="1" customWidth="1"/>
    <col min="1533" max="1533" width="10.6640625" customWidth="1"/>
    <col min="1534" max="1535" width="15.33203125" bestFit="1" customWidth="1"/>
    <col min="1536" max="1536" width="49" bestFit="1" customWidth="1"/>
    <col min="1538" max="1538" width="6.83203125" customWidth="1"/>
    <col min="1539" max="1539" width="6.5" customWidth="1"/>
    <col min="1541" max="1541" width="15.5" customWidth="1"/>
    <col min="1542" max="1542" width="14" customWidth="1"/>
    <col min="1543" max="1543" width="15.6640625" customWidth="1"/>
    <col min="1544" max="1544" width="62.5" bestFit="1" customWidth="1"/>
    <col min="1789" max="1789" width="10.6640625" customWidth="1"/>
    <col min="1790" max="1791" width="15.33203125" bestFit="1" customWidth="1"/>
    <col min="1792" max="1792" width="49" bestFit="1" customWidth="1"/>
    <col min="1794" max="1794" width="6.83203125" customWidth="1"/>
    <col min="1795" max="1795" width="6.5" customWidth="1"/>
    <col min="1797" max="1797" width="15.5" customWidth="1"/>
    <col min="1798" max="1798" width="14" customWidth="1"/>
    <col min="1799" max="1799" width="15.6640625" customWidth="1"/>
    <col min="1800" max="1800" width="62.5" bestFit="1" customWidth="1"/>
    <col min="2045" max="2045" width="10.6640625" customWidth="1"/>
    <col min="2046" max="2047" width="15.33203125" bestFit="1" customWidth="1"/>
    <col min="2048" max="2048" width="49" bestFit="1" customWidth="1"/>
    <col min="2050" max="2050" width="6.83203125" customWidth="1"/>
    <col min="2051" max="2051" width="6.5" customWidth="1"/>
    <col min="2053" max="2053" width="15.5" customWidth="1"/>
    <col min="2054" max="2054" width="14" customWidth="1"/>
    <col min="2055" max="2055" width="15.6640625" customWidth="1"/>
    <col min="2056" max="2056" width="62.5" bestFit="1" customWidth="1"/>
    <col min="2301" max="2301" width="10.6640625" customWidth="1"/>
    <col min="2302" max="2303" width="15.33203125" bestFit="1" customWidth="1"/>
    <col min="2304" max="2304" width="49" bestFit="1" customWidth="1"/>
    <col min="2306" max="2306" width="6.83203125" customWidth="1"/>
    <col min="2307" max="2307" width="6.5" customWidth="1"/>
    <col min="2309" max="2309" width="15.5" customWidth="1"/>
    <col min="2310" max="2310" width="14" customWidth="1"/>
    <col min="2311" max="2311" width="15.6640625" customWidth="1"/>
    <col min="2312" max="2312" width="62.5" bestFit="1" customWidth="1"/>
    <col min="2557" max="2557" width="10.6640625" customWidth="1"/>
    <col min="2558" max="2559" width="15.33203125" bestFit="1" customWidth="1"/>
    <col min="2560" max="2560" width="49" bestFit="1" customWidth="1"/>
    <col min="2562" max="2562" width="6.83203125" customWidth="1"/>
    <col min="2563" max="2563" width="6.5" customWidth="1"/>
    <col min="2565" max="2565" width="15.5" customWidth="1"/>
    <col min="2566" max="2566" width="14" customWidth="1"/>
    <col min="2567" max="2567" width="15.6640625" customWidth="1"/>
    <col min="2568" max="2568" width="62.5" bestFit="1" customWidth="1"/>
    <col min="2813" max="2813" width="10.6640625" customWidth="1"/>
    <col min="2814" max="2815" width="15.33203125" bestFit="1" customWidth="1"/>
    <col min="2816" max="2816" width="49" bestFit="1" customWidth="1"/>
    <col min="2818" max="2818" width="6.83203125" customWidth="1"/>
    <col min="2819" max="2819" width="6.5" customWidth="1"/>
    <col min="2821" max="2821" width="15.5" customWidth="1"/>
    <col min="2822" max="2822" width="14" customWidth="1"/>
    <col min="2823" max="2823" width="15.6640625" customWidth="1"/>
    <col min="2824" max="2824" width="62.5" bestFit="1" customWidth="1"/>
    <col min="3069" max="3069" width="10.6640625" customWidth="1"/>
    <col min="3070" max="3071" width="15.33203125" bestFit="1" customWidth="1"/>
    <col min="3072" max="3072" width="49" bestFit="1" customWidth="1"/>
    <col min="3074" max="3074" width="6.83203125" customWidth="1"/>
    <col min="3075" max="3075" width="6.5" customWidth="1"/>
    <col min="3077" max="3077" width="15.5" customWidth="1"/>
    <col min="3078" max="3078" width="14" customWidth="1"/>
    <col min="3079" max="3079" width="15.6640625" customWidth="1"/>
    <col min="3080" max="3080" width="62.5" bestFit="1" customWidth="1"/>
    <col min="3325" max="3325" width="10.6640625" customWidth="1"/>
    <col min="3326" max="3327" width="15.33203125" bestFit="1" customWidth="1"/>
    <col min="3328" max="3328" width="49" bestFit="1" customWidth="1"/>
    <col min="3330" max="3330" width="6.83203125" customWidth="1"/>
    <col min="3331" max="3331" width="6.5" customWidth="1"/>
    <col min="3333" max="3333" width="15.5" customWidth="1"/>
    <col min="3334" max="3334" width="14" customWidth="1"/>
    <col min="3335" max="3335" width="15.6640625" customWidth="1"/>
    <col min="3336" max="3336" width="62.5" bestFit="1" customWidth="1"/>
    <col min="3581" max="3581" width="10.6640625" customWidth="1"/>
    <col min="3582" max="3583" width="15.33203125" bestFit="1" customWidth="1"/>
    <col min="3584" max="3584" width="49" bestFit="1" customWidth="1"/>
    <col min="3586" max="3586" width="6.83203125" customWidth="1"/>
    <col min="3587" max="3587" width="6.5" customWidth="1"/>
    <col min="3589" max="3589" width="15.5" customWidth="1"/>
    <col min="3590" max="3590" width="14" customWidth="1"/>
    <col min="3591" max="3591" width="15.6640625" customWidth="1"/>
    <col min="3592" max="3592" width="62.5" bestFit="1" customWidth="1"/>
    <col min="3837" max="3837" width="10.6640625" customWidth="1"/>
    <col min="3838" max="3839" width="15.33203125" bestFit="1" customWidth="1"/>
    <col min="3840" max="3840" width="49" bestFit="1" customWidth="1"/>
    <col min="3842" max="3842" width="6.83203125" customWidth="1"/>
    <col min="3843" max="3843" width="6.5" customWidth="1"/>
    <col min="3845" max="3845" width="15.5" customWidth="1"/>
    <col min="3846" max="3846" width="14" customWidth="1"/>
    <col min="3847" max="3847" width="15.6640625" customWidth="1"/>
    <col min="3848" max="3848" width="62.5" bestFit="1" customWidth="1"/>
    <col min="4093" max="4093" width="10.6640625" customWidth="1"/>
    <col min="4094" max="4095" width="15.33203125" bestFit="1" customWidth="1"/>
    <col min="4096" max="4096" width="49" bestFit="1" customWidth="1"/>
    <col min="4098" max="4098" width="6.83203125" customWidth="1"/>
    <col min="4099" max="4099" width="6.5" customWidth="1"/>
    <col min="4101" max="4101" width="15.5" customWidth="1"/>
    <col min="4102" max="4102" width="14" customWidth="1"/>
    <col min="4103" max="4103" width="15.6640625" customWidth="1"/>
    <col min="4104" max="4104" width="62.5" bestFit="1" customWidth="1"/>
    <col min="4349" max="4349" width="10.6640625" customWidth="1"/>
    <col min="4350" max="4351" width="15.33203125" bestFit="1" customWidth="1"/>
    <col min="4352" max="4352" width="49" bestFit="1" customWidth="1"/>
    <col min="4354" max="4354" width="6.83203125" customWidth="1"/>
    <col min="4355" max="4355" width="6.5" customWidth="1"/>
    <col min="4357" max="4357" width="15.5" customWidth="1"/>
    <col min="4358" max="4358" width="14" customWidth="1"/>
    <col min="4359" max="4359" width="15.6640625" customWidth="1"/>
    <col min="4360" max="4360" width="62.5" bestFit="1" customWidth="1"/>
    <col min="4605" max="4605" width="10.6640625" customWidth="1"/>
    <col min="4606" max="4607" width="15.33203125" bestFit="1" customWidth="1"/>
    <col min="4608" max="4608" width="49" bestFit="1" customWidth="1"/>
    <col min="4610" max="4610" width="6.83203125" customWidth="1"/>
    <col min="4611" max="4611" width="6.5" customWidth="1"/>
    <col min="4613" max="4613" width="15.5" customWidth="1"/>
    <col min="4614" max="4614" width="14" customWidth="1"/>
    <col min="4615" max="4615" width="15.6640625" customWidth="1"/>
    <col min="4616" max="4616" width="62.5" bestFit="1" customWidth="1"/>
    <col min="4861" max="4861" width="10.6640625" customWidth="1"/>
    <col min="4862" max="4863" width="15.33203125" bestFit="1" customWidth="1"/>
    <col min="4864" max="4864" width="49" bestFit="1" customWidth="1"/>
    <col min="4866" max="4866" width="6.83203125" customWidth="1"/>
    <col min="4867" max="4867" width="6.5" customWidth="1"/>
    <col min="4869" max="4869" width="15.5" customWidth="1"/>
    <col min="4870" max="4870" width="14" customWidth="1"/>
    <col min="4871" max="4871" width="15.6640625" customWidth="1"/>
    <col min="4872" max="4872" width="62.5" bestFit="1" customWidth="1"/>
    <col min="5117" max="5117" width="10.6640625" customWidth="1"/>
    <col min="5118" max="5119" width="15.33203125" bestFit="1" customWidth="1"/>
    <col min="5120" max="5120" width="49" bestFit="1" customWidth="1"/>
    <col min="5122" max="5122" width="6.83203125" customWidth="1"/>
    <col min="5123" max="5123" width="6.5" customWidth="1"/>
    <col min="5125" max="5125" width="15.5" customWidth="1"/>
    <col min="5126" max="5126" width="14" customWidth="1"/>
    <col min="5127" max="5127" width="15.6640625" customWidth="1"/>
    <col min="5128" max="5128" width="62.5" bestFit="1" customWidth="1"/>
    <col min="5373" max="5373" width="10.6640625" customWidth="1"/>
    <col min="5374" max="5375" width="15.33203125" bestFit="1" customWidth="1"/>
    <col min="5376" max="5376" width="49" bestFit="1" customWidth="1"/>
    <col min="5378" max="5378" width="6.83203125" customWidth="1"/>
    <col min="5379" max="5379" width="6.5" customWidth="1"/>
    <col min="5381" max="5381" width="15.5" customWidth="1"/>
    <col min="5382" max="5382" width="14" customWidth="1"/>
    <col min="5383" max="5383" width="15.6640625" customWidth="1"/>
    <col min="5384" max="5384" width="62.5" bestFit="1" customWidth="1"/>
    <col min="5629" max="5629" width="10.6640625" customWidth="1"/>
    <col min="5630" max="5631" width="15.33203125" bestFit="1" customWidth="1"/>
    <col min="5632" max="5632" width="49" bestFit="1" customWidth="1"/>
    <col min="5634" max="5634" width="6.83203125" customWidth="1"/>
    <col min="5635" max="5635" width="6.5" customWidth="1"/>
    <col min="5637" max="5637" width="15.5" customWidth="1"/>
    <col min="5638" max="5638" width="14" customWidth="1"/>
    <col min="5639" max="5639" width="15.6640625" customWidth="1"/>
    <col min="5640" max="5640" width="62.5" bestFit="1" customWidth="1"/>
    <col min="5885" max="5885" width="10.6640625" customWidth="1"/>
    <col min="5886" max="5887" width="15.33203125" bestFit="1" customWidth="1"/>
    <col min="5888" max="5888" width="49" bestFit="1" customWidth="1"/>
    <col min="5890" max="5890" width="6.83203125" customWidth="1"/>
    <col min="5891" max="5891" width="6.5" customWidth="1"/>
    <col min="5893" max="5893" width="15.5" customWidth="1"/>
    <col min="5894" max="5894" width="14" customWidth="1"/>
    <col min="5895" max="5895" width="15.6640625" customWidth="1"/>
    <col min="5896" max="5896" width="62.5" bestFit="1" customWidth="1"/>
    <col min="6141" max="6141" width="10.6640625" customWidth="1"/>
    <col min="6142" max="6143" width="15.33203125" bestFit="1" customWidth="1"/>
    <col min="6144" max="6144" width="49" bestFit="1" customWidth="1"/>
    <col min="6146" max="6146" width="6.83203125" customWidth="1"/>
    <col min="6147" max="6147" width="6.5" customWidth="1"/>
    <col min="6149" max="6149" width="15.5" customWidth="1"/>
    <col min="6150" max="6150" width="14" customWidth="1"/>
    <col min="6151" max="6151" width="15.6640625" customWidth="1"/>
    <col min="6152" max="6152" width="62.5" bestFit="1" customWidth="1"/>
    <col min="6397" max="6397" width="10.6640625" customWidth="1"/>
    <col min="6398" max="6399" width="15.33203125" bestFit="1" customWidth="1"/>
    <col min="6400" max="6400" width="49" bestFit="1" customWidth="1"/>
    <col min="6402" max="6402" width="6.83203125" customWidth="1"/>
    <col min="6403" max="6403" width="6.5" customWidth="1"/>
    <col min="6405" max="6405" width="15.5" customWidth="1"/>
    <col min="6406" max="6406" width="14" customWidth="1"/>
    <col min="6407" max="6407" width="15.6640625" customWidth="1"/>
    <col min="6408" max="6408" width="62.5" bestFit="1" customWidth="1"/>
    <col min="6653" max="6653" width="10.6640625" customWidth="1"/>
    <col min="6654" max="6655" width="15.33203125" bestFit="1" customWidth="1"/>
    <col min="6656" max="6656" width="49" bestFit="1" customWidth="1"/>
    <col min="6658" max="6658" width="6.83203125" customWidth="1"/>
    <col min="6659" max="6659" width="6.5" customWidth="1"/>
    <col min="6661" max="6661" width="15.5" customWidth="1"/>
    <col min="6662" max="6662" width="14" customWidth="1"/>
    <col min="6663" max="6663" width="15.6640625" customWidth="1"/>
    <col min="6664" max="6664" width="62.5" bestFit="1" customWidth="1"/>
    <col min="6909" max="6909" width="10.6640625" customWidth="1"/>
    <col min="6910" max="6911" width="15.33203125" bestFit="1" customWidth="1"/>
    <col min="6912" max="6912" width="49" bestFit="1" customWidth="1"/>
    <col min="6914" max="6914" width="6.83203125" customWidth="1"/>
    <col min="6915" max="6915" width="6.5" customWidth="1"/>
    <col min="6917" max="6917" width="15.5" customWidth="1"/>
    <col min="6918" max="6918" width="14" customWidth="1"/>
    <col min="6919" max="6919" width="15.6640625" customWidth="1"/>
    <col min="6920" max="6920" width="62.5" bestFit="1" customWidth="1"/>
    <col min="7165" max="7165" width="10.6640625" customWidth="1"/>
    <col min="7166" max="7167" width="15.33203125" bestFit="1" customWidth="1"/>
    <col min="7168" max="7168" width="49" bestFit="1" customWidth="1"/>
    <col min="7170" max="7170" width="6.83203125" customWidth="1"/>
    <col min="7171" max="7171" width="6.5" customWidth="1"/>
    <col min="7173" max="7173" width="15.5" customWidth="1"/>
    <col min="7174" max="7174" width="14" customWidth="1"/>
    <col min="7175" max="7175" width="15.6640625" customWidth="1"/>
    <col min="7176" max="7176" width="62.5" bestFit="1" customWidth="1"/>
    <col min="7421" max="7421" width="10.6640625" customWidth="1"/>
    <col min="7422" max="7423" width="15.33203125" bestFit="1" customWidth="1"/>
    <col min="7424" max="7424" width="49" bestFit="1" customWidth="1"/>
    <col min="7426" max="7426" width="6.83203125" customWidth="1"/>
    <col min="7427" max="7427" width="6.5" customWidth="1"/>
    <col min="7429" max="7429" width="15.5" customWidth="1"/>
    <col min="7430" max="7430" width="14" customWidth="1"/>
    <col min="7431" max="7431" width="15.6640625" customWidth="1"/>
    <col min="7432" max="7432" width="62.5" bestFit="1" customWidth="1"/>
    <col min="7677" max="7677" width="10.6640625" customWidth="1"/>
    <col min="7678" max="7679" width="15.33203125" bestFit="1" customWidth="1"/>
    <col min="7680" max="7680" width="49" bestFit="1" customWidth="1"/>
    <col min="7682" max="7682" width="6.83203125" customWidth="1"/>
    <col min="7683" max="7683" width="6.5" customWidth="1"/>
    <col min="7685" max="7685" width="15.5" customWidth="1"/>
    <col min="7686" max="7686" width="14" customWidth="1"/>
    <col min="7687" max="7687" width="15.6640625" customWidth="1"/>
    <col min="7688" max="7688" width="62.5" bestFit="1" customWidth="1"/>
    <col min="7933" max="7933" width="10.6640625" customWidth="1"/>
    <col min="7934" max="7935" width="15.33203125" bestFit="1" customWidth="1"/>
    <col min="7936" max="7936" width="49" bestFit="1" customWidth="1"/>
    <col min="7938" max="7938" width="6.83203125" customWidth="1"/>
    <col min="7939" max="7939" width="6.5" customWidth="1"/>
    <col min="7941" max="7941" width="15.5" customWidth="1"/>
    <col min="7942" max="7942" width="14" customWidth="1"/>
    <col min="7943" max="7943" width="15.6640625" customWidth="1"/>
    <col min="7944" max="7944" width="62.5" bestFit="1" customWidth="1"/>
    <col min="8189" max="8189" width="10.6640625" customWidth="1"/>
    <col min="8190" max="8191" width="15.33203125" bestFit="1" customWidth="1"/>
    <col min="8192" max="8192" width="49" bestFit="1" customWidth="1"/>
    <col min="8194" max="8194" width="6.83203125" customWidth="1"/>
    <col min="8195" max="8195" width="6.5" customWidth="1"/>
    <col min="8197" max="8197" width="15.5" customWidth="1"/>
    <col min="8198" max="8198" width="14" customWidth="1"/>
    <col min="8199" max="8199" width="15.6640625" customWidth="1"/>
    <col min="8200" max="8200" width="62.5" bestFit="1" customWidth="1"/>
    <col min="8445" max="8445" width="10.6640625" customWidth="1"/>
    <col min="8446" max="8447" width="15.33203125" bestFit="1" customWidth="1"/>
    <col min="8448" max="8448" width="49" bestFit="1" customWidth="1"/>
    <col min="8450" max="8450" width="6.83203125" customWidth="1"/>
    <col min="8451" max="8451" width="6.5" customWidth="1"/>
    <col min="8453" max="8453" width="15.5" customWidth="1"/>
    <col min="8454" max="8454" width="14" customWidth="1"/>
    <col min="8455" max="8455" width="15.6640625" customWidth="1"/>
    <col min="8456" max="8456" width="62.5" bestFit="1" customWidth="1"/>
    <col min="8701" max="8701" width="10.6640625" customWidth="1"/>
    <col min="8702" max="8703" width="15.33203125" bestFit="1" customWidth="1"/>
    <col min="8704" max="8704" width="49" bestFit="1" customWidth="1"/>
    <col min="8706" max="8706" width="6.83203125" customWidth="1"/>
    <col min="8707" max="8707" width="6.5" customWidth="1"/>
    <col min="8709" max="8709" width="15.5" customWidth="1"/>
    <col min="8710" max="8710" width="14" customWidth="1"/>
    <col min="8711" max="8711" width="15.6640625" customWidth="1"/>
    <col min="8712" max="8712" width="62.5" bestFit="1" customWidth="1"/>
    <col min="8957" max="8957" width="10.6640625" customWidth="1"/>
    <col min="8958" max="8959" width="15.33203125" bestFit="1" customWidth="1"/>
    <col min="8960" max="8960" width="49" bestFit="1" customWidth="1"/>
    <col min="8962" max="8962" width="6.83203125" customWidth="1"/>
    <col min="8963" max="8963" width="6.5" customWidth="1"/>
    <col min="8965" max="8965" width="15.5" customWidth="1"/>
    <col min="8966" max="8966" width="14" customWidth="1"/>
    <col min="8967" max="8967" width="15.6640625" customWidth="1"/>
    <col min="8968" max="8968" width="62.5" bestFit="1" customWidth="1"/>
    <col min="9213" max="9213" width="10.6640625" customWidth="1"/>
    <col min="9214" max="9215" width="15.33203125" bestFit="1" customWidth="1"/>
    <col min="9216" max="9216" width="49" bestFit="1" customWidth="1"/>
    <col min="9218" max="9218" width="6.83203125" customWidth="1"/>
    <col min="9219" max="9219" width="6.5" customWidth="1"/>
    <col min="9221" max="9221" width="15.5" customWidth="1"/>
    <col min="9222" max="9222" width="14" customWidth="1"/>
    <col min="9223" max="9223" width="15.6640625" customWidth="1"/>
    <col min="9224" max="9224" width="62.5" bestFit="1" customWidth="1"/>
    <col min="9469" max="9469" width="10.6640625" customWidth="1"/>
    <col min="9470" max="9471" width="15.33203125" bestFit="1" customWidth="1"/>
    <col min="9472" max="9472" width="49" bestFit="1" customWidth="1"/>
    <col min="9474" max="9474" width="6.83203125" customWidth="1"/>
    <col min="9475" max="9475" width="6.5" customWidth="1"/>
    <col min="9477" max="9477" width="15.5" customWidth="1"/>
    <col min="9478" max="9478" width="14" customWidth="1"/>
    <col min="9479" max="9479" width="15.6640625" customWidth="1"/>
    <col min="9480" max="9480" width="62.5" bestFit="1" customWidth="1"/>
    <col min="9725" max="9725" width="10.6640625" customWidth="1"/>
    <col min="9726" max="9727" width="15.33203125" bestFit="1" customWidth="1"/>
    <col min="9728" max="9728" width="49" bestFit="1" customWidth="1"/>
    <col min="9730" max="9730" width="6.83203125" customWidth="1"/>
    <col min="9731" max="9731" width="6.5" customWidth="1"/>
    <col min="9733" max="9733" width="15.5" customWidth="1"/>
    <col min="9734" max="9734" width="14" customWidth="1"/>
    <col min="9735" max="9735" width="15.6640625" customWidth="1"/>
    <col min="9736" max="9736" width="62.5" bestFit="1" customWidth="1"/>
    <col min="9981" max="9981" width="10.6640625" customWidth="1"/>
    <col min="9982" max="9983" width="15.33203125" bestFit="1" customWidth="1"/>
    <col min="9984" max="9984" width="49" bestFit="1" customWidth="1"/>
    <col min="9986" max="9986" width="6.83203125" customWidth="1"/>
    <col min="9987" max="9987" width="6.5" customWidth="1"/>
    <col min="9989" max="9989" width="15.5" customWidth="1"/>
    <col min="9990" max="9990" width="14" customWidth="1"/>
    <col min="9991" max="9991" width="15.6640625" customWidth="1"/>
    <col min="9992" max="9992" width="62.5" bestFit="1" customWidth="1"/>
    <col min="10237" max="10237" width="10.6640625" customWidth="1"/>
    <col min="10238" max="10239" width="15.33203125" bestFit="1" customWidth="1"/>
    <col min="10240" max="10240" width="49" bestFit="1" customWidth="1"/>
    <col min="10242" max="10242" width="6.83203125" customWidth="1"/>
    <col min="10243" max="10243" width="6.5" customWidth="1"/>
    <col min="10245" max="10245" width="15.5" customWidth="1"/>
    <col min="10246" max="10246" width="14" customWidth="1"/>
    <col min="10247" max="10247" width="15.6640625" customWidth="1"/>
    <col min="10248" max="10248" width="62.5" bestFit="1" customWidth="1"/>
    <col min="10493" max="10493" width="10.6640625" customWidth="1"/>
    <col min="10494" max="10495" width="15.33203125" bestFit="1" customWidth="1"/>
    <col min="10496" max="10496" width="49" bestFit="1" customWidth="1"/>
    <col min="10498" max="10498" width="6.83203125" customWidth="1"/>
    <col min="10499" max="10499" width="6.5" customWidth="1"/>
    <col min="10501" max="10501" width="15.5" customWidth="1"/>
    <col min="10502" max="10502" width="14" customWidth="1"/>
    <col min="10503" max="10503" width="15.6640625" customWidth="1"/>
    <col min="10504" max="10504" width="62.5" bestFit="1" customWidth="1"/>
    <col min="10749" max="10749" width="10.6640625" customWidth="1"/>
    <col min="10750" max="10751" width="15.33203125" bestFit="1" customWidth="1"/>
    <col min="10752" max="10752" width="49" bestFit="1" customWidth="1"/>
    <col min="10754" max="10754" width="6.83203125" customWidth="1"/>
    <col min="10755" max="10755" width="6.5" customWidth="1"/>
    <col min="10757" max="10757" width="15.5" customWidth="1"/>
    <col min="10758" max="10758" width="14" customWidth="1"/>
    <col min="10759" max="10759" width="15.6640625" customWidth="1"/>
    <col min="10760" max="10760" width="62.5" bestFit="1" customWidth="1"/>
    <col min="11005" max="11005" width="10.6640625" customWidth="1"/>
    <col min="11006" max="11007" width="15.33203125" bestFit="1" customWidth="1"/>
    <col min="11008" max="11008" width="49" bestFit="1" customWidth="1"/>
    <col min="11010" max="11010" width="6.83203125" customWidth="1"/>
    <col min="11011" max="11011" width="6.5" customWidth="1"/>
    <col min="11013" max="11013" width="15.5" customWidth="1"/>
    <col min="11014" max="11014" width="14" customWidth="1"/>
    <col min="11015" max="11015" width="15.6640625" customWidth="1"/>
    <col min="11016" max="11016" width="62.5" bestFit="1" customWidth="1"/>
    <col min="11261" max="11261" width="10.6640625" customWidth="1"/>
    <col min="11262" max="11263" width="15.33203125" bestFit="1" customWidth="1"/>
    <col min="11264" max="11264" width="49" bestFit="1" customWidth="1"/>
    <col min="11266" max="11266" width="6.83203125" customWidth="1"/>
    <col min="11267" max="11267" width="6.5" customWidth="1"/>
    <col min="11269" max="11269" width="15.5" customWidth="1"/>
    <col min="11270" max="11270" width="14" customWidth="1"/>
    <col min="11271" max="11271" width="15.6640625" customWidth="1"/>
    <col min="11272" max="11272" width="62.5" bestFit="1" customWidth="1"/>
    <col min="11517" max="11517" width="10.6640625" customWidth="1"/>
    <col min="11518" max="11519" width="15.33203125" bestFit="1" customWidth="1"/>
    <col min="11520" max="11520" width="49" bestFit="1" customWidth="1"/>
    <col min="11522" max="11522" width="6.83203125" customWidth="1"/>
    <col min="11523" max="11523" width="6.5" customWidth="1"/>
    <col min="11525" max="11525" width="15.5" customWidth="1"/>
    <col min="11526" max="11526" width="14" customWidth="1"/>
    <col min="11527" max="11527" width="15.6640625" customWidth="1"/>
    <col min="11528" max="11528" width="62.5" bestFit="1" customWidth="1"/>
    <col min="11773" max="11773" width="10.6640625" customWidth="1"/>
    <col min="11774" max="11775" width="15.33203125" bestFit="1" customWidth="1"/>
    <col min="11776" max="11776" width="49" bestFit="1" customWidth="1"/>
    <col min="11778" max="11778" width="6.83203125" customWidth="1"/>
    <col min="11779" max="11779" width="6.5" customWidth="1"/>
    <col min="11781" max="11781" width="15.5" customWidth="1"/>
    <col min="11782" max="11782" width="14" customWidth="1"/>
    <col min="11783" max="11783" width="15.6640625" customWidth="1"/>
    <col min="11784" max="11784" width="62.5" bestFit="1" customWidth="1"/>
    <col min="12029" max="12029" width="10.6640625" customWidth="1"/>
    <col min="12030" max="12031" width="15.33203125" bestFit="1" customWidth="1"/>
    <col min="12032" max="12032" width="49" bestFit="1" customWidth="1"/>
    <col min="12034" max="12034" width="6.83203125" customWidth="1"/>
    <col min="12035" max="12035" width="6.5" customWidth="1"/>
    <col min="12037" max="12037" width="15.5" customWidth="1"/>
    <col min="12038" max="12038" width="14" customWidth="1"/>
    <col min="12039" max="12039" width="15.6640625" customWidth="1"/>
    <col min="12040" max="12040" width="62.5" bestFit="1" customWidth="1"/>
    <col min="12285" max="12285" width="10.6640625" customWidth="1"/>
    <col min="12286" max="12287" width="15.33203125" bestFit="1" customWidth="1"/>
    <col min="12288" max="12288" width="49" bestFit="1" customWidth="1"/>
    <col min="12290" max="12290" width="6.83203125" customWidth="1"/>
    <col min="12291" max="12291" width="6.5" customWidth="1"/>
    <col min="12293" max="12293" width="15.5" customWidth="1"/>
    <col min="12294" max="12294" width="14" customWidth="1"/>
    <col min="12295" max="12295" width="15.6640625" customWidth="1"/>
    <col min="12296" max="12296" width="62.5" bestFit="1" customWidth="1"/>
    <col min="12541" max="12541" width="10.6640625" customWidth="1"/>
    <col min="12542" max="12543" width="15.33203125" bestFit="1" customWidth="1"/>
    <col min="12544" max="12544" width="49" bestFit="1" customWidth="1"/>
    <col min="12546" max="12546" width="6.83203125" customWidth="1"/>
    <col min="12547" max="12547" width="6.5" customWidth="1"/>
    <col min="12549" max="12549" width="15.5" customWidth="1"/>
    <col min="12550" max="12550" width="14" customWidth="1"/>
    <col min="12551" max="12551" width="15.6640625" customWidth="1"/>
    <col min="12552" max="12552" width="62.5" bestFit="1" customWidth="1"/>
    <col min="12797" max="12797" width="10.6640625" customWidth="1"/>
    <col min="12798" max="12799" width="15.33203125" bestFit="1" customWidth="1"/>
    <col min="12800" max="12800" width="49" bestFit="1" customWidth="1"/>
    <col min="12802" max="12802" width="6.83203125" customWidth="1"/>
    <col min="12803" max="12803" width="6.5" customWidth="1"/>
    <col min="12805" max="12805" width="15.5" customWidth="1"/>
    <col min="12806" max="12806" width="14" customWidth="1"/>
    <col min="12807" max="12807" width="15.6640625" customWidth="1"/>
    <col min="12808" max="12808" width="62.5" bestFit="1" customWidth="1"/>
    <col min="13053" max="13053" width="10.6640625" customWidth="1"/>
    <col min="13054" max="13055" width="15.33203125" bestFit="1" customWidth="1"/>
    <col min="13056" max="13056" width="49" bestFit="1" customWidth="1"/>
    <col min="13058" max="13058" width="6.83203125" customWidth="1"/>
    <col min="13059" max="13059" width="6.5" customWidth="1"/>
    <col min="13061" max="13061" width="15.5" customWidth="1"/>
    <col min="13062" max="13062" width="14" customWidth="1"/>
    <col min="13063" max="13063" width="15.6640625" customWidth="1"/>
    <col min="13064" max="13064" width="62.5" bestFit="1" customWidth="1"/>
    <col min="13309" max="13309" width="10.6640625" customWidth="1"/>
    <col min="13310" max="13311" width="15.33203125" bestFit="1" customWidth="1"/>
    <col min="13312" max="13312" width="49" bestFit="1" customWidth="1"/>
    <col min="13314" max="13314" width="6.83203125" customWidth="1"/>
    <col min="13315" max="13315" width="6.5" customWidth="1"/>
    <col min="13317" max="13317" width="15.5" customWidth="1"/>
    <col min="13318" max="13318" width="14" customWidth="1"/>
    <col min="13319" max="13319" width="15.6640625" customWidth="1"/>
    <col min="13320" max="13320" width="62.5" bestFit="1" customWidth="1"/>
    <col min="13565" max="13565" width="10.6640625" customWidth="1"/>
    <col min="13566" max="13567" width="15.33203125" bestFit="1" customWidth="1"/>
    <col min="13568" max="13568" width="49" bestFit="1" customWidth="1"/>
    <col min="13570" max="13570" width="6.83203125" customWidth="1"/>
    <col min="13571" max="13571" width="6.5" customWidth="1"/>
    <col min="13573" max="13573" width="15.5" customWidth="1"/>
    <col min="13574" max="13574" width="14" customWidth="1"/>
    <col min="13575" max="13575" width="15.6640625" customWidth="1"/>
    <col min="13576" max="13576" width="62.5" bestFit="1" customWidth="1"/>
    <col min="13821" max="13821" width="10.6640625" customWidth="1"/>
    <col min="13822" max="13823" width="15.33203125" bestFit="1" customWidth="1"/>
    <col min="13824" max="13824" width="49" bestFit="1" customWidth="1"/>
    <col min="13826" max="13826" width="6.83203125" customWidth="1"/>
    <col min="13827" max="13827" width="6.5" customWidth="1"/>
    <col min="13829" max="13829" width="15.5" customWidth="1"/>
    <col min="13830" max="13830" width="14" customWidth="1"/>
    <col min="13831" max="13831" width="15.6640625" customWidth="1"/>
    <col min="13832" max="13832" width="62.5" bestFit="1" customWidth="1"/>
    <col min="14077" max="14077" width="10.6640625" customWidth="1"/>
    <col min="14078" max="14079" width="15.33203125" bestFit="1" customWidth="1"/>
    <col min="14080" max="14080" width="49" bestFit="1" customWidth="1"/>
    <col min="14082" max="14082" width="6.83203125" customWidth="1"/>
    <col min="14083" max="14083" width="6.5" customWidth="1"/>
    <col min="14085" max="14085" width="15.5" customWidth="1"/>
    <col min="14086" max="14086" width="14" customWidth="1"/>
    <col min="14087" max="14087" width="15.6640625" customWidth="1"/>
    <col min="14088" max="14088" width="62.5" bestFit="1" customWidth="1"/>
    <col min="14333" max="14333" width="10.6640625" customWidth="1"/>
    <col min="14334" max="14335" width="15.33203125" bestFit="1" customWidth="1"/>
    <col min="14336" max="14336" width="49" bestFit="1" customWidth="1"/>
    <col min="14338" max="14338" width="6.83203125" customWidth="1"/>
    <col min="14339" max="14339" width="6.5" customWidth="1"/>
    <col min="14341" max="14341" width="15.5" customWidth="1"/>
    <col min="14342" max="14342" width="14" customWidth="1"/>
    <col min="14343" max="14343" width="15.6640625" customWidth="1"/>
    <col min="14344" max="14344" width="62.5" bestFit="1" customWidth="1"/>
    <col min="14589" max="14589" width="10.6640625" customWidth="1"/>
    <col min="14590" max="14591" width="15.33203125" bestFit="1" customWidth="1"/>
    <col min="14592" max="14592" width="49" bestFit="1" customWidth="1"/>
    <col min="14594" max="14594" width="6.83203125" customWidth="1"/>
    <col min="14595" max="14595" width="6.5" customWidth="1"/>
    <col min="14597" max="14597" width="15.5" customWidth="1"/>
    <col min="14598" max="14598" width="14" customWidth="1"/>
    <col min="14599" max="14599" width="15.6640625" customWidth="1"/>
    <col min="14600" max="14600" width="62.5" bestFit="1" customWidth="1"/>
    <col min="14845" max="14845" width="10.6640625" customWidth="1"/>
    <col min="14846" max="14847" width="15.33203125" bestFit="1" customWidth="1"/>
    <col min="14848" max="14848" width="49" bestFit="1" customWidth="1"/>
    <col min="14850" max="14850" width="6.83203125" customWidth="1"/>
    <col min="14851" max="14851" width="6.5" customWidth="1"/>
    <col min="14853" max="14853" width="15.5" customWidth="1"/>
    <col min="14854" max="14854" width="14" customWidth="1"/>
    <col min="14855" max="14855" width="15.6640625" customWidth="1"/>
    <col min="14856" max="14856" width="62.5" bestFit="1" customWidth="1"/>
    <col min="15101" max="15101" width="10.6640625" customWidth="1"/>
    <col min="15102" max="15103" width="15.33203125" bestFit="1" customWidth="1"/>
    <col min="15104" max="15104" width="49" bestFit="1" customWidth="1"/>
    <col min="15106" max="15106" width="6.83203125" customWidth="1"/>
    <col min="15107" max="15107" width="6.5" customWidth="1"/>
    <col min="15109" max="15109" width="15.5" customWidth="1"/>
    <col min="15110" max="15110" width="14" customWidth="1"/>
    <col min="15111" max="15111" width="15.6640625" customWidth="1"/>
    <col min="15112" max="15112" width="62.5" bestFit="1" customWidth="1"/>
    <col min="15357" max="15357" width="10.6640625" customWidth="1"/>
    <col min="15358" max="15359" width="15.33203125" bestFit="1" customWidth="1"/>
    <col min="15360" max="15360" width="49" bestFit="1" customWidth="1"/>
    <col min="15362" max="15362" width="6.83203125" customWidth="1"/>
    <col min="15363" max="15363" width="6.5" customWidth="1"/>
    <col min="15365" max="15365" width="15.5" customWidth="1"/>
    <col min="15366" max="15366" width="14" customWidth="1"/>
    <col min="15367" max="15367" width="15.6640625" customWidth="1"/>
    <col min="15368" max="15368" width="62.5" bestFit="1" customWidth="1"/>
    <col min="15613" max="15613" width="10.6640625" customWidth="1"/>
    <col min="15614" max="15615" width="15.33203125" bestFit="1" customWidth="1"/>
    <col min="15616" max="15616" width="49" bestFit="1" customWidth="1"/>
    <col min="15618" max="15618" width="6.83203125" customWidth="1"/>
    <col min="15619" max="15619" width="6.5" customWidth="1"/>
    <col min="15621" max="15621" width="15.5" customWidth="1"/>
    <col min="15622" max="15622" width="14" customWidth="1"/>
    <col min="15623" max="15623" width="15.6640625" customWidth="1"/>
    <col min="15624" max="15624" width="62.5" bestFit="1" customWidth="1"/>
    <col min="15869" max="15869" width="10.6640625" customWidth="1"/>
    <col min="15870" max="15871" width="15.33203125" bestFit="1" customWidth="1"/>
    <col min="15872" max="15872" width="49" bestFit="1" customWidth="1"/>
    <col min="15874" max="15874" width="6.83203125" customWidth="1"/>
    <col min="15875" max="15875" width="6.5" customWidth="1"/>
    <col min="15877" max="15877" width="15.5" customWidth="1"/>
    <col min="15878" max="15878" width="14" customWidth="1"/>
    <col min="15879" max="15879" width="15.6640625" customWidth="1"/>
    <col min="15880" max="15880" width="62.5" bestFit="1" customWidth="1"/>
    <col min="16125" max="16125" width="10.6640625" customWidth="1"/>
    <col min="16126" max="16127" width="15.33203125" bestFit="1" customWidth="1"/>
    <col min="16128" max="16128" width="49" bestFit="1" customWidth="1"/>
    <col min="16130" max="16130" width="6.83203125" customWidth="1"/>
    <col min="16131" max="16131" width="6.5" customWidth="1"/>
    <col min="16133" max="16133" width="15.5" customWidth="1"/>
    <col min="16134" max="16134" width="14" customWidth="1"/>
    <col min="16135" max="16135" width="15.6640625" customWidth="1"/>
    <col min="16136" max="16136" width="62.5" bestFit="1" customWidth="1"/>
  </cols>
  <sheetData>
    <row r="1" spans="1:8" ht="19" x14ac:dyDescent="0.25">
      <c r="A1" s="1" t="s">
        <v>529</v>
      </c>
    </row>
    <row r="2" spans="1:8" x14ac:dyDescent="0.2">
      <c r="A2" s="3"/>
    </row>
    <row r="3" spans="1:8" s="7" customFormat="1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530</v>
      </c>
      <c r="H3" s="7" t="s">
        <v>54</v>
      </c>
    </row>
    <row r="4" spans="1:8" x14ac:dyDescent="0.2">
      <c r="A4">
        <v>91</v>
      </c>
      <c r="B4" s="10" t="str">
        <f>HYPERLINK("http://www.uniprot.org/uniprot/AIM1_HUMAN", "AIM1_HUMAN")</f>
        <v>AIM1_HUMAN</v>
      </c>
      <c r="C4" t="s">
        <v>531</v>
      </c>
      <c r="D4" t="b">
        <v>1</v>
      </c>
      <c r="E4" s="6">
        <v>0</v>
      </c>
      <c r="F4" s="6">
        <v>2</v>
      </c>
      <c r="G4" s="6">
        <v>1</v>
      </c>
      <c r="H4" t="s">
        <v>59</v>
      </c>
    </row>
    <row r="5" spans="1:8" x14ac:dyDescent="0.2">
      <c r="A5">
        <v>41</v>
      </c>
      <c r="B5" s="10" t="str">
        <f>HYPERLINK("http://www.uniprot.org/uniprot/APOL1_HUMAN", "APOL1_HUMAN")</f>
        <v>APOL1_HUMAN</v>
      </c>
      <c r="C5" t="s">
        <v>70</v>
      </c>
      <c r="D5" t="b">
        <v>1</v>
      </c>
      <c r="E5" s="6">
        <v>1</v>
      </c>
      <c r="F5" s="6">
        <v>2</v>
      </c>
      <c r="G5" s="6">
        <v>1</v>
      </c>
      <c r="H5" t="s">
        <v>59</v>
      </c>
    </row>
    <row r="6" spans="1:8" x14ac:dyDescent="0.2">
      <c r="A6">
        <v>52</v>
      </c>
      <c r="B6" s="10" t="str">
        <f>HYPERLINK("http://www.uniprot.org/uniprot/EF2_HUMAN", "EF2_HUMAN")</f>
        <v>EF2_HUMAN</v>
      </c>
      <c r="C6" t="s">
        <v>532</v>
      </c>
      <c r="D6" t="b">
        <v>1</v>
      </c>
      <c r="E6" s="6">
        <v>0</v>
      </c>
      <c r="F6" s="6">
        <v>2</v>
      </c>
      <c r="G6" s="6">
        <v>1</v>
      </c>
      <c r="H6" t="s">
        <v>59</v>
      </c>
    </row>
    <row r="7" spans="1:8" x14ac:dyDescent="0.2">
      <c r="A7">
        <v>89</v>
      </c>
      <c r="B7" s="10" t="str">
        <f>HYPERLINK("http://www.uniprot.org/uniprot/ERGI3_HUMAN", "ERGI3_HUMAN")</f>
        <v>ERGI3_HUMAN</v>
      </c>
      <c r="C7" t="s">
        <v>533</v>
      </c>
      <c r="D7" t="b">
        <v>1</v>
      </c>
      <c r="E7" s="6">
        <v>0</v>
      </c>
      <c r="F7" s="6">
        <v>2</v>
      </c>
      <c r="G7" s="6">
        <v>1</v>
      </c>
      <c r="H7" t="s">
        <v>59</v>
      </c>
    </row>
    <row r="8" spans="1:8" x14ac:dyDescent="0.2">
      <c r="A8">
        <v>85</v>
      </c>
      <c r="B8" s="10" t="str">
        <f>HYPERLINK("http://www.uniprot.org/uniprot/F125A_HUMAN", "F125A_HUMAN")</f>
        <v>F125A_HUMAN</v>
      </c>
      <c r="C8" t="s">
        <v>534</v>
      </c>
      <c r="D8" t="b">
        <v>1</v>
      </c>
      <c r="E8" s="6">
        <v>0</v>
      </c>
      <c r="F8" s="6">
        <v>2</v>
      </c>
      <c r="G8" s="6">
        <v>1</v>
      </c>
      <c r="H8" t="s">
        <v>59</v>
      </c>
    </row>
    <row r="9" spans="1:8" x14ac:dyDescent="0.2">
      <c r="A9">
        <v>82</v>
      </c>
      <c r="B9" s="10" t="str">
        <f>HYPERLINK("http://www.uniprot.org/uniprot/FSIP1_HUMAN", "FSIP1_HUMAN")</f>
        <v>FSIP1_HUMAN</v>
      </c>
      <c r="C9" t="s">
        <v>535</v>
      </c>
      <c r="D9" t="b">
        <v>1</v>
      </c>
      <c r="E9" s="6">
        <v>2</v>
      </c>
      <c r="F9" s="6">
        <v>3</v>
      </c>
      <c r="G9" s="6">
        <v>1</v>
      </c>
      <c r="H9" t="s">
        <v>59</v>
      </c>
    </row>
    <row r="10" spans="1:8" x14ac:dyDescent="0.2">
      <c r="A10">
        <v>75</v>
      </c>
      <c r="B10" s="10" t="str">
        <f>HYPERLINK("http://www.uniprot.org/uniprot/HES1_HUMAN", "HES1_HUMAN")</f>
        <v>HES1_HUMAN</v>
      </c>
      <c r="C10" t="s">
        <v>536</v>
      </c>
      <c r="D10" t="b">
        <v>1</v>
      </c>
      <c r="E10" s="6">
        <v>0</v>
      </c>
      <c r="F10" s="6">
        <v>2</v>
      </c>
      <c r="G10" s="6">
        <v>1</v>
      </c>
      <c r="H10" t="s">
        <v>59</v>
      </c>
    </row>
    <row r="11" spans="1:8" x14ac:dyDescent="0.2">
      <c r="A11">
        <v>63</v>
      </c>
      <c r="B11" s="10" t="str">
        <f>HYPERLINK("http://www.uniprot.org/uniprot/HNRPK_HUMAN", "HNRPK_HUMAN")</f>
        <v>HNRPK_HUMAN</v>
      </c>
      <c r="C11" t="s">
        <v>537</v>
      </c>
      <c r="D11" t="b">
        <v>1</v>
      </c>
      <c r="E11" s="6">
        <v>0</v>
      </c>
      <c r="F11" s="6">
        <v>2</v>
      </c>
      <c r="G11" s="6">
        <v>1</v>
      </c>
      <c r="H11" t="s">
        <v>59</v>
      </c>
    </row>
    <row r="12" spans="1:8" x14ac:dyDescent="0.2">
      <c r="A12">
        <v>46</v>
      </c>
      <c r="B12" s="10" t="str">
        <f>HYPERLINK("http://www.uniprot.org/uniprot/HS90A_HUMAN", "HS90A_HUMAN")</f>
        <v>HS90A_HUMAN</v>
      </c>
      <c r="C12" t="s">
        <v>286</v>
      </c>
      <c r="D12" t="b">
        <v>1</v>
      </c>
      <c r="E12" s="6">
        <v>2</v>
      </c>
      <c r="F12" s="6">
        <v>2</v>
      </c>
      <c r="G12" s="6">
        <v>1</v>
      </c>
      <c r="H12" t="s">
        <v>59</v>
      </c>
    </row>
    <row r="13" spans="1:8" x14ac:dyDescent="0.2">
      <c r="A13">
        <v>49</v>
      </c>
      <c r="B13" s="10" t="str">
        <f>HYPERLINK("http://www.uniprot.org/uniprot/IFIT2_HUMAN", "IFIT2_HUMAN")</f>
        <v>IFIT2_HUMAN</v>
      </c>
      <c r="C13" t="s">
        <v>538</v>
      </c>
      <c r="D13" t="b">
        <v>1</v>
      </c>
      <c r="E13" s="6">
        <v>1</v>
      </c>
      <c r="F13" s="6">
        <v>2</v>
      </c>
      <c r="G13" s="6">
        <v>1</v>
      </c>
      <c r="H13" t="s">
        <v>59</v>
      </c>
    </row>
    <row r="14" spans="1:8" x14ac:dyDescent="0.2">
      <c r="A14">
        <v>48</v>
      </c>
      <c r="B14" s="10" t="str">
        <f>HYPERLINK("http://www.uniprot.org/uniprot/K1C19_HUMAN", "K1C19_HUMAN")</f>
        <v>K1C19_HUMAN</v>
      </c>
      <c r="C14" t="s">
        <v>539</v>
      </c>
      <c r="D14" t="b">
        <v>1</v>
      </c>
      <c r="E14" s="6">
        <v>0</v>
      </c>
      <c r="F14" s="6">
        <v>2</v>
      </c>
      <c r="G14" s="6">
        <v>1</v>
      </c>
      <c r="H14" t="s">
        <v>59</v>
      </c>
    </row>
    <row r="15" spans="1:8" x14ac:dyDescent="0.2">
      <c r="A15">
        <v>83</v>
      </c>
      <c r="B15" s="10" t="str">
        <f>HYPERLINK("http://www.uniprot.org/uniprot/POF1B_HUMAN", "POF1B_HUMAN")</f>
        <v>POF1B_HUMAN</v>
      </c>
      <c r="C15" t="s">
        <v>540</v>
      </c>
      <c r="D15" t="b">
        <v>1</v>
      </c>
      <c r="E15" s="6">
        <v>2</v>
      </c>
      <c r="F15" s="6">
        <v>2</v>
      </c>
      <c r="G15" s="6">
        <v>1</v>
      </c>
      <c r="H15" t="s">
        <v>59</v>
      </c>
    </row>
    <row r="16" spans="1:8" x14ac:dyDescent="0.2">
      <c r="A16">
        <v>58</v>
      </c>
      <c r="B16" s="10" t="str">
        <f>HYPERLINK("http://www.uniprot.org/uniprot/RL13_HUMAN", "RL13_HUMAN")</f>
        <v>RL13_HUMAN</v>
      </c>
      <c r="C16" t="s">
        <v>541</v>
      </c>
      <c r="D16" t="b">
        <v>1</v>
      </c>
      <c r="E16" s="6">
        <v>1</v>
      </c>
      <c r="F16" s="6">
        <v>3</v>
      </c>
      <c r="G16" s="6">
        <v>1</v>
      </c>
      <c r="H16" t="s">
        <v>59</v>
      </c>
    </row>
    <row r="17" spans="1:8" x14ac:dyDescent="0.2">
      <c r="A17">
        <v>64</v>
      </c>
      <c r="B17" s="10" t="str">
        <f>HYPERLINK("http://www.uniprot.org/uniprot/RS13_HUMAN", "RS13_HUMAN")</f>
        <v>RS13_HUMAN</v>
      </c>
      <c r="C17" t="s">
        <v>542</v>
      </c>
      <c r="D17" t="b">
        <v>1</v>
      </c>
      <c r="E17" s="6">
        <v>0</v>
      </c>
      <c r="F17" s="6">
        <v>2</v>
      </c>
      <c r="G17" s="6">
        <v>1</v>
      </c>
      <c r="H17" t="s">
        <v>59</v>
      </c>
    </row>
    <row r="18" spans="1:8" x14ac:dyDescent="0.2">
      <c r="A18">
        <v>79</v>
      </c>
      <c r="B18" s="10" t="str">
        <f>HYPERLINK("http://www.uniprot.org/uniprot/SBSN_HUMAN", "SBSN_HUMAN")</f>
        <v>SBSN_HUMAN</v>
      </c>
      <c r="C18" t="s">
        <v>543</v>
      </c>
      <c r="D18" t="b">
        <v>1</v>
      </c>
      <c r="E18" s="6">
        <v>1</v>
      </c>
      <c r="F18" s="6">
        <v>3</v>
      </c>
      <c r="G18" s="6">
        <v>1</v>
      </c>
      <c r="H18" t="s">
        <v>59</v>
      </c>
    </row>
    <row r="19" spans="1:8" x14ac:dyDescent="0.2">
      <c r="A19">
        <v>71</v>
      </c>
      <c r="B19" s="10" t="str">
        <f>HYPERLINK("http://www.uniprot.org/uniprot/SRS11_HUMAN", "SRS11_HUMAN")</f>
        <v>SRS11_HUMAN</v>
      </c>
      <c r="C19" t="s">
        <v>544</v>
      </c>
      <c r="D19" t="b">
        <v>1</v>
      </c>
      <c r="E19" s="6">
        <v>1</v>
      </c>
      <c r="F19" s="6">
        <v>2</v>
      </c>
      <c r="G19" s="6">
        <v>1</v>
      </c>
      <c r="H19" t="s">
        <v>59</v>
      </c>
    </row>
    <row r="20" spans="1:8" x14ac:dyDescent="0.2">
      <c r="A20">
        <v>86</v>
      </c>
      <c r="B20" s="10" t="str">
        <f>HYPERLINK("http://www.uniprot.org/uniprot/SUSD3_HUMAN", "SUSD3_HUMAN")</f>
        <v>SUSD3_HUMAN</v>
      </c>
      <c r="C20" t="s">
        <v>545</v>
      </c>
      <c r="D20" t="b">
        <v>1</v>
      </c>
      <c r="E20" s="6">
        <v>0</v>
      </c>
      <c r="F20" s="6">
        <v>2</v>
      </c>
      <c r="G20" s="6">
        <v>1</v>
      </c>
      <c r="H20" t="s">
        <v>59</v>
      </c>
    </row>
    <row r="21" spans="1:8" x14ac:dyDescent="0.2">
      <c r="A21">
        <v>55</v>
      </c>
      <c r="B21" s="10" t="str">
        <f>HYPERLINK("http://www.uniprot.org/uniprot/TCPA_HUMAN", "TCPA_HUMAN")</f>
        <v>TCPA_HUMAN</v>
      </c>
      <c r="C21" t="s">
        <v>546</v>
      </c>
      <c r="D21" t="b">
        <v>1</v>
      </c>
      <c r="E21" s="6">
        <v>2</v>
      </c>
      <c r="F21" s="6">
        <v>3</v>
      </c>
      <c r="G21" s="6">
        <v>1</v>
      </c>
      <c r="H21" t="s">
        <v>59</v>
      </c>
    </row>
    <row r="22" spans="1:8" x14ac:dyDescent="0.2">
      <c r="A22">
        <v>90</v>
      </c>
      <c r="B22" s="10" t="str">
        <f>HYPERLINK("http://www.uniprot.org/uniprot/TMX2_HUMAN", "TMX2_HUMAN")</f>
        <v>TMX2_HUMAN</v>
      </c>
      <c r="C22" t="s">
        <v>547</v>
      </c>
      <c r="D22" t="b">
        <v>1</v>
      </c>
      <c r="E22" s="6">
        <v>1</v>
      </c>
      <c r="F22" s="6">
        <v>2</v>
      </c>
      <c r="G22" s="6">
        <v>1</v>
      </c>
      <c r="H22" t="s">
        <v>59</v>
      </c>
    </row>
    <row r="23" spans="1:8" x14ac:dyDescent="0.2">
      <c r="A23">
        <v>62</v>
      </c>
      <c r="B23" s="10" t="str">
        <f>HYPERLINK("http://www.uniprot.org/uniprot/TPD52_HUMAN", "TPD52_HUMAN")</f>
        <v>TPD52_HUMAN</v>
      </c>
      <c r="C23" t="s">
        <v>548</v>
      </c>
      <c r="D23" t="b">
        <v>1</v>
      </c>
      <c r="E23" s="6">
        <v>1</v>
      </c>
      <c r="F23" s="6">
        <v>2</v>
      </c>
      <c r="G23" s="6">
        <v>1</v>
      </c>
      <c r="H23" t="s">
        <v>59</v>
      </c>
    </row>
    <row r="24" spans="1:8" x14ac:dyDescent="0.2">
      <c r="A24">
        <v>51</v>
      </c>
      <c r="B24" s="10" t="str">
        <f>HYPERLINK("http://www.uniprot.org/uniprot/XRCC5_HUMAN", "XRCC5_HUMAN")</f>
        <v>XRCC5_HUMAN</v>
      </c>
      <c r="C24" t="s">
        <v>549</v>
      </c>
      <c r="D24" t="b">
        <v>1</v>
      </c>
      <c r="E24" s="6">
        <v>0</v>
      </c>
      <c r="F24" s="6">
        <v>2</v>
      </c>
      <c r="G24" s="6">
        <v>1</v>
      </c>
      <c r="H24" t="s">
        <v>59</v>
      </c>
    </row>
    <row r="25" spans="1:8" x14ac:dyDescent="0.2">
      <c r="E25"/>
      <c r="F25"/>
      <c r="G25"/>
      <c r="H25" t="s">
        <v>59</v>
      </c>
    </row>
    <row r="26" spans="1:8" x14ac:dyDescent="0.2">
      <c r="B26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2"/>
  <sheetViews>
    <sheetView topLeftCell="A92" workbookViewId="0">
      <selection activeCell="C9" sqref="C9"/>
    </sheetView>
  </sheetViews>
  <sheetFormatPr baseColWidth="10" defaultColWidth="8.83203125" defaultRowHeight="15" x14ac:dyDescent="0.2"/>
  <cols>
    <col min="1" max="1" width="10.6640625" customWidth="1"/>
    <col min="2" max="2" width="15.5" bestFit="1" customWidth="1"/>
    <col min="3" max="3" width="31.33203125" bestFit="1" customWidth="1"/>
    <col min="5" max="5" width="8.83203125" style="6"/>
    <col min="6" max="6" width="7.6640625" style="6" customWidth="1"/>
    <col min="7" max="7" width="35.33203125" style="6" customWidth="1"/>
    <col min="8" max="8" width="62.5" bestFit="1" customWidth="1"/>
    <col min="254" max="254" width="10.6640625" customWidth="1"/>
    <col min="255" max="256" width="15.5" bestFit="1" customWidth="1"/>
    <col min="257" max="257" width="49" bestFit="1" customWidth="1"/>
    <col min="260" max="260" width="7.6640625" customWidth="1"/>
    <col min="262" max="262" width="13.6640625" customWidth="1"/>
    <col min="263" max="263" width="16.33203125" customWidth="1"/>
    <col min="264" max="264" width="62.5" bestFit="1" customWidth="1"/>
    <col min="510" max="510" width="10.6640625" customWidth="1"/>
    <col min="511" max="512" width="15.5" bestFit="1" customWidth="1"/>
    <col min="513" max="513" width="49" bestFit="1" customWidth="1"/>
    <col min="516" max="516" width="7.6640625" customWidth="1"/>
    <col min="518" max="518" width="13.6640625" customWidth="1"/>
    <col min="519" max="519" width="16.33203125" customWidth="1"/>
    <col min="520" max="520" width="62.5" bestFit="1" customWidth="1"/>
    <col min="766" max="766" width="10.6640625" customWidth="1"/>
    <col min="767" max="768" width="15.5" bestFit="1" customWidth="1"/>
    <col min="769" max="769" width="49" bestFit="1" customWidth="1"/>
    <col min="772" max="772" width="7.6640625" customWidth="1"/>
    <col min="774" max="774" width="13.6640625" customWidth="1"/>
    <col min="775" max="775" width="16.33203125" customWidth="1"/>
    <col min="776" max="776" width="62.5" bestFit="1" customWidth="1"/>
    <col min="1022" max="1022" width="10.6640625" customWidth="1"/>
    <col min="1023" max="1024" width="15.5" bestFit="1" customWidth="1"/>
    <col min="1025" max="1025" width="49" bestFit="1" customWidth="1"/>
    <col min="1028" max="1028" width="7.6640625" customWidth="1"/>
    <col min="1030" max="1030" width="13.6640625" customWidth="1"/>
    <col min="1031" max="1031" width="16.33203125" customWidth="1"/>
    <col min="1032" max="1032" width="62.5" bestFit="1" customWidth="1"/>
    <col min="1278" max="1278" width="10.6640625" customWidth="1"/>
    <col min="1279" max="1280" width="15.5" bestFit="1" customWidth="1"/>
    <col min="1281" max="1281" width="49" bestFit="1" customWidth="1"/>
    <col min="1284" max="1284" width="7.6640625" customWidth="1"/>
    <col min="1286" max="1286" width="13.6640625" customWidth="1"/>
    <col min="1287" max="1287" width="16.33203125" customWidth="1"/>
    <col min="1288" max="1288" width="62.5" bestFit="1" customWidth="1"/>
    <col min="1534" max="1534" width="10.6640625" customWidth="1"/>
    <col min="1535" max="1536" width="15.5" bestFit="1" customWidth="1"/>
    <col min="1537" max="1537" width="49" bestFit="1" customWidth="1"/>
    <col min="1540" max="1540" width="7.6640625" customWidth="1"/>
    <col min="1542" max="1542" width="13.6640625" customWidth="1"/>
    <col min="1543" max="1543" width="16.33203125" customWidth="1"/>
    <col min="1544" max="1544" width="62.5" bestFit="1" customWidth="1"/>
    <col min="1790" max="1790" width="10.6640625" customWidth="1"/>
    <col min="1791" max="1792" width="15.5" bestFit="1" customWidth="1"/>
    <col min="1793" max="1793" width="49" bestFit="1" customWidth="1"/>
    <col min="1796" max="1796" width="7.6640625" customWidth="1"/>
    <col min="1798" max="1798" width="13.6640625" customWidth="1"/>
    <col min="1799" max="1799" width="16.33203125" customWidth="1"/>
    <col min="1800" max="1800" width="62.5" bestFit="1" customWidth="1"/>
    <col min="2046" max="2046" width="10.6640625" customWidth="1"/>
    <col min="2047" max="2048" width="15.5" bestFit="1" customWidth="1"/>
    <col min="2049" max="2049" width="49" bestFit="1" customWidth="1"/>
    <col min="2052" max="2052" width="7.6640625" customWidth="1"/>
    <col min="2054" max="2054" width="13.6640625" customWidth="1"/>
    <col min="2055" max="2055" width="16.33203125" customWidth="1"/>
    <col min="2056" max="2056" width="62.5" bestFit="1" customWidth="1"/>
    <col min="2302" max="2302" width="10.6640625" customWidth="1"/>
    <col min="2303" max="2304" width="15.5" bestFit="1" customWidth="1"/>
    <col min="2305" max="2305" width="49" bestFit="1" customWidth="1"/>
    <col min="2308" max="2308" width="7.6640625" customWidth="1"/>
    <col min="2310" max="2310" width="13.6640625" customWidth="1"/>
    <col min="2311" max="2311" width="16.33203125" customWidth="1"/>
    <col min="2312" max="2312" width="62.5" bestFit="1" customWidth="1"/>
    <col min="2558" max="2558" width="10.6640625" customWidth="1"/>
    <col min="2559" max="2560" width="15.5" bestFit="1" customWidth="1"/>
    <col min="2561" max="2561" width="49" bestFit="1" customWidth="1"/>
    <col min="2564" max="2564" width="7.6640625" customWidth="1"/>
    <col min="2566" max="2566" width="13.6640625" customWidth="1"/>
    <col min="2567" max="2567" width="16.33203125" customWidth="1"/>
    <col min="2568" max="2568" width="62.5" bestFit="1" customWidth="1"/>
    <col min="2814" max="2814" width="10.6640625" customWidth="1"/>
    <col min="2815" max="2816" width="15.5" bestFit="1" customWidth="1"/>
    <col min="2817" max="2817" width="49" bestFit="1" customWidth="1"/>
    <col min="2820" max="2820" width="7.6640625" customWidth="1"/>
    <col min="2822" max="2822" width="13.6640625" customWidth="1"/>
    <col min="2823" max="2823" width="16.33203125" customWidth="1"/>
    <col min="2824" max="2824" width="62.5" bestFit="1" customWidth="1"/>
    <col min="3070" max="3070" width="10.6640625" customWidth="1"/>
    <col min="3071" max="3072" width="15.5" bestFit="1" customWidth="1"/>
    <col min="3073" max="3073" width="49" bestFit="1" customWidth="1"/>
    <col min="3076" max="3076" width="7.6640625" customWidth="1"/>
    <col min="3078" max="3078" width="13.6640625" customWidth="1"/>
    <col min="3079" max="3079" width="16.33203125" customWidth="1"/>
    <col min="3080" max="3080" width="62.5" bestFit="1" customWidth="1"/>
    <col min="3326" max="3326" width="10.6640625" customWidth="1"/>
    <col min="3327" max="3328" width="15.5" bestFit="1" customWidth="1"/>
    <col min="3329" max="3329" width="49" bestFit="1" customWidth="1"/>
    <col min="3332" max="3332" width="7.6640625" customWidth="1"/>
    <col min="3334" max="3334" width="13.6640625" customWidth="1"/>
    <col min="3335" max="3335" width="16.33203125" customWidth="1"/>
    <col min="3336" max="3336" width="62.5" bestFit="1" customWidth="1"/>
    <col min="3582" max="3582" width="10.6640625" customWidth="1"/>
    <col min="3583" max="3584" width="15.5" bestFit="1" customWidth="1"/>
    <col min="3585" max="3585" width="49" bestFit="1" customWidth="1"/>
    <col min="3588" max="3588" width="7.6640625" customWidth="1"/>
    <col min="3590" max="3590" width="13.6640625" customWidth="1"/>
    <col min="3591" max="3591" width="16.33203125" customWidth="1"/>
    <col min="3592" max="3592" width="62.5" bestFit="1" customWidth="1"/>
    <col min="3838" max="3838" width="10.6640625" customWidth="1"/>
    <col min="3839" max="3840" width="15.5" bestFit="1" customWidth="1"/>
    <col min="3841" max="3841" width="49" bestFit="1" customWidth="1"/>
    <col min="3844" max="3844" width="7.6640625" customWidth="1"/>
    <col min="3846" max="3846" width="13.6640625" customWidth="1"/>
    <col min="3847" max="3847" width="16.33203125" customWidth="1"/>
    <col min="3848" max="3848" width="62.5" bestFit="1" customWidth="1"/>
    <col min="4094" max="4094" width="10.6640625" customWidth="1"/>
    <col min="4095" max="4096" width="15.5" bestFit="1" customWidth="1"/>
    <col min="4097" max="4097" width="49" bestFit="1" customWidth="1"/>
    <col min="4100" max="4100" width="7.6640625" customWidth="1"/>
    <col min="4102" max="4102" width="13.6640625" customWidth="1"/>
    <col min="4103" max="4103" width="16.33203125" customWidth="1"/>
    <col min="4104" max="4104" width="62.5" bestFit="1" customWidth="1"/>
    <col min="4350" max="4350" width="10.6640625" customWidth="1"/>
    <col min="4351" max="4352" width="15.5" bestFit="1" customWidth="1"/>
    <col min="4353" max="4353" width="49" bestFit="1" customWidth="1"/>
    <col min="4356" max="4356" width="7.6640625" customWidth="1"/>
    <col min="4358" max="4358" width="13.6640625" customWidth="1"/>
    <col min="4359" max="4359" width="16.33203125" customWidth="1"/>
    <col min="4360" max="4360" width="62.5" bestFit="1" customWidth="1"/>
    <col min="4606" max="4606" width="10.6640625" customWidth="1"/>
    <col min="4607" max="4608" width="15.5" bestFit="1" customWidth="1"/>
    <col min="4609" max="4609" width="49" bestFit="1" customWidth="1"/>
    <col min="4612" max="4612" width="7.6640625" customWidth="1"/>
    <col min="4614" max="4614" width="13.6640625" customWidth="1"/>
    <col min="4615" max="4615" width="16.33203125" customWidth="1"/>
    <col min="4616" max="4616" width="62.5" bestFit="1" customWidth="1"/>
    <col min="4862" max="4862" width="10.6640625" customWidth="1"/>
    <col min="4863" max="4864" width="15.5" bestFit="1" customWidth="1"/>
    <col min="4865" max="4865" width="49" bestFit="1" customWidth="1"/>
    <col min="4868" max="4868" width="7.6640625" customWidth="1"/>
    <col min="4870" max="4870" width="13.6640625" customWidth="1"/>
    <col min="4871" max="4871" width="16.33203125" customWidth="1"/>
    <col min="4872" max="4872" width="62.5" bestFit="1" customWidth="1"/>
    <col min="5118" max="5118" width="10.6640625" customWidth="1"/>
    <col min="5119" max="5120" width="15.5" bestFit="1" customWidth="1"/>
    <col min="5121" max="5121" width="49" bestFit="1" customWidth="1"/>
    <col min="5124" max="5124" width="7.6640625" customWidth="1"/>
    <col min="5126" max="5126" width="13.6640625" customWidth="1"/>
    <col min="5127" max="5127" width="16.33203125" customWidth="1"/>
    <col min="5128" max="5128" width="62.5" bestFit="1" customWidth="1"/>
    <col min="5374" max="5374" width="10.6640625" customWidth="1"/>
    <col min="5375" max="5376" width="15.5" bestFit="1" customWidth="1"/>
    <col min="5377" max="5377" width="49" bestFit="1" customWidth="1"/>
    <col min="5380" max="5380" width="7.6640625" customWidth="1"/>
    <col min="5382" max="5382" width="13.6640625" customWidth="1"/>
    <col min="5383" max="5383" width="16.33203125" customWidth="1"/>
    <col min="5384" max="5384" width="62.5" bestFit="1" customWidth="1"/>
    <col min="5630" max="5630" width="10.6640625" customWidth="1"/>
    <col min="5631" max="5632" width="15.5" bestFit="1" customWidth="1"/>
    <col min="5633" max="5633" width="49" bestFit="1" customWidth="1"/>
    <col min="5636" max="5636" width="7.6640625" customWidth="1"/>
    <col min="5638" max="5638" width="13.6640625" customWidth="1"/>
    <col min="5639" max="5639" width="16.33203125" customWidth="1"/>
    <col min="5640" max="5640" width="62.5" bestFit="1" customWidth="1"/>
    <col min="5886" max="5886" width="10.6640625" customWidth="1"/>
    <col min="5887" max="5888" width="15.5" bestFit="1" customWidth="1"/>
    <col min="5889" max="5889" width="49" bestFit="1" customWidth="1"/>
    <col min="5892" max="5892" width="7.6640625" customWidth="1"/>
    <col min="5894" max="5894" width="13.6640625" customWidth="1"/>
    <col min="5895" max="5895" width="16.33203125" customWidth="1"/>
    <col min="5896" max="5896" width="62.5" bestFit="1" customWidth="1"/>
    <col min="6142" max="6142" width="10.6640625" customWidth="1"/>
    <col min="6143" max="6144" width="15.5" bestFit="1" customWidth="1"/>
    <col min="6145" max="6145" width="49" bestFit="1" customWidth="1"/>
    <col min="6148" max="6148" width="7.6640625" customWidth="1"/>
    <col min="6150" max="6150" width="13.6640625" customWidth="1"/>
    <col min="6151" max="6151" width="16.33203125" customWidth="1"/>
    <col min="6152" max="6152" width="62.5" bestFit="1" customWidth="1"/>
    <col min="6398" max="6398" width="10.6640625" customWidth="1"/>
    <col min="6399" max="6400" width="15.5" bestFit="1" customWidth="1"/>
    <col min="6401" max="6401" width="49" bestFit="1" customWidth="1"/>
    <col min="6404" max="6404" width="7.6640625" customWidth="1"/>
    <col min="6406" max="6406" width="13.6640625" customWidth="1"/>
    <col min="6407" max="6407" width="16.33203125" customWidth="1"/>
    <col min="6408" max="6408" width="62.5" bestFit="1" customWidth="1"/>
    <col min="6654" max="6654" width="10.6640625" customWidth="1"/>
    <col min="6655" max="6656" width="15.5" bestFit="1" customWidth="1"/>
    <col min="6657" max="6657" width="49" bestFit="1" customWidth="1"/>
    <col min="6660" max="6660" width="7.6640625" customWidth="1"/>
    <col min="6662" max="6662" width="13.6640625" customWidth="1"/>
    <col min="6663" max="6663" width="16.33203125" customWidth="1"/>
    <col min="6664" max="6664" width="62.5" bestFit="1" customWidth="1"/>
    <col min="6910" max="6910" width="10.6640625" customWidth="1"/>
    <col min="6911" max="6912" width="15.5" bestFit="1" customWidth="1"/>
    <col min="6913" max="6913" width="49" bestFit="1" customWidth="1"/>
    <col min="6916" max="6916" width="7.6640625" customWidth="1"/>
    <col min="6918" max="6918" width="13.6640625" customWidth="1"/>
    <col min="6919" max="6919" width="16.33203125" customWidth="1"/>
    <col min="6920" max="6920" width="62.5" bestFit="1" customWidth="1"/>
    <col min="7166" max="7166" width="10.6640625" customWidth="1"/>
    <col min="7167" max="7168" width="15.5" bestFit="1" customWidth="1"/>
    <col min="7169" max="7169" width="49" bestFit="1" customWidth="1"/>
    <col min="7172" max="7172" width="7.6640625" customWidth="1"/>
    <col min="7174" max="7174" width="13.6640625" customWidth="1"/>
    <col min="7175" max="7175" width="16.33203125" customWidth="1"/>
    <col min="7176" max="7176" width="62.5" bestFit="1" customWidth="1"/>
    <col min="7422" max="7422" width="10.6640625" customWidth="1"/>
    <col min="7423" max="7424" width="15.5" bestFit="1" customWidth="1"/>
    <col min="7425" max="7425" width="49" bestFit="1" customWidth="1"/>
    <col min="7428" max="7428" width="7.6640625" customWidth="1"/>
    <col min="7430" max="7430" width="13.6640625" customWidth="1"/>
    <col min="7431" max="7431" width="16.33203125" customWidth="1"/>
    <col min="7432" max="7432" width="62.5" bestFit="1" customWidth="1"/>
    <col min="7678" max="7678" width="10.6640625" customWidth="1"/>
    <col min="7679" max="7680" width="15.5" bestFit="1" customWidth="1"/>
    <col min="7681" max="7681" width="49" bestFit="1" customWidth="1"/>
    <col min="7684" max="7684" width="7.6640625" customWidth="1"/>
    <col min="7686" max="7686" width="13.6640625" customWidth="1"/>
    <col min="7687" max="7687" width="16.33203125" customWidth="1"/>
    <col min="7688" max="7688" width="62.5" bestFit="1" customWidth="1"/>
    <col min="7934" max="7934" width="10.6640625" customWidth="1"/>
    <col min="7935" max="7936" width="15.5" bestFit="1" customWidth="1"/>
    <col min="7937" max="7937" width="49" bestFit="1" customWidth="1"/>
    <col min="7940" max="7940" width="7.6640625" customWidth="1"/>
    <col min="7942" max="7942" width="13.6640625" customWidth="1"/>
    <col min="7943" max="7943" width="16.33203125" customWidth="1"/>
    <col min="7944" max="7944" width="62.5" bestFit="1" customWidth="1"/>
    <col min="8190" max="8190" width="10.6640625" customWidth="1"/>
    <col min="8191" max="8192" width="15.5" bestFit="1" customWidth="1"/>
    <col min="8193" max="8193" width="49" bestFit="1" customWidth="1"/>
    <col min="8196" max="8196" width="7.6640625" customWidth="1"/>
    <col min="8198" max="8198" width="13.6640625" customWidth="1"/>
    <col min="8199" max="8199" width="16.33203125" customWidth="1"/>
    <col min="8200" max="8200" width="62.5" bestFit="1" customWidth="1"/>
    <col min="8446" max="8446" width="10.6640625" customWidth="1"/>
    <col min="8447" max="8448" width="15.5" bestFit="1" customWidth="1"/>
    <col min="8449" max="8449" width="49" bestFit="1" customWidth="1"/>
    <col min="8452" max="8452" width="7.6640625" customWidth="1"/>
    <col min="8454" max="8454" width="13.6640625" customWidth="1"/>
    <col min="8455" max="8455" width="16.33203125" customWidth="1"/>
    <col min="8456" max="8456" width="62.5" bestFit="1" customWidth="1"/>
    <col min="8702" max="8702" width="10.6640625" customWidth="1"/>
    <col min="8703" max="8704" width="15.5" bestFit="1" customWidth="1"/>
    <col min="8705" max="8705" width="49" bestFit="1" customWidth="1"/>
    <col min="8708" max="8708" width="7.6640625" customWidth="1"/>
    <col min="8710" max="8710" width="13.6640625" customWidth="1"/>
    <col min="8711" max="8711" width="16.33203125" customWidth="1"/>
    <col min="8712" max="8712" width="62.5" bestFit="1" customWidth="1"/>
    <col min="8958" max="8958" width="10.6640625" customWidth="1"/>
    <col min="8959" max="8960" width="15.5" bestFit="1" customWidth="1"/>
    <col min="8961" max="8961" width="49" bestFit="1" customWidth="1"/>
    <col min="8964" max="8964" width="7.6640625" customWidth="1"/>
    <col min="8966" max="8966" width="13.6640625" customWidth="1"/>
    <col min="8967" max="8967" width="16.33203125" customWidth="1"/>
    <col min="8968" max="8968" width="62.5" bestFit="1" customWidth="1"/>
    <col min="9214" max="9214" width="10.6640625" customWidth="1"/>
    <col min="9215" max="9216" width="15.5" bestFit="1" customWidth="1"/>
    <col min="9217" max="9217" width="49" bestFit="1" customWidth="1"/>
    <col min="9220" max="9220" width="7.6640625" customWidth="1"/>
    <col min="9222" max="9222" width="13.6640625" customWidth="1"/>
    <col min="9223" max="9223" width="16.33203125" customWidth="1"/>
    <col min="9224" max="9224" width="62.5" bestFit="1" customWidth="1"/>
    <col min="9470" max="9470" width="10.6640625" customWidth="1"/>
    <col min="9471" max="9472" width="15.5" bestFit="1" customWidth="1"/>
    <col min="9473" max="9473" width="49" bestFit="1" customWidth="1"/>
    <col min="9476" max="9476" width="7.6640625" customWidth="1"/>
    <col min="9478" max="9478" width="13.6640625" customWidth="1"/>
    <col min="9479" max="9479" width="16.33203125" customWidth="1"/>
    <col min="9480" max="9480" width="62.5" bestFit="1" customWidth="1"/>
    <col min="9726" max="9726" width="10.6640625" customWidth="1"/>
    <col min="9727" max="9728" width="15.5" bestFit="1" customWidth="1"/>
    <col min="9729" max="9729" width="49" bestFit="1" customWidth="1"/>
    <col min="9732" max="9732" width="7.6640625" customWidth="1"/>
    <col min="9734" max="9734" width="13.6640625" customWidth="1"/>
    <col min="9735" max="9735" width="16.33203125" customWidth="1"/>
    <col min="9736" max="9736" width="62.5" bestFit="1" customWidth="1"/>
    <col min="9982" max="9982" width="10.6640625" customWidth="1"/>
    <col min="9983" max="9984" width="15.5" bestFit="1" customWidth="1"/>
    <col min="9985" max="9985" width="49" bestFit="1" customWidth="1"/>
    <col min="9988" max="9988" width="7.6640625" customWidth="1"/>
    <col min="9990" max="9990" width="13.6640625" customWidth="1"/>
    <col min="9991" max="9991" width="16.33203125" customWidth="1"/>
    <col min="9992" max="9992" width="62.5" bestFit="1" customWidth="1"/>
    <col min="10238" max="10238" width="10.6640625" customWidth="1"/>
    <col min="10239" max="10240" width="15.5" bestFit="1" customWidth="1"/>
    <col min="10241" max="10241" width="49" bestFit="1" customWidth="1"/>
    <col min="10244" max="10244" width="7.6640625" customWidth="1"/>
    <col min="10246" max="10246" width="13.6640625" customWidth="1"/>
    <col min="10247" max="10247" width="16.33203125" customWidth="1"/>
    <col min="10248" max="10248" width="62.5" bestFit="1" customWidth="1"/>
    <col min="10494" max="10494" width="10.6640625" customWidth="1"/>
    <col min="10495" max="10496" width="15.5" bestFit="1" customWidth="1"/>
    <col min="10497" max="10497" width="49" bestFit="1" customWidth="1"/>
    <col min="10500" max="10500" width="7.6640625" customWidth="1"/>
    <col min="10502" max="10502" width="13.6640625" customWidth="1"/>
    <col min="10503" max="10503" width="16.33203125" customWidth="1"/>
    <col min="10504" max="10504" width="62.5" bestFit="1" customWidth="1"/>
    <col min="10750" max="10750" width="10.6640625" customWidth="1"/>
    <col min="10751" max="10752" width="15.5" bestFit="1" customWidth="1"/>
    <col min="10753" max="10753" width="49" bestFit="1" customWidth="1"/>
    <col min="10756" max="10756" width="7.6640625" customWidth="1"/>
    <col min="10758" max="10758" width="13.6640625" customWidth="1"/>
    <col min="10759" max="10759" width="16.33203125" customWidth="1"/>
    <col min="10760" max="10760" width="62.5" bestFit="1" customWidth="1"/>
    <col min="11006" max="11006" width="10.6640625" customWidth="1"/>
    <col min="11007" max="11008" width="15.5" bestFit="1" customWidth="1"/>
    <col min="11009" max="11009" width="49" bestFit="1" customWidth="1"/>
    <col min="11012" max="11012" width="7.6640625" customWidth="1"/>
    <col min="11014" max="11014" width="13.6640625" customWidth="1"/>
    <col min="11015" max="11015" width="16.33203125" customWidth="1"/>
    <col min="11016" max="11016" width="62.5" bestFit="1" customWidth="1"/>
    <col min="11262" max="11262" width="10.6640625" customWidth="1"/>
    <col min="11263" max="11264" width="15.5" bestFit="1" customWidth="1"/>
    <col min="11265" max="11265" width="49" bestFit="1" customWidth="1"/>
    <col min="11268" max="11268" width="7.6640625" customWidth="1"/>
    <col min="11270" max="11270" width="13.6640625" customWidth="1"/>
    <col min="11271" max="11271" width="16.33203125" customWidth="1"/>
    <col min="11272" max="11272" width="62.5" bestFit="1" customWidth="1"/>
    <col min="11518" max="11518" width="10.6640625" customWidth="1"/>
    <col min="11519" max="11520" width="15.5" bestFit="1" customWidth="1"/>
    <col min="11521" max="11521" width="49" bestFit="1" customWidth="1"/>
    <col min="11524" max="11524" width="7.6640625" customWidth="1"/>
    <col min="11526" max="11526" width="13.6640625" customWidth="1"/>
    <col min="11527" max="11527" width="16.33203125" customWidth="1"/>
    <col min="11528" max="11528" width="62.5" bestFit="1" customWidth="1"/>
    <col min="11774" max="11774" width="10.6640625" customWidth="1"/>
    <col min="11775" max="11776" width="15.5" bestFit="1" customWidth="1"/>
    <col min="11777" max="11777" width="49" bestFit="1" customWidth="1"/>
    <col min="11780" max="11780" width="7.6640625" customWidth="1"/>
    <col min="11782" max="11782" width="13.6640625" customWidth="1"/>
    <col min="11783" max="11783" width="16.33203125" customWidth="1"/>
    <col min="11784" max="11784" width="62.5" bestFit="1" customWidth="1"/>
    <col min="12030" max="12030" width="10.6640625" customWidth="1"/>
    <col min="12031" max="12032" width="15.5" bestFit="1" customWidth="1"/>
    <col min="12033" max="12033" width="49" bestFit="1" customWidth="1"/>
    <col min="12036" max="12036" width="7.6640625" customWidth="1"/>
    <col min="12038" max="12038" width="13.6640625" customWidth="1"/>
    <col min="12039" max="12039" width="16.33203125" customWidth="1"/>
    <col min="12040" max="12040" width="62.5" bestFit="1" customWidth="1"/>
    <col min="12286" max="12286" width="10.6640625" customWidth="1"/>
    <col min="12287" max="12288" width="15.5" bestFit="1" customWidth="1"/>
    <col min="12289" max="12289" width="49" bestFit="1" customWidth="1"/>
    <col min="12292" max="12292" width="7.6640625" customWidth="1"/>
    <col min="12294" max="12294" width="13.6640625" customWidth="1"/>
    <col min="12295" max="12295" width="16.33203125" customWidth="1"/>
    <col min="12296" max="12296" width="62.5" bestFit="1" customWidth="1"/>
    <col min="12542" max="12542" width="10.6640625" customWidth="1"/>
    <col min="12543" max="12544" width="15.5" bestFit="1" customWidth="1"/>
    <col min="12545" max="12545" width="49" bestFit="1" customWidth="1"/>
    <col min="12548" max="12548" width="7.6640625" customWidth="1"/>
    <col min="12550" max="12550" width="13.6640625" customWidth="1"/>
    <col min="12551" max="12551" width="16.33203125" customWidth="1"/>
    <col min="12552" max="12552" width="62.5" bestFit="1" customWidth="1"/>
    <col min="12798" max="12798" width="10.6640625" customWidth="1"/>
    <col min="12799" max="12800" width="15.5" bestFit="1" customWidth="1"/>
    <col min="12801" max="12801" width="49" bestFit="1" customWidth="1"/>
    <col min="12804" max="12804" width="7.6640625" customWidth="1"/>
    <col min="12806" max="12806" width="13.6640625" customWidth="1"/>
    <col min="12807" max="12807" width="16.33203125" customWidth="1"/>
    <col min="12808" max="12808" width="62.5" bestFit="1" customWidth="1"/>
    <col min="13054" max="13054" width="10.6640625" customWidth="1"/>
    <col min="13055" max="13056" width="15.5" bestFit="1" customWidth="1"/>
    <col min="13057" max="13057" width="49" bestFit="1" customWidth="1"/>
    <col min="13060" max="13060" width="7.6640625" customWidth="1"/>
    <col min="13062" max="13062" width="13.6640625" customWidth="1"/>
    <col min="13063" max="13063" width="16.33203125" customWidth="1"/>
    <col min="13064" max="13064" width="62.5" bestFit="1" customWidth="1"/>
    <col min="13310" max="13310" width="10.6640625" customWidth="1"/>
    <col min="13311" max="13312" width="15.5" bestFit="1" customWidth="1"/>
    <col min="13313" max="13313" width="49" bestFit="1" customWidth="1"/>
    <col min="13316" max="13316" width="7.6640625" customWidth="1"/>
    <col min="13318" max="13318" width="13.6640625" customWidth="1"/>
    <col min="13319" max="13319" width="16.33203125" customWidth="1"/>
    <col min="13320" max="13320" width="62.5" bestFit="1" customWidth="1"/>
    <col min="13566" max="13566" width="10.6640625" customWidth="1"/>
    <col min="13567" max="13568" width="15.5" bestFit="1" customWidth="1"/>
    <col min="13569" max="13569" width="49" bestFit="1" customWidth="1"/>
    <col min="13572" max="13572" width="7.6640625" customWidth="1"/>
    <col min="13574" max="13574" width="13.6640625" customWidth="1"/>
    <col min="13575" max="13575" width="16.33203125" customWidth="1"/>
    <col min="13576" max="13576" width="62.5" bestFit="1" customWidth="1"/>
    <col min="13822" max="13822" width="10.6640625" customWidth="1"/>
    <col min="13823" max="13824" width="15.5" bestFit="1" customWidth="1"/>
    <col min="13825" max="13825" width="49" bestFit="1" customWidth="1"/>
    <col min="13828" max="13828" width="7.6640625" customWidth="1"/>
    <col min="13830" max="13830" width="13.6640625" customWidth="1"/>
    <col min="13831" max="13831" width="16.33203125" customWidth="1"/>
    <col min="13832" max="13832" width="62.5" bestFit="1" customWidth="1"/>
    <col min="14078" max="14078" width="10.6640625" customWidth="1"/>
    <col min="14079" max="14080" width="15.5" bestFit="1" customWidth="1"/>
    <col min="14081" max="14081" width="49" bestFit="1" customWidth="1"/>
    <col min="14084" max="14084" width="7.6640625" customWidth="1"/>
    <col min="14086" max="14086" width="13.6640625" customWidth="1"/>
    <col min="14087" max="14087" width="16.33203125" customWidth="1"/>
    <col min="14088" max="14088" width="62.5" bestFit="1" customWidth="1"/>
    <col min="14334" max="14334" width="10.6640625" customWidth="1"/>
    <col min="14335" max="14336" width="15.5" bestFit="1" customWidth="1"/>
    <col min="14337" max="14337" width="49" bestFit="1" customWidth="1"/>
    <col min="14340" max="14340" width="7.6640625" customWidth="1"/>
    <col min="14342" max="14342" width="13.6640625" customWidth="1"/>
    <col min="14343" max="14343" width="16.33203125" customWidth="1"/>
    <col min="14344" max="14344" width="62.5" bestFit="1" customWidth="1"/>
    <col min="14590" max="14590" width="10.6640625" customWidth="1"/>
    <col min="14591" max="14592" width="15.5" bestFit="1" customWidth="1"/>
    <col min="14593" max="14593" width="49" bestFit="1" customWidth="1"/>
    <col min="14596" max="14596" width="7.6640625" customWidth="1"/>
    <col min="14598" max="14598" width="13.6640625" customWidth="1"/>
    <col min="14599" max="14599" width="16.33203125" customWidth="1"/>
    <col min="14600" max="14600" width="62.5" bestFit="1" customWidth="1"/>
    <col min="14846" max="14846" width="10.6640625" customWidth="1"/>
    <col min="14847" max="14848" width="15.5" bestFit="1" customWidth="1"/>
    <col min="14849" max="14849" width="49" bestFit="1" customWidth="1"/>
    <col min="14852" max="14852" width="7.6640625" customWidth="1"/>
    <col min="14854" max="14854" width="13.6640625" customWidth="1"/>
    <col min="14855" max="14855" width="16.33203125" customWidth="1"/>
    <col min="14856" max="14856" width="62.5" bestFit="1" customWidth="1"/>
    <col min="15102" max="15102" width="10.6640625" customWidth="1"/>
    <col min="15103" max="15104" width="15.5" bestFit="1" customWidth="1"/>
    <col min="15105" max="15105" width="49" bestFit="1" customWidth="1"/>
    <col min="15108" max="15108" width="7.6640625" customWidth="1"/>
    <col min="15110" max="15110" width="13.6640625" customWidth="1"/>
    <col min="15111" max="15111" width="16.33203125" customWidth="1"/>
    <col min="15112" max="15112" width="62.5" bestFit="1" customWidth="1"/>
    <col min="15358" max="15358" width="10.6640625" customWidth="1"/>
    <col min="15359" max="15360" width="15.5" bestFit="1" customWidth="1"/>
    <col min="15361" max="15361" width="49" bestFit="1" customWidth="1"/>
    <col min="15364" max="15364" width="7.6640625" customWidth="1"/>
    <col min="15366" max="15366" width="13.6640625" customWidth="1"/>
    <col min="15367" max="15367" width="16.33203125" customWidth="1"/>
    <col min="15368" max="15368" width="62.5" bestFit="1" customWidth="1"/>
    <col min="15614" max="15614" width="10.6640625" customWidth="1"/>
    <col min="15615" max="15616" width="15.5" bestFit="1" customWidth="1"/>
    <col min="15617" max="15617" width="49" bestFit="1" customWidth="1"/>
    <col min="15620" max="15620" width="7.6640625" customWidth="1"/>
    <col min="15622" max="15622" width="13.6640625" customWidth="1"/>
    <col min="15623" max="15623" width="16.33203125" customWidth="1"/>
    <col min="15624" max="15624" width="62.5" bestFit="1" customWidth="1"/>
    <col min="15870" max="15870" width="10.6640625" customWidth="1"/>
    <col min="15871" max="15872" width="15.5" bestFit="1" customWidth="1"/>
    <col min="15873" max="15873" width="49" bestFit="1" customWidth="1"/>
    <col min="15876" max="15876" width="7.6640625" customWidth="1"/>
    <col min="15878" max="15878" width="13.6640625" customWidth="1"/>
    <col min="15879" max="15879" width="16.33203125" customWidth="1"/>
    <col min="15880" max="15880" width="62.5" bestFit="1" customWidth="1"/>
    <col min="16126" max="16126" width="10.6640625" customWidth="1"/>
    <col min="16127" max="16128" width="15.5" bestFit="1" customWidth="1"/>
    <col min="16129" max="16129" width="49" bestFit="1" customWidth="1"/>
    <col min="16132" max="16132" width="7.6640625" customWidth="1"/>
    <col min="16134" max="16134" width="13.6640625" customWidth="1"/>
    <col min="16135" max="16135" width="16.33203125" customWidth="1"/>
    <col min="16136" max="16136" width="62.5" bestFit="1" customWidth="1"/>
  </cols>
  <sheetData>
    <row r="1" spans="1:8" x14ac:dyDescent="0.2">
      <c r="A1" s="3" t="s">
        <v>620</v>
      </c>
    </row>
    <row r="2" spans="1:8" x14ac:dyDescent="0.2">
      <c r="A2" s="3"/>
    </row>
    <row r="3" spans="1:8" s="7" customFormat="1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643</v>
      </c>
      <c r="H3" s="7" t="s">
        <v>54</v>
      </c>
    </row>
    <row r="4" spans="1:8" x14ac:dyDescent="0.2">
      <c r="A4">
        <v>74</v>
      </c>
      <c r="B4" s="10" t="str">
        <f>HYPERLINK("http://www.uniprot.org/uniprot/EPIPL_HUMAN", "EPIPL_HUMAN")</f>
        <v>EPIPL_HUMAN</v>
      </c>
      <c r="C4" t="s">
        <v>644</v>
      </c>
      <c r="D4" t="b">
        <v>1</v>
      </c>
      <c r="E4" s="6">
        <v>1</v>
      </c>
      <c r="F4" s="6">
        <v>2</v>
      </c>
      <c r="G4" s="6">
        <v>5</v>
      </c>
      <c r="H4" t="s">
        <v>59</v>
      </c>
    </row>
    <row r="5" spans="1:8" x14ac:dyDescent="0.2">
      <c r="A5">
        <v>31</v>
      </c>
      <c r="B5" s="10" t="str">
        <f>HYPERLINK("http://www.uniprot.org/uniprot/EIF3D_HUMAN", "EIF3D_HUMAN")</f>
        <v>EIF3D_HUMAN</v>
      </c>
      <c r="C5" t="s">
        <v>645</v>
      </c>
      <c r="D5" t="b">
        <v>1</v>
      </c>
      <c r="E5" s="6">
        <v>0</v>
      </c>
      <c r="F5" s="6">
        <v>2</v>
      </c>
      <c r="G5" s="6">
        <v>2</v>
      </c>
      <c r="H5" t="s">
        <v>59</v>
      </c>
    </row>
    <row r="6" spans="1:8" x14ac:dyDescent="0.2">
      <c r="A6">
        <v>55</v>
      </c>
      <c r="B6" s="10" t="str">
        <f>HYPERLINK("http://www.uniprot.org/uniprot/HNRPL_HUMAN", "HNRPL_HUMAN")</f>
        <v>HNRPL_HUMAN</v>
      </c>
      <c r="C6" t="s">
        <v>646</v>
      </c>
      <c r="D6" t="b">
        <v>1</v>
      </c>
      <c r="E6" s="6">
        <v>0</v>
      </c>
      <c r="F6" s="6">
        <v>2</v>
      </c>
      <c r="G6" s="6">
        <v>2</v>
      </c>
      <c r="H6" t="s">
        <v>59</v>
      </c>
    </row>
    <row r="7" spans="1:8" x14ac:dyDescent="0.2">
      <c r="A7">
        <v>24</v>
      </c>
      <c r="B7" s="10" t="str">
        <f>HYPERLINK("http://www.uniprot.org/uniprot/PIPSL_HUMAN", "PIPSL_HUMAN")</f>
        <v>PIPSL_HUMAN</v>
      </c>
      <c r="C7" t="s">
        <v>647</v>
      </c>
      <c r="D7" t="b">
        <v>0</v>
      </c>
      <c r="E7" s="6">
        <v>0</v>
      </c>
      <c r="F7" s="6">
        <v>2</v>
      </c>
      <c r="G7" s="6">
        <v>2</v>
      </c>
      <c r="H7" t="s">
        <v>648</v>
      </c>
    </row>
    <row r="8" spans="1:8" x14ac:dyDescent="0.2">
      <c r="A8">
        <v>32</v>
      </c>
      <c r="B8" s="10" t="str">
        <f>HYPERLINK("http://www.uniprot.org/uniprot/PRP4_HUMAN", "PRP4_HUMAN")</f>
        <v>PRP4_HUMAN</v>
      </c>
      <c r="C8" t="s">
        <v>649</v>
      </c>
      <c r="D8" t="b">
        <v>1</v>
      </c>
      <c r="E8" s="6">
        <v>0</v>
      </c>
      <c r="F8" s="6">
        <v>2</v>
      </c>
      <c r="G8" s="6">
        <v>2</v>
      </c>
      <c r="H8" t="s">
        <v>59</v>
      </c>
    </row>
    <row r="9" spans="1:8" x14ac:dyDescent="0.2">
      <c r="A9">
        <v>73</v>
      </c>
      <c r="B9" s="10" t="str">
        <f>HYPERLINK("http://www.uniprot.org/uniprot/PSMD4_HUMAN", "PSMD4_HUMAN")</f>
        <v>PSMD4_HUMAN</v>
      </c>
      <c r="C9" t="s">
        <v>647</v>
      </c>
      <c r="D9" t="b">
        <v>0</v>
      </c>
      <c r="E9" s="6">
        <v>0</v>
      </c>
      <c r="F9" s="6">
        <v>2</v>
      </c>
      <c r="G9" s="6">
        <v>2</v>
      </c>
      <c r="H9" t="s">
        <v>648</v>
      </c>
    </row>
    <row r="10" spans="1:8" x14ac:dyDescent="0.2">
      <c r="A10">
        <v>28</v>
      </c>
      <c r="B10" s="10" t="str">
        <f>HYPERLINK("http://www.uniprot.org/uniprot/ADA10_HUMAN", "ADA10_HUMAN")</f>
        <v>ADA10_HUMAN</v>
      </c>
      <c r="C10" t="s">
        <v>650</v>
      </c>
      <c r="D10" t="b">
        <v>1</v>
      </c>
      <c r="E10" s="6">
        <v>0</v>
      </c>
      <c r="F10" s="6">
        <v>2</v>
      </c>
      <c r="G10" s="6">
        <v>1</v>
      </c>
      <c r="H10" t="s">
        <v>59</v>
      </c>
    </row>
    <row r="11" spans="1:8" x14ac:dyDescent="0.2">
      <c r="A11">
        <v>44</v>
      </c>
      <c r="B11" s="10" t="str">
        <f>HYPERLINK("http://www.uniprot.org/uniprot/ALDOA_HUMAN", "ALDOA_HUMAN")</f>
        <v>ALDOA_HUMAN</v>
      </c>
      <c r="C11" t="s">
        <v>97</v>
      </c>
      <c r="D11" t="b">
        <v>1</v>
      </c>
      <c r="E11" s="6">
        <v>1</v>
      </c>
      <c r="F11" s="6">
        <v>2</v>
      </c>
      <c r="G11" s="6">
        <v>1</v>
      </c>
      <c r="H11" t="s">
        <v>59</v>
      </c>
    </row>
    <row r="12" spans="1:8" x14ac:dyDescent="0.2">
      <c r="A12">
        <v>44</v>
      </c>
      <c r="B12" s="10" t="str">
        <f>HYPERLINK("http://www.uniprot.org/uniprot/ALDOA_HUMAN", "ALDOA_HUMAN")</f>
        <v>ALDOA_HUMAN</v>
      </c>
      <c r="C12" t="s">
        <v>651</v>
      </c>
      <c r="D12" t="b">
        <v>1</v>
      </c>
      <c r="E12" s="6">
        <v>1</v>
      </c>
      <c r="F12" s="6">
        <v>2</v>
      </c>
      <c r="G12" s="6">
        <v>1</v>
      </c>
      <c r="H12" t="s">
        <v>59</v>
      </c>
    </row>
    <row r="13" spans="1:8" x14ac:dyDescent="0.2">
      <c r="A13">
        <v>48</v>
      </c>
      <c r="B13" s="10" t="str">
        <f>HYPERLINK("http://www.uniprot.org/uniprot/AP2A_HUMAN", "AP2A_HUMAN")</f>
        <v>AP2A_HUMAN</v>
      </c>
      <c r="C13" t="s">
        <v>99</v>
      </c>
      <c r="D13" t="b">
        <v>1</v>
      </c>
      <c r="E13" s="6">
        <v>0</v>
      </c>
      <c r="F13" s="6">
        <v>2</v>
      </c>
      <c r="G13" s="6">
        <v>1</v>
      </c>
      <c r="H13" t="s">
        <v>59</v>
      </c>
    </row>
    <row r="14" spans="1:8" x14ac:dyDescent="0.2">
      <c r="A14">
        <v>29</v>
      </c>
      <c r="B14" s="10" t="str">
        <f>HYPERLINK("http://www.uniprot.org/uniprot/APOL1_HUMAN", "APOL1_HUMAN")</f>
        <v>APOL1_HUMAN</v>
      </c>
      <c r="C14" t="s">
        <v>70</v>
      </c>
      <c r="D14" t="b">
        <v>1</v>
      </c>
      <c r="E14" s="6">
        <v>1</v>
      </c>
      <c r="F14" s="6">
        <v>2</v>
      </c>
      <c r="G14" s="6">
        <v>1</v>
      </c>
      <c r="H14" t="s">
        <v>59</v>
      </c>
    </row>
    <row r="15" spans="1:8" x14ac:dyDescent="0.2">
      <c r="A15">
        <v>105</v>
      </c>
      <c r="B15" s="10" t="str">
        <f>HYPERLINK("http://www.uniprot.org/uniprot/ASPM_HUMAN", "ASPM_HUMAN")</f>
        <v>ASPM_HUMAN</v>
      </c>
      <c r="C15" t="s">
        <v>652</v>
      </c>
      <c r="D15" t="b">
        <v>1</v>
      </c>
      <c r="E15" s="6">
        <v>0</v>
      </c>
      <c r="F15" s="6">
        <v>2</v>
      </c>
      <c r="G15" s="6">
        <v>1</v>
      </c>
      <c r="H15" t="s">
        <v>59</v>
      </c>
    </row>
    <row r="16" spans="1:8" x14ac:dyDescent="0.2">
      <c r="A16">
        <v>105</v>
      </c>
      <c r="B16" s="10" t="str">
        <f>HYPERLINK("http://www.uniprot.org/uniprot/ASPM_HUMAN", "ASPM_HUMAN")</f>
        <v>ASPM_HUMAN</v>
      </c>
      <c r="C16" t="s">
        <v>653</v>
      </c>
      <c r="D16" t="b">
        <v>1</v>
      </c>
      <c r="E16" s="6">
        <v>0</v>
      </c>
      <c r="F16" s="6">
        <v>2</v>
      </c>
      <c r="G16" s="6">
        <v>1</v>
      </c>
      <c r="H16" t="s">
        <v>59</v>
      </c>
    </row>
    <row r="17" spans="1:8" x14ac:dyDescent="0.2">
      <c r="A17">
        <v>106</v>
      </c>
      <c r="B17" s="10" t="str">
        <f>HYPERLINK("http://www.uniprot.org/uniprot/ATS14_HUMAN", "ATS14_HUMAN")</f>
        <v>ATS14_HUMAN</v>
      </c>
      <c r="C17" t="s">
        <v>654</v>
      </c>
      <c r="D17" t="b">
        <v>1</v>
      </c>
      <c r="E17" s="6">
        <v>0</v>
      </c>
      <c r="F17" s="6">
        <v>2</v>
      </c>
      <c r="G17" s="6">
        <v>1</v>
      </c>
      <c r="H17" t="s">
        <v>59</v>
      </c>
    </row>
    <row r="18" spans="1:8" x14ac:dyDescent="0.2">
      <c r="A18">
        <v>131</v>
      </c>
      <c r="B18" s="10" t="str">
        <f>HYPERLINK("http://www.uniprot.org/uniprot/BAZ2A_HUMAN", "BAZ2A_HUMAN")</f>
        <v>BAZ2A_HUMAN</v>
      </c>
      <c r="C18" t="s">
        <v>655</v>
      </c>
      <c r="D18" t="b">
        <v>1</v>
      </c>
      <c r="E18" s="6">
        <v>0</v>
      </c>
      <c r="F18" s="6">
        <v>2</v>
      </c>
      <c r="G18" s="6">
        <v>1</v>
      </c>
      <c r="H18" t="s">
        <v>59</v>
      </c>
    </row>
    <row r="19" spans="1:8" x14ac:dyDescent="0.2">
      <c r="A19">
        <v>119</v>
      </c>
      <c r="B19" s="10" t="str">
        <f>HYPERLINK("http://www.uniprot.org/uniprot/BRD8_HUMAN", "BRD8_HUMAN")</f>
        <v>BRD8_HUMAN</v>
      </c>
      <c r="C19" t="s">
        <v>656</v>
      </c>
      <c r="D19" t="b">
        <v>1</v>
      </c>
      <c r="E19" s="6">
        <v>0</v>
      </c>
      <c r="F19" s="6">
        <v>2</v>
      </c>
      <c r="G19" s="6">
        <v>1</v>
      </c>
      <c r="H19" t="s">
        <v>59</v>
      </c>
    </row>
    <row r="20" spans="1:8" x14ac:dyDescent="0.2">
      <c r="A20">
        <v>41</v>
      </c>
      <c r="B20" s="10" t="str">
        <f>HYPERLINK("http://www.uniprot.org/uniprot/CCNB2_HUMAN", "CCNB2_HUMAN")</f>
        <v>CCNB2_HUMAN</v>
      </c>
      <c r="C20" t="s">
        <v>657</v>
      </c>
      <c r="D20" t="b">
        <v>1</v>
      </c>
      <c r="E20" s="6">
        <v>0</v>
      </c>
      <c r="F20" s="6">
        <v>2</v>
      </c>
      <c r="G20" s="6">
        <v>1</v>
      </c>
      <c r="H20" t="s">
        <v>59</v>
      </c>
    </row>
    <row r="21" spans="1:8" x14ac:dyDescent="0.2">
      <c r="A21">
        <v>40</v>
      </c>
      <c r="B21" s="10" t="str">
        <f>HYPERLINK("http://www.uniprot.org/uniprot/CDKA2_HUMAN", "CDKA2_HUMAN")</f>
        <v>CDKA2_HUMAN</v>
      </c>
      <c r="C21" t="s">
        <v>658</v>
      </c>
      <c r="D21" t="b">
        <v>1</v>
      </c>
      <c r="E21" s="6">
        <v>0</v>
      </c>
      <c r="F21" s="6">
        <v>2</v>
      </c>
      <c r="G21" s="6">
        <v>1</v>
      </c>
      <c r="H21" t="s">
        <v>59</v>
      </c>
    </row>
    <row r="22" spans="1:8" x14ac:dyDescent="0.2">
      <c r="A22">
        <v>120</v>
      </c>
      <c r="B22" s="10" t="str">
        <f>HYPERLINK("http://www.uniprot.org/uniprot/CDT1_HUMAN", "CDT1_HUMAN")</f>
        <v>CDT1_HUMAN</v>
      </c>
      <c r="C22" t="s">
        <v>659</v>
      </c>
      <c r="D22" t="b">
        <v>1</v>
      </c>
      <c r="E22" s="6">
        <v>0</v>
      </c>
      <c r="F22" s="6">
        <v>2</v>
      </c>
      <c r="G22" s="6">
        <v>1</v>
      </c>
      <c r="H22" t="s">
        <v>59</v>
      </c>
    </row>
    <row r="23" spans="1:8" x14ac:dyDescent="0.2">
      <c r="A23">
        <v>57</v>
      </c>
      <c r="B23" s="10" t="str">
        <f>HYPERLINK("http://www.uniprot.org/uniprot/COF1_HUMAN", "COF1_HUMAN")</f>
        <v>COF1_HUMAN</v>
      </c>
      <c r="C23" t="s">
        <v>660</v>
      </c>
      <c r="D23" t="b">
        <v>1</v>
      </c>
      <c r="E23" s="6">
        <v>0</v>
      </c>
      <c r="F23" s="6">
        <v>2</v>
      </c>
      <c r="G23" s="6">
        <v>1</v>
      </c>
      <c r="H23" t="s">
        <v>59</v>
      </c>
    </row>
    <row r="24" spans="1:8" x14ac:dyDescent="0.2">
      <c r="A24">
        <v>72</v>
      </c>
      <c r="B24" s="10" t="str">
        <f>HYPERLINK("http://www.uniprot.org/uniprot/COPB_HUMAN", "COPB_HUMAN")</f>
        <v>COPB_HUMAN</v>
      </c>
      <c r="C24" t="s">
        <v>661</v>
      </c>
      <c r="D24" t="b">
        <v>1</v>
      </c>
      <c r="E24" s="6">
        <v>0</v>
      </c>
      <c r="F24" s="6">
        <v>2</v>
      </c>
      <c r="G24" s="6">
        <v>1</v>
      </c>
      <c r="H24" t="s">
        <v>59</v>
      </c>
    </row>
    <row r="25" spans="1:8" x14ac:dyDescent="0.2">
      <c r="A25">
        <v>136</v>
      </c>
      <c r="B25" s="10" t="str">
        <f>HYPERLINK("http://www.uniprot.org/uniprot/COPG1_HUMAN", "COPG1_HUMAN")</f>
        <v>COPG1_HUMAN</v>
      </c>
      <c r="C25" t="s">
        <v>120</v>
      </c>
      <c r="D25" t="b">
        <v>1</v>
      </c>
      <c r="E25" s="6">
        <v>0</v>
      </c>
      <c r="F25" s="6">
        <v>2</v>
      </c>
      <c r="G25" s="6">
        <v>1</v>
      </c>
      <c r="H25" t="s">
        <v>59</v>
      </c>
    </row>
    <row r="26" spans="1:8" x14ac:dyDescent="0.2">
      <c r="A26">
        <v>45</v>
      </c>
      <c r="B26" s="10" t="str">
        <f>HYPERLINK("http://www.uniprot.org/uniprot/CPNS1_HUMAN", "CPNS1_HUMAN")</f>
        <v>CPNS1_HUMAN</v>
      </c>
      <c r="C26" t="s">
        <v>662</v>
      </c>
      <c r="D26" t="b">
        <v>1</v>
      </c>
      <c r="E26" s="6">
        <v>0</v>
      </c>
      <c r="F26" s="6">
        <v>2</v>
      </c>
      <c r="G26" s="6">
        <v>1</v>
      </c>
      <c r="H26" t="s">
        <v>59</v>
      </c>
    </row>
    <row r="27" spans="1:8" x14ac:dyDescent="0.2">
      <c r="A27">
        <v>45</v>
      </c>
      <c r="B27" s="10" t="str">
        <f>HYPERLINK("http://www.uniprot.org/uniprot/CPNS1_HUMAN", "CPNS1_HUMAN")</f>
        <v>CPNS1_HUMAN</v>
      </c>
      <c r="C27" t="s">
        <v>663</v>
      </c>
      <c r="D27" t="b">
        <v>1</v>
      </c>
      <c r="E27" s="6">
        <v>0</v>
      </c>
      <c r="F27" s="6">
        <v>2</v>
      </c>
      <c r="G27" s="6">
        <v>1</v>
      </c>
      <c r="H27" t="s">
        <v>59</v>
      </c>
    </row>
    <row r="28" spans="1:8" x14ac:dyDescent="0.2">
      <c r="A28">
        <v>38</v>
      </c>
      <c r="B28" s="10" t="str">
        <f>HYPERLINK("http://www.uniprot.org/uniprot/CSDE1_HUMAN", "CSDE1_HUMAN")</f>
        <v>CSDE1_HUMAN</v>
      </c>
      <c r="C28" t="s">
        <v>664</v>
      </c>
      <c r="D28" t="b">
        <v>1</v>
      </c>
      <c r="E28" s="6">
        <v>0</v>
      </c>
      <c r="F28" s="6">
        <v>2</v>
      </c>
      <c r="G28" s="6">
        <v>1</v>
      </c>
      <c r="H28" t="s">
        <v>59</v>
      </c>
    </row>
    <row r="29" spans="1:8" x14ac:dyDescent="0.2">
      <c r="A29">
        <v>88</v>
      </c>
      <c r="B29" s="10" t="str">
        <f>HYPERLINK("http://www.uniprot.org/uniprot/CUL1_HUMAN", "CUL1_HUMAN")</f>
        <v>CUL1_HUMAN</v>
      </c>
      <c r="C29" t="s">
        <v>665</v>
      </c>
      <c r="D29" t="b">
        <v>1</v>
      </c>
      <c r="E29" s="6">
        <v>0</v>
      </c>
      <c r="F29" s="6">
        <v>2</v>
      </c>
      <c r="G29" s="6">
        <v>1</v>
      </c>
      <c r="H29" t="s">
        <v>59</v>
      </c>
    </row>
    <row r="30" spans="1:8" x14ac:dyDescent="0.2">
      <c r="A30">
        <v>54</v>
      </c>
      <c r="B30" s="10" t="str">
        <f>HYPERLINK("http://www.uniprot.org/uniprot/CX6B1_HUMAN", "CX6B1_HUMAN")</f>
        <v>CX6B1_HUMAN</v>
      </c>
      <c r="C30" t="s">
        <v>666</v>
      </c>
      <c r="D30" t="b">
        <v>1</v>
      </c>
      <c r="E30" s="6">
        <v>2</v>
      </c>
      <c r="F30" s="6">
        <v>2</v>
      </c>
      <c r="G30" s="6">
        <v>1</v>
      </c>
      <c r="H30" t="s">
        <v>59</v>
      </c>
    </row>
    <row r="31" spans="1:8" x14ac:dyDescent="0.2">
      <c r="A31">
        <v>33</v>
      </c>
      <c r="B31" s="10" t="str">
        <f>HYPERLINK("http://www.uniprot.org/uniprot/DAPK3_HUMAN", "DAPK3_HUMAN")</f>
        <v>DAPK3_HUMAN</v>
      </c>
      <c r="C31" t="s">
        <v>667</v>
      </c>
      <c r="D31" t="b">
        <v>1</v>
      </c>
      <c r="E31" s="6">
        <v>0</v>
      </c>
      <c r="F31" s="6">
        <v>2</v>
      </c>
      <c r="G31" s="6">
        <v>1</v>
      </c>
      <c r="H31" t="s">
        <v>59</v>
      </c>
    </row>
    <row r="32" spans="1:8" x14ac:dyDescent="0.2">
      <c r="A32">
        <v>91</v>
      </c>
      <c r="B32" s="10" t="str">
        <f>HYPERLINK("http://www.uniprot.org/uniprot/DAZP2_HUMAN", "DAZP2_HUMAN")</f>
        <v>DAZP2_HUMAN</v>
      </c>
      <c r="C32" t="s">
        <v>668</v>
      </c>
      <c r="D32" t="b">
        <v>1</v>
      </c>
      <c r="E32" s="6">
        <v>1</v>
      </c>
      <c r="F32" s="6">
        <v>2</v>
      </c>
      <c r="G32" s="6">
        <v>1</v>
      </c>
      <c r="H32" t="s">
        <v>59</v>
      </c>
    </row>
    <row r="33" spans="1:8" x14ac:dyDescent="0.2">
      <c r="A33">
        <v>59</v>
      </c>
      <c r="B33" s="10" t="str">
        <f>HYPERLINK("http://www.uniprot.org/uniprot/EF1D_HUMAN", "EF1D_HUMAN")</f>
        <v>EF1D_HUMAN</v>
      </c>
      <c r="C33" t="s">
        <v>669</v>
      </c>
      <c r="D33" t="b">
        <v>1</v>
      </c>
      <c r="E33" s="6">
        <v>0</v>
      </c>
      <c r="F33" s="6">
        <v>2</v>
      </c>
      <c r="G33" s="6">
        <v>1</v>
      </c>
      <c r="H33" t="s">
        <v>59</v>
      </c>
    </row>
    <row r="34" spans="1:8" x14ac:dyDescent="0.2">
      <c r="A34">
        <v>31</v>
      </c>
      <c r="B34" s="10" t="str">
        <f>HYPERLINK("http://www.uniprot.org/uniprot/EIF3D_HUMAN", "EIF3D_HUMAN")</f>
        <v>EIF3D_HUMAN</v>
      </c>
      <c r="C34" t="s">
        <v>670</v>
      </c>
      <c r="D34" t="b">
        <v>1</v>
      </c>
      <c r="E34" s="6">
        <v>0</v>
      </c>
      <c r="F34" s="6">
        <v>2</v>
      </c>
      <c r="G34" s="6">
        <v>1</v>
      </c>
      <c r="H34" t="s">
        <v>59</v>
      </c>
    </row>
    <row r="35" spans="1:8" x14ac:dyDescent="0.2">
      <c r="A35">
        <v>31</v>
      </c>
      <c r="B35" s="10" t="str">
        <f>HYPERLINK("http://www.uniprot.org/uniprot/EIF3D_HUMAN", "EIF3D_HUMAN")</f>
        <v>EIF3D_HUMAN</v>
      </c>
      <c r="C35" t="s">
        <v>671</v>
      </c>
      <c r="D35" t="b">
        <v>1</v>
      </c>
      <c r="E35" s="6">
        <v>0</v>
      </c>
      <c r="F35" s="6">
        <v>2</v>
      </c>
      <c r="G35" s="6">
        <v>1</v>
      </c>
      <c r="H35" t="s">
        <v>59</v>
      </c>
    </row>
    <row r="36" spans="1:8" x14ac:dyDescent="0.2">
      <c r="A36">
        <v>31</v>
      </c>
      <c r="B36" s="10" t="str">
        <f>HYPERLINK("http://www.uniprot.org/uniprot/EIF3D_HUMAN", "EIF3D_HUMAN")</f>
        <v>EIF3D_HUMAN</v>
      </c>
      <c r="C36" t="s">
        <v>672</v>
      </c>
      <c r="D36" t="b">
        <v>1</v>
      </c>
      <c r="E36" s="6">
        <v>0</v>
      </c>
      <c r="F36" s="6">
        <v>2</v>
      </c>
      <c r="G36" s="6">
        <v>1</v>
      </c>
      <c r="H36" t="s">
        <v>59</v>
      </c>
    </row>
    <row r="37" spans="1:8" x14ac:dyDescent="0.2">
      <c r="A37">
        <v>75</v>
      </c>
      <c r="B37" s="10" t="str">
        <f>HYPERLINK("http://www.uniprot.org/uniprot/EIF3E_HUMAN", "EIF3E_HUMAN")</f>
        <v>EIF3E_HUMAN</v>
      </c>
      <c r="C37" t="s">
        <v>76</v>
      </c>
      <c r="D37" t="b">
        <v>1</v>
      </c>
      <c r="E37" s="6">
        <v>0</v>
      </c>
      <c r="F37" s="6">
        <v>2</v>
      </c>
      <c r="G37" s="6">
        <v>1</v>
      </c>
      <c r="H37" t="s">
        <v>59</v>
      </c>
    </row>
    <row r="38" spans="1:8" x14ac:dyDescent="0.2">
      <c r="A38">
        <v>129</v>
      </c>
      <c r="B38" s="10" t="str">
        <f>HYPERLINK("http://www.uniprot.org/uniprot/EIF3K_HUMAN", "EIF3K_HUMAN")</f>
        <v>EIF3K_HUMAN</v>
      </c>
      <c r="C38" t="s">
        <v>673</v>
      </c>
      <c r="D38" t="b">
        <v>1</v>
      </c>
      <c r="E38" s="6">
        <v>0</v>
      </c>
      <c r="F38" s="6">
        <v>2</v>
      </c>
      <c r="G38" s="6">
        <v>1</v>
      </c>
      <c r="H38" t="s">
        <v>59</v>
      </c>
    </row>
    <row r="39" spans="1:8" x14ac:dyDescent="0.2">
      <c r="A39">
        <v>62</v>
      </c>
      <c r="B39" s="10" t="str">
        <f>HYPERLINK("http://www.uniprot.org/uniprot/ELF1_HUMAN", "ELF1_HUMAN")</f>
        <v>ELF1_HUMAN</v>
      </c>
      <c r="C39" t="s">
        <v>674</v>
      </c>
      <c r="D39" t="b">
        <v>1</v>
      </c>
      <c r="E39" s="6">
        <v>1</v>
      </c>
      <c r="F39" s="6">
        <v>2</v>
      </c>
      <c r="G39" s="6">
        <v>1</v>
      </c>
      <c r="H39" t="s">
        <v>59</v>
      </c>
    </row>
    <row r="40" spans="1:8" x14ac:dyDescent="0.2">
      <c r="A40">
        <v>60</v>
      </c>
      <c r="B40" s="10" t="str">
        <f>HYPERLINK("http://www.uniprot.org/uniprot/ERP29_HUMAN", "ERP29_HUMAN")</f>
        <v>ERP29_HUMAN</v>
      </c>
      <c r="C40" t="s">
        <v>675</v>
      </c>
      <c r="D40" t="b">
        <v>1</v>
      </c>
      <c r="E40" s="6">
        <v>0</v>
      </c>
      <c r="F40" s="6">
        <v>2</v>
      </c>
      <c r="G40" s="6">
        <v>1</v>
      </c>
      <c r="H40" t="s">
        <v>59</v>
      </c>
    </row>
    <row r="41" spans="1:8" x14ac:dyDescent="0.2">
      <c r="A41">
        <v>84</v>
      </c>
      <c r="B41" s="10" t="str">
        <f>HYPERLINK("http://www.uniprot.org/uniprot/EWS_HUMAN", "EWS_HUMAN")</f>
        <v>EWS_HUMAN</v>
      </c>
      <c r="C41" t="s">
        <v>676</v>
      </c>
      <c r="D41" t="b">
        <v>1</v>
      </c>
      <c r="E41" s="6">
        <v>0</v>
      </c>
      <c r="F41" s="6">
        <v>2</v>
      </c>
      <c r="G41" s="6">
        <v>1</v>
      </c>
      <c r="H41" t="s">
        <v>59</v>
      </c>
    </row>
    <row r="42" spans="1:8" x14ac:dyDescent="0.2">
      <c r="A42">
        <v>69</v>
      </c>
      <c r="B42" s="10" t="str">
        <f>HYPERLINK("http://www.uniprot.org/uniprot/F10A1_HUMAN", "F10A1_HUMAN")</f>
        <v>F10A1_HUMAN</v>
      </c>
      <c r="C42" t="s">
        <v>677</v>
      </c>
      <c r="D42" t="b">
        <v>1</v>
      </c>
      <c r="E42" s="6">
        <v>0</v>
      </c>
      <c r="F42" s="6">
        <v>2</v>
      </c>
      <c r="G42" s="6">
        <v>1</v>
      </c>
      <c r="H42" t="s">
        <v>59</v>
      </c>
    </row>
    <row r="43" spans="1:8" x14ac:dyDescent="0.2">
      <c r="A43">
        <v>109</v>
      </c>
      <c r="B43" s="10" t="str">
        <f>HYPERLINK("http://www.uniprot.org/uniprot/FA46B_HUMAN", "FA46B_HUMAN")</f>
        <v>FA46B_HUMAN</v>
      </c>
      <c r="C43" t="s">
        <v>678</v>
      </c>
      <c r="D43" t="b">
        <v>1</v>
      </c>
      <c r="E43" s="6">
        <v>0</v>
      </c>
      <c r="F43" s="6">
        <v>2</v>
      </c>
      <c r="G43" s="6">
        <v>1</v>
      </c>
      <c r="H43" t="s">
        <v>59</v>
      </c>
    </row>
    <row r="44" spans="1:8" x14ac:dyDescent="0.2">
      <c r="A44">
        <v>43</v>
      </c>
      <c r="B44" s="10" t="str">
        <f>HYPERLINK("http://www.uniprot.org/uniprot/FADS2_HUMAN", "FADS2_HUMAN")</f>
        <v>FADS2_HUMAN</v>
      </c>
      <c r="C44" t="s">
        <v>679</v>
      </c>
      <c r="D44" t="b">
        <v>1</v>
      </c>
      <c r="E44" s="6">
        <v>0</v>
      </c>
      <c r="F44" s="6">
        <v>2</v>
      </c>
      <c r="G44" s="6">
        <v>1</v>
      </c>
      <c r="H44" t="s">
        <v>59</v>
      </c>
    </row>
    <row r="45" spans="1:8" x14ac:dyDescent="0.2">
      <c r="A45">
        <v>68</v>
      </c>
      <c r="B45" s="10" t="str">
        <f>HYPERLINK("http://www.uniprot.org/uniprot/FAS_HUMAN", "FAS_HUMAN")</f>
        <v>FAS_HUMAN</v>
      </c>
      <c r="C45" t="s">
        <v>680</v>
      </c>
      <c r="D45" t="b">
        <v>1</v>
      </c>
      <c r="E45" s="6">
        <v>0</v>
      </c>
      <c r="F45" s="6">
        <v>2</v>
      </c>
      <c r="G45" s="6">
        <v>1</v>
      </c>
      <c r="H45" t="s">
        <v>59</v>
      </c>
    </row>
    <row r="46" spans="1:8" x14ac:dyDescent="0.2">
      <c r="A46">
        <v>130</v>
      </c>
      <c r="B46" s="10" t="str">
        <f>HYPERLINK("http://www.uniprot.org/uniprot/FFR_HUMAN", "FFR_HUMAN")</f>
        <v>FFR_HUMAN</v>
      </c>
      <c r="C46" t="s">
        <v>681</v>
      </c>
      <c r="D46" t="b">
        <v>1</v>
      </c>
      <c r="E46" s="6">
        <v>0</v>
      </c>
      <c r="F46" s="6">
        <v>2</v>
      </c>
      <c r="G46" s="6">
        <v>1</v>
      </c>
      <c r="H46" t="s">
        <v>59</v>
      </c>
    </row>
    <row r="47" spans="1:8" x14ac:dyDescent="0.2">
      <c r="A47">
        <v>130</v>
      </c>
      <c r="B47" s="10" t="str">
        <f>HYPERLINK("http://www.uniprot.org/uniprot/FFR_HUMAN", "FFR_HUMAN")</f>
        <v>FFR_HUMAN</v>
      </c>
      <c r="C47" t="s">
        <v>682</v>
      </c>
      <c r="D47" t="b">
        <v>1</v>
      </c>
      <c r="E47" s="6">
        <v>0</v>
      </c>
      <c r="F47" s="6">
        <v>2</v>
      </c>
      <c r="G47" s="6">
        <v>1</v>
      </c>
      <c r="H47" t="s">
        <v>59</v>
      </c>
    </row>
    <row r="48" spans="1:8" x14ac:dyDescent="0.2">
      <c r="A48">
        <v>96</v>
      </c>
      <c r="B48" s="10" t="str">
        <f>HYPERLINK("http://www.uniprot.org/uniprot/FILA2_HUMAN", "FILA2_HUMAN")</f>
        <v>FILA2_HUMAN</v>
      </c>
      <c r="C48" t="s">
        <v>683</v>
      </c>
      <c r="D48" t="b">
        <v>1</v>
      </c>
      <c r="E48" s="6">
        <v>0</v>
      </c>
      <c r="F48" s="6">
        <v>2</v>
      </c>
      <c r="G48" s="6">
        <v>1</v>
      </c>
      <c r="H48" t="s">
        <v>59</v>
      </c>
    </row>
    <row r="49" spans="1:8" x14ac:dyDescent="0.2">
      <c r="A49">
        <v>63</v>
      </c>
      <c r="B49" s="10" t="str">
        <f>HYPERLINK("http://www.uniprot.org/uniprot/FUS_HUMAN", "FUS_HUMAN")</f>
        <v>FUS_HUMAN</v>
      </c>
      <c r="C49" t="s">
        <v>684</v>
      </c>
      <c r="D49" t="b">
        <v>1</v>
      </c>
      <c r="E49" s="6">
        <v>0</v>
      </c>
      <c r="F49" s="6">
        <v>2</v>
      </c>
      <c r="G49" s="6">
        <v>1</v>
      </c>
      <c r="H49" t="s">
        <v>59</v>
      </c>
    </row>
    <row r="50" spans="1:8" x14ac:dyDescent="0.2">
      <c r="A50">
        <v>90</v>
      </c>
      <c r="B50" s="10" t="str">
        <f>HYPERLINK("http://www.uniprot.org/uniprot/GOGB1_HUMAN", "GOGB1_HUMAN")</f>
        <v>GOGB1_HUMAN</v>
      </c>
      <c r="C50" t="s">
        <v>685</v>
      </c>
      <c r="D50" t="b">
        <v>1</v>
      </c>
      <c r="E50" s="6">
        <v>0</v>
      </c>
      <c r="F50" s="6">
        <v>2</v>
      </c>
      <c r="G50" s="6">
        <v>1</v>
      </c>
      <c r="H50" t="s">
        <v>59</v>
      </c>
    </row>
    <row r="51" spans="1:8" x14ac:dyDescent="0.2">
      <c r="A51">
        <v>101</v>
      </c>
      <c r="B51" s="10" t="str">
        <f>HYPERLINK("http://www.uniprot.org/uniprot/GPAT2_HUMAN", "GPAT2_HUMAN")</f>
        <v>GPAT2_HUMAN</v>
      </c>
      <c r="C51" t="s">
        <v>686</v>
      </c>
      <c r="D51" t="b">
        <v>1</v>
      </c>
      <c r="E51" s="6">
        <v>0</v>
      </c>
      <c r="F51" s="6">
        <v>2</v>
      </c>
      <c r="G51" s="6">
        <v>1</v>
      </c>
      <c r="H51" t="s">
        <v>59</v>
      </c>
    </row>
    <row r="52" spans="1:8" x14ac:dyDescent="0.2">
      <c r="A52">
        <v>121</v>
      </c>
      <c r="B52" s="10" t="str">
        <f>HYPERLINK("http://www.uniprot.org/uniprot/GPN2_HUMAN", "GPN2_HUMAN")</f>
        <v>GPN2_HUMAN</v>
      </c>
      <c r="C52" t="s">
        <v>687</v>
      </c>
      <c r="D52" t="b">
        <v>1</v>
      </c>
      <c r="E52" s="6">
        <v>0</v>
      </c>
      <c r="F52" s="6">
        <v>2</v>
      </c>
      <c r="G52" s="6">
        <v>1</v>
      </c>
      <c r="H52" t="s">
        <v>59</v>
      </c>
    </row>
    <row r="53" spans="1:8" x14ac:dyDescent="0.2">
      <c r="A53">
        <v>50</v>
      </c>
      <c r="B53" s="10" t="str">
        <f>HYPERLINK("http://www.uniprot.org/uniprot/GPX1_HUMAN", "GPX1_HUMAN")</f>
        <v>GPX1_HUMAN</v>
      </c>
      <c r="C53" t="s">
        <v>688</v>
      </c>
      <c r="D53" t="b">
        <v>1</v>
      </c>
      <c r="E53" s="6">
        <v>0</v>
      </c>
      <c r="F53" s="6">
        <v>2</v>
      </c>
      <c r="G53" s="6">
        <v>1</v>
      </c>
      <c r="H53" t="s">
        <v>59</v>
      </c>
    </row>
    <row r="54" spans="1:8" x14ac:dyDescent="0.2">
      <c r="A54">
        <v>50</v>
      </c>
      <c r="B54" s="10" t="str">
        <f>HYPERLINK("http://www.uniprot.org/uniprot/GPX1_HUMAN", "GPX1_HUMAN")</f>
        <v>GPX1_HUMAN</v>
      </c>
      <c r="C54" t="s">
        <v>689</v>
      </c>
      <c r="D54" t="b">
        <v>1</v>
      </c>
      <c r="E54" s="6">
        <v>0</v>
      </c>
      <c r="F54" s="6">
        <v>2</v>
      </c>
      <c r="G54" s="6">
        <v>1</v>
      </c>
      <c r="H54" t="s">
        <v>59</v>
      </c>
    </row>
    <row r="55" spans="1:8" x14ac:dyDescent="0.2">
      <c r="A55">
        <v>61</v>
      </c>
      <c r="B55" s="10" t="str">
        <f>HYPERLINK("http://www.uniprot.org/uniprot/HNRH1_HUMAN", "HNRH1_HUMAN")</f>
        <v>HNRH1_HUMAN</v>
      </c>
      <c r="C55" t="s">
        <v>690</v>
      </c>
      <c r="D55" t="b">
        <v>1</v>
      </c>
      <c r="E55" s="6">
        <v>1</v>
      </c>
      <c r="F55" s="6">
        <v>2</v>
      </c>
      <c r="G55" s="6">
        <v>1</v>
      </c>
      <c r="H55" t="s">
        <v>59</v>
      </c>
    </row>
    <row r="56" spans="1:8" x14ac:dyDescent="0.2">
      <c r="A56">
        <v>61</v>
      </c>
      <c r="B56" s="10" t="str">
        <f>HYPERLINK("http://www.uniprot.org/uniprot/HNRH1_HUMAN", "HNRH1_HUMAN")</f>
        <v>HNRH1_HUMAN</v>
      </c>
      <c r="C56" t="s">
        <v>691</v>
      </c>
      <c r="D56" t="b">
        <v>1</v>
      </c>
      <c r="E56" s="6">
        <v>1</v>
      </c>
      <c r="F56" s="6">
        <v>2</v>
      </c>
      <c r="G56" s="6">
        <v>1</v>
      </c>
      <c r="H56" t="s">
        <v>59</v>
      </c>
    </row>
    <row r="57" spans="1:8" x14ac:dyDescent="0.2">
      <c r="A57">
        <v>115</v>
      </c>
      <c r="B57" s="10" t="str">
        <f>HYPERLINK("http://www.uniprot.org/uniprot/HNRL1_HUMAN", "HNRL1_HUMAN")</f>
        <v>HNRL1_HUMAN</v>
      </c>
      <c r="C57" t="s">
        <v>692</v>
      </c>
      <c r="D57" t="b">
        <v>1</v>
      </c>
      <c r="E57" s="6">
        <v>0</v>
      </c>
      <c r="F57" s="6">
        <v>2</v>
      </c>
      <c r="G57" s="6">
        <v>1</v>
      </c>
      <c r="H57" t="s">
        <v>59</v>
      </c>
    </row>
    <row r="58" spans="1:8" x14ac:dyDescent="0.2">
      <c r="A58">
        <v>55</v>
      </c>
      <c r="B58" s="10" t="str">
        <f>HYPERLINK("http://www.uniprot.org/uniprot/HNRPL_HUMAN", "HNRPL_HUMAN")</f>
        <v>HNRPL_HUMAN</v>
      </c>
      <c r="C58" t="s">
        <v>646</v>
      </c>
      <c r="D58" t="b">
        <v>1</v>
      </c>
      <c r="E58" s="6">
        <v>0</v>
      </c>
      <c r="F58" s="6">
        <v>2</v>
      </c>
      <c r="G58" s="6">
        <v>1</v>
      </c>
      <c r="H58" t="s">
        <v>59</v>
      </c>
    </row>
    <row r="59" spans="1:8" x14ac:dyDescent="0.2">
      <c r="A59">
        <v>51</v>
      </c>
      <c r="B59" s="10" t="str">
        <f>HYPERLINK("http://www.uniprot.org/uniprot/HS90A_HUMAN", "HS90A_HUMAN")</f>
        <v>HS90A_HUMAN</v>
      </c>
      <c r="C59" t="s">
        <v>693</v>
      </c>
      <c r="D59" t="b">
        <v>1</v>
      </c>
      <c r="E59" s="6">
        <v>0</v>
      </c>
      <c r="F59" s="6">
        <v>2</v>
      </c>
      <c r="G59" s="6">
        <v>1</v>
      </c>
      <c r="H59" t="s">
        <v>59</v>
      </c>
    </row>
    <row r="60" spans="1:8" x14ac:dyDescent="0.2">
      <c r="A60">
        <v>27</v>
      </c>
      <c r="B60" s="10" t="str">
        <f>HYPERLINK("http://www.uniprot.org/uniprot/IF1AY_HUMAN", "IF1AY_HUMAN")</f>
        <v>IF1AY_HUMAN</v>
      </c>
      <c r="C60" t="s">
        <v>694</v>
      </c>
      <c r="D60" t="b">
        <v>1</v>
      </c>
      <c r="E60" s="6">
        <v>0</v>
      </c>
      <c r="F60" s="6">
        <v>2</v>
      </c>
      <c r="G60" s="6">
        <v>1</v>
      </c>
      <c r="H60" t="s">
        <v>59</v>
      </c>
    </row>
    <row r="61" spans="1:8" x14ac:dyDescent="0.2">
      <c r="A61">
        <v>52</v>
      </c>
      <c r="B61" s="10" t="str">
        <f>HYPERLINK("http://www.uniprot.org/uniprot/IFM1_HUMAN", "IFM1_HUMAN")</f>
        <v>IFM1_HUMAN</v>
      </c>
      <c r="C61" t="s">
        <v>695</v>
      </c>
      <c r="D61" t="b">
        <v>1</v>
      </c>
      <c r="E61" s="6">
        <v>1</v>
      </c>
      <c r="F61" s="6">
        <v>2</v>
      </c>
      <c r="G61" s="6">
        <v>1</v>
      </c>
      <c r="H61" t="s">
        <v>59</v>
      </c>
    </row>
    <row r="62" spans="1:8" x14ac:dyDescent="0.2">
      <c r="A62">
        <v>47</v>
      </c>
      <c r="B62" s="10" t="str">
        <f>HYPERLINK("http://www.uniprot.org/uniprot/ISG15_HUMAN", "ISG15_HUMAN")</f>
        <v>ISG15_HUMAN</v>
      </c>
      <c r="C62" t="s">
        <v>696</v>
      </c>
      <c r="D62" t="b">
        <v>1</v>
      </c>
      <c r="E62" s="6">
        <v>0</v>
      </c>
      <c r="F62" s="6">
        <v>2</v>
      </c>
      <c r="G62" s="6">
        <v>1</v>
      </c>
      <c r="H62" t="s">
        <v>59</v>
      </c>
    </row>
    <row r="63" spans="1:8" x14ac:dyDescent="0.2">
      <c r="A63">
        <v>102</v>
      </c>
      <c r="B63" s="10" t="str">
        <f>HYPERLINK("http://www.uniprot.org/uniprot/K1324_HUMAN", "K1324_HUMAN")</f>
        <v>K1324_HUMAN</v>
      </c>
      <c r="C63" t="s">
        <v>697</v>
      </c>
      <c r="D63" t="b">
        <v>1</v>
      </c>
      <c r="E63" s="6">
        <v>0</v>
      </c>
      <c r="F63" s="6">
        <v>2</v>
      </c>
      <c r="G63" s="6">
        <v>1</v>
      </c>
      <c r="H63" t="s">
        <v>59</v>
      </c>
    </row>
    <row r="64" spans="1:8" x14ac:dyDescent="0.2">
      <c r="A64">
        <v>118</v>
      </c>
      <c r="B64" s="10" t="str">
        <f>HYPERLINK("http://www.uniprot.org/uniprot/K1737_HUMAN", "K1737_HUMAN")</f>
        <v>K1737_HUMAN</v>
      </c>
      <c r="C64" t="s">
        <v>698</v>
      </c>
      <c r="D64" t="b">
        <v>1</v>
      </c>
      <c r="E64" s="6">
        <v>0</v>
      </c>
      <c r="F64" s="6">
        <v>2</v>
      </c>
      <c r="G64" s="6">
        <v>1</v>
      </c>
      <c r="H64" t="s">
        <v>59</v>
      </c>
    </row>
    <row r="65" spans="1:8" x14ac:dyDescent="0.2">
      <c r="A65">
        <v>89</v>
      </c>
      <c r="B65" s="10" t="str">
        <f>HYPERLINK("http://www.uniprot.org/uniprot/KANK1_HUMAN", "KANK1_HUMAN")</f>
        <v>KANK1_HUMAN</v>
      </c>
      <c r="C65" t="s">
        <v>699</v>
      </c>
      <c r="D65" t="b">
        <v>1</v>
      </c>
      <c r="E65" s="6">
        <v>2</v>
      </c>
      <c r="F65" s="6">
        <v>3</v>
      </c>
      <c r="G65" s="6">
        <v>1</v>
      </c>
      <c r="H65" t="s">
        <v>59</v>
      </c>
    </row>
    <row r="66" spans="1:8" x14ac:dyDescent="0.2">
      <c r="A66">
        <v>112</v>
      </c>
      <c r="B66" s="10" t="str">
        <f>HYPERLINK("http://www.uniprot.org/uniprot/LAP2_HUMAN", "LAP2_HUMAN")</f>
        <v>LAP2_HUMAN</v>
      </c>
      <c r="C66" t="s">
        <v>700</v>
      </c>
      <c r="D66" t="b">
        <v>1</v>
      </c>
      <c r="E66" s="6">
        <v>0</v>
      </c>
      <c r="F66" s="6">
        <v>2</v>
      </c>
      <c r="G66" s="6">
        <v>1</v>
      </c>
      <c r="H66" t="s">
        <v>59</v>
      </c>
    </row>
    <row r="67" spans="1:8" x14ac:dyDescent="0.2">
      <c r="A67">
        <v>65</v>
      </c>
      <c r="B67" s="10" t="str">
        <f>HYPERLINK("http://www.uniprot.org/uniprot/LAP2A_HUMAN", "LAP2A_HUMAN")</f>
        <v>LAP2A_HUMAN</v>
      </c>
      <c r="C67" t="s">
        <v>701</v>
      </c>
      <c r="D67" t="b">
        <v>1</v>
      </c>
      <c r="E67" s="6">
        <v>0</v>
      </c>
      <c r="F67" s="6">
        <v>2</v>
      </c>
      <c r="G67" s="6">
        <v>1</v>
      </c>
      <c r="H67" t="s">
        <v>59</v>
      </c>
    </row>
    <row r="68" spans="1:8" x14ac:dyDescent="0.2">
      <c r="A68">
        <v>123</v>
      </c>
      <c r="B68" s="10" t="str">
        <f>HYPERLINK("http://www.uniprot.org/uniprot/MOV10_HUMAN", "MOV10_HUMAN")</f>
        <v>MOV10_HUMAN</v>
      </c>
      <c r="C68" t="s">
        <v>702</v>
      </c>
      <c r="D68" t="b">
        <v>1</v>
      </c>
      <c r="E68" s="6">
        <v>0</v>
      </c>
      <c r="F68" s="6">
        <v>2</v>
      </c>
      <c r="G68" s="6">
        <v>1</v>
      </c>
      <c r="H68" t="s">
        <v>59</v>
      </c>
    </row>
    <row r="69" spans="1:8" x14ac:dyDescent="0.2">
      <c r="A69">
        <v>126</v>
      </c>
      <c r="B69" s="10" t="str">
        <f>HYPERLINK("http://www.uniprot.org/uniprot/MTCH1_HUMAN", "MTCH1_HUMAN")</f>
        <v>MTCH1_HUMAN</v>
      </c>
      <c r="C69" t="s">
        <v>703</v>
      </c>
      <c r="D69" t="b">
        <v>1</v>
      </c>
      <c r="E69" s="6">
        <v>0</v>
      </c>
      <c r="F69" s="6">
        <v>2</v>
      </c>
      <c r="G69" s="6">
        <v>1</v>
      </c>
      <c r="H69" t="s">
        <v>59</v>
      </c>
    </row>
    <row r="70" spans="1:8" x14ac:dyDescent="0.2">
      <c r="A70">
        <v>49</v>
      </c>
      <c r="B70" s="10" t="str">
        <f>HYPERLINK("http://www.uniprot.org/uniprot/MYL1_HUMAN", "MYL1_HUMAN")</f>
        <v>MYL1_HUMAN</v>
      </c>
      <c r="C70" t="s">
        <v>704</v>
      </c>
      <c r="D70" t="b">
        <v>1</v>
      </c>
      <c r="E70" s="6">
        <v>0</v>
      </c>
      <c r="F70" s="6">
        <v>2</v>
      </c>
      <c r="G70" s="6">
        <v>1</v>
      </c>
      <c r="H70" t="s">
        <v>59</v>
      </c>
    </row>
    <row r="71" spans="1:8" x14ac:dyDescent="0.2">
      <c r="A71">
        <v>37</v>
      </c>
      <c r="B71" s="10" t="str">
        <f>HYPERLINK("http://www.uniprot.org/uniprot/NBN_HUMAN", "NBN_HUMAN")</f>
        <v>NBN_HUMAN</v>
      </c>
      <c r="C71" t="s">
        <v>705</v>
      </c>
      <c r="D71" t="b">
        <v>1</v>
      </c>
      <c r="E71" s="6">
        <v>1</v>
      </c>
      <c r="F71" s="6">
        <v>2</v>
      </c>
      <c r="G71" s="6">
        <v>1</v>
      </c>
      <c r="H71" t="s">
        <v>59</v>
      </c>
    </row>
    <row r="72" spans="1:8" x14ac:dyDescent="0.2">
      <c r="A72">
        <v>124</v>
      </c>
      <c r="B72" s="10" t="str">
        <f>HYPERLINK("http://www.uniprot.org/uniprot/NOP10_HUMAN", "NOP10_HUMAN")</f>
        <v>NOP10_HUMAN</v>
      </c>
      <c r="C72" t="s">
        <v>706</v>
      </c>
      <c r="D72" t="b">
        <v>1</v>
      </c>
      <c r="E72" s="6">
        <v>0</v>
      </c>
      <c r="F72" s="6">
        <v>2</v>
      </c>
      <c r="G72" s="6">
        <v>1</v>
      </c>
      <c r="H72" t="s">
        <v>59</v>
      </c>
    </row>
    <row r="73" spans="1:8" x14ac:dyDescent="0.2">
      <c r="A73">
        <v>113</v>
      </c>
      <c r="B73" s="10" t="str">
        <f>HYPERLINK("http://www.uniprot.org/uniprot/OSMR_HUMAN", "OSMR_HUMAN")</f>
        <v>OSMR_HUMAN</v>
      </c>
      <c r="C73" t="s">
        <v>707</v>
      </c>
      <c r="D73" t="b">
        <v>1</v>
      </c>
      <c r="E73" s="6">
        <v>0</v>
      </c>
      <c r="F73" s="6">
        <v>2</v>
      </c>
      <c r="G73" s="6">
        <v>1</v>
      </c>
      <c r="H73" t="s">
        <v>59</v>
      </c>
    </row>
    <row r="74" spans="1:8" x14ac:dyDescent="0.2">
      <c r="A74">
        <v>26</v>
      </c>
      <c r="B74" s="10" t="str">
        <f>HYPERLINK("http://www.uniprot.org/uniprot/P20L1_HUMAN", "P20L1_HUMAN")</f>
        <v>P20L1_HUMAN</v>
      </c>
      <c r="C74" t="s">
        <v>708</v>
      </c>
      <c r="D74" t="b">
        <v>1</v>
      </c>
      <c r="E74" s="6">
        <v>1</v>
      </c>
      <c r="F74" s="6">
        <v>2</v>
      </c>
      <c r="G74" s="6">
        <v>1</v>
      </c>
      <c r="H74" t="s">
        <v>59</v>
      </c>
    </row>
    <row r="75" spans="1:8" x14ac:dyDescent="0.2">
      <c r="A75">
        <v>93</v>
      </c>
      <c r="B75" s="10" t="str">
        <f>HYPERLINK("http://www.uniprot.org/uniprot/PAR14_HUMAN", "PAR14_HUMAN")</f>
        <v>PAR14_HUMAN</v>
      </c>
      <c r="C75" t="s">
        <v>709</v>
      </c>
      <c r="D75" t="b">
        <v>1</v>
      </c>
      <c r="E75" s="6">
        <v>0</v>
      </c>
      <c r="F75" s="6">
        <v>2</v>
      </c>
      <c r="G75" s="6">
        <v>1</v>
      </c>
      <c r="H75" t="s">
        <v>59</v>
      </c>
    </row>
    <row r="76" spans="1:8" x14ac:dyDescent="0.2">
      <c r="A76">
        <v>95</v>
      </c>
      <c r="B76" s="10" t="str">
        <f>HYPERLINK("http://www.uniprot.org/uniprot/PDCD4_HUMAN", "PDCD4_HUMAN")</f>
        <v>PDCD4_HUMAN</v>
      </c>
      <c r="C76" t="s">
        <v>710</v>
      </c>
      <c r="D76" t="b">
        <v>1</v>
      </c>
      <c r="E76" s="6">
        <v>1</v>
      </c>
      <c r="F76" s="6">
        <v>2</v>
      </c>
      <c r="G76" s="6">
        <v>1</v>
      </c>
      <c r="H76" t="s">
        <v>59</v>
      </c>
    </row>
    <row r="77" spans="1:8" x14ac:dyDescent="0.2">
      <c r="A77">
        <v>114</v>
      </c>
      <c r="B77" s="10" t="str">
        <f>HYPERLINK("http://www.uniprot.org/uniprot/PI51A_HUMAN", "PI51A_HUMAN")</f>
        <v>PI51A_HUMAN</v>
      </c>
      <c r="C77" t="s">
        <v>711</v>
      </c>
      <c r="D77" t="b">
        <v>0</v>
      </c>
      <c r="E77" s="6">
        <v>0</v>
      </c>
      <c r="F77" s="6">
        <v>2</v>
      </c>
      <c r="G77" s="6">
        <v>1</v>
      </c>
      <c r="H77" t="s">
        <v>712</v>
      </c>
    </row>
    <row r="78" spans="1:8" x14ac:dyDescent="0.2">
      <c r="A78">
        <v>24</v>
      </c>
      <c r="B78" s="10" t="str">
        <f>HYPERLINK("http://www.uniprot.org/uniprot/PIPSL_HUMAN", "PIPSL_HUMAN")</f>
        <v>PIPSL_HUMAN</v>
      </c>
      <c r="C78" t="s">
        <v>711</v>
      </c>
      <c r="D78" t="b">
        <v>0</v>
      </c>
      <c r="E78" s="6">
        <v>0</v>
      </c>
      <c r="F78" s="6">
        <v>2</v>
      </c>
      <c r="G78" s="6">
        <v>1</v>
      </c>
      <c r="H78" t="s">
        <v>712</v>
      </c>
    </row>
    <row r="79" spans="1:8" x14ac:dyDescent="0.2">
      <c r="A79">
        <v>56</v>
      </c>
      <c r="B79" s="10" t="str">
        <f>HYPERLINK("http://www.uniprot.org/uniprot/PLAK_HUMAN", "PLAK_HUMAN")</f>
        <v>PLAK_HUMAN</v>
      </c>
      <c r="C79" t="s">
        <v>200</v>
      </c>
      <c r="D79" t="b">
        <v>1</v>
      </c>
      <c r="E79" s="6">
        <v>0</v>
      </c>
      <c r="F79" s="6">
        <v>2</v>
      </c>
      <c r="G79" s="6">
        <v>1</v>
      </c>
      <c r="H79" t="s">
        <v>59</v>
      </c>
    </row>
    <row r="80" spans="1:8" x14ac:dyDescent="0.2">
      <c r="A80">
        <v>35</v>
      </c>
      <c r="B80" s="10" t="str">
        <f>HYPERLINK("http://www.uniprot.org/uniprot/PLRG1_HUMAN", "PLRG1_HUMAN")</f>
        <v>PLRG1_HUMAN</v>
      </c>
      <c r="C80" t="s">
        <v>713</v>
      </c>
      <c r="D80" t="b">
        <v>1</v>
      </c>
      <c r="E80" s="6">
        <v>0</v>
      </c>
      <c r="F80" s="6">
        <v>2</v>
      </c>
      <c r="G80" s="6">
        <v>1</v>
      </c>
      <c r="H80" t="s">
        <v>59</v>
      </c>
    </row>
    <row r="81" spans="1:8" x14ac:dyDescent="0.2">
      <c r="A81">
        <v>36</v>
      </c>
      <c r="B81" s="10" t="str">
        <f>HYPERLINK("http://www.uniprot.org/uniprot/PM34_HUMAN", "PM34_HUMAN")</f>
        <v>PM34_HUMAN</v>
      </c>
      <c r="C81" t="s">
        <v>714</v>
      </c>
      <c r="D81" t="b">
        <v>1</v>
      </c>
      <c r="E81" s="6">
        <v>0</v>
      </c>
      <c r="F81" s="6">
        <v>2</v>
      </c>
      <c r="G81" s="6">
        <v>1</v>
      </c>
      <c r="H81" t="s">
        <v>59</v>
      </c>
    </row>
    <row r="82" spans="1:8" x14ac:dyDescent="0.2">
      <c r="A82">
        <v>133</v>
      </c>
      <c r="B82" s="10" t="str">
        <f>HYPERLINK("http://www.uniprot.org/uniprot/POMP_HUMAN", "POMP_HUMAN")</f>
        <v>POMP_HUMAN</v>
      </c>
      <c r="C82" t="s">
        <v>715</v>
      </c>
      <c r="D82" t="b">
        <v>1</v>
      </c>
      <c r="E82" s="6">
        <v>0</v>
      </c>
      <c r="F82" s="6">
        <v>2</v>
      </c>
      <c r="G82" s="6">
        <v>1</v>
      </c>
      <c r="H82" t="s">
        <v>59</v>
      </c>
    </row>
    <row r="83" spans="1:8" x14ac:dyDescent="0.2">
      <c r="A83">
        <v>39</v>
      </c>
      <c r="B83" s="10" t="str">
        <f>HYPERLINK("http://www.uniprot.org/uniprot/POP7_HUMAN", "POP7_HUMAN")</f>
        <v>POP7_HUMAN</v>
      </c>
      <c r="C83" t="s">
        <v>716</v>
      </c>
      <c r="D83" t="b">
        <v>1</v>
      </c>
      <c r="E83" s="6">
        <v>0</v>
      </c>
      <c r="F83" s="6">
        <v>2</v>
      </c>
      <c r="G83" s="6">
        <v>1</v>
      </c>
      <c r="H83" t="s">
        <v>59</v>
      </c>
    </row>
    <row r="84" spans="1:8" x14ac:dyDescent="0.2">
      <c r="A84">
        <v>94</v>
      </c>
      <c r="B84" s="10" t="str">
        <f>HYPERLINK("http://www.uniprot.org/uniprot/PPCEL_HUMAN", "PPCEL_HUMAN")</f>
        <v>PPCEL_HUMAN</v>
      </c>
      <c r="C84" t="s">
        <v>717</v>
      </c>
      <c r="D84" t="b">
        <v>1</v>
      </c>
      <c r="E84" s="6">
        <v>0</v>
      </c>
      <c r="F84" s="6">
        <v>2</v>
      </c>
      <c r="G84" s="6">
        <v>1</v>
      </c>
      <c r="H84" t="s">
        <v>59</v>
      </c>
    </row>
    <row r="85" spans="1:8" x14ac:dyDescent="0.2">
      <c r="A85">
        <v>34</v>
      </c>
      <c r="B85" s="10" t="str">
        <f>HYPERLINK("http://www.uniprot.org/uniprot/PRPF3_HUMAN", "PRPF3_HUMAN")</f>
        <v>PRPF3_HUMAN</v>
      </c>
      <c r="C85" t="s">
        <v>718</v>
      </c>
      <c r="D85" t="b">
        <v>1</v>
      </c>
      <c r="E85" s="6">
        <v>0</v>
      </c>
      <c r="F85" s="6">
        <v>2</v>
      </c>
      <c r="G85" s="6">
        <v>1</v>
      </c>
      <c r="H85" t="s">
        <v>59</v>
      </c>
    </row>
    <row r="86" spans="1:8" x14ac:dyDescent="0.2">
      <c r="A86">
        <v>58</v>
      </c>
      <c r="B86" s="10" t="str">
        <f>HYPERLINK("http://www.uniprot.org/uniprot/PSA5_HUMAN", "PSA5_HUMAN")</f>
        <v>PSA5_HUMAN</v>
      </c>
      <c r="C86" t="s">
        <v>719</v>
      </c>
      <c r="D86" t="b">
        <v>1</v>
      </c>
      <c r="E86" s="6">
        <v>0</v>
      </c>
      <c r="F86" s="6">
        <v>2</v>
      </c>
      <c r="G86" s="6">
        <v>1</v>
      </c>
      <c r="H86" t="s">
        <v>59</v>
      </c>
    </row>
    <row r="87" spans="1:8" x14ac:dyDescent="0.2">
      <c r="A87">
        <v>42</v>
      </c>
      <c r="B87" s="10" t="str">
        <f>HYPERLINK("http://www.uniprot.org/uniprot/RAB3D_HUMAN", "RAB3D_HUMAN")</f>
        <v>RAB3D_HUMAN</v>
      </c>
      <c r="C87" t="s">
        <v>720</v>
      </c>
      <c r="D87" t="b">
        <v>1</v>
      </c>
      <c r="E87" s="6">
        <v>0</v>
      </c>
      <c r="F87" s="6">
        <v>2</v>
      </c>
      <c r="G87" s="6">
        <v>1</v>
      </c>
      <c r="H87" t="s">
        <v>59</v>
      </c>
    </row>
    <row r="88" spans="1:8" x14ac:dyDescent="0.2">
      <c r="A88">
        <v>107</v>
      </c>
      <c r="B88" s="10" t="str">
        <f>HYPERLINK("http://www.uniprot.org/uniprot/RAD50_HUMAN", "RAD50_HUMAN")</f>
        <v>RAD50_HUMAN</v>
      </c>
      <c r="C88" t="s">
        <v>721</v>
      </c>
      <c r="D88" t="b">
        <v>1</v>
      </c>
      <c r="E88" s="6">
        <v>0</v>
      </c>
      <c r="F88" s="6">
        <v>2</v>
      </c>
      <c r="G88" s="6">
        <v>1</v>
      </c>
      <c r="H88" t="s">
        <v>59</v>
      </c>
    </row>
    <row r="89" spans="1:8" x14ac:dyDescent="0.2">
      <c r="A89">
        <v>125</v>
      </c>
      <c r="B89" s="10" t="str">
        <f>HYPERLINK("http://www.uniprot.org/uniprot/RBM28_HUMAN", "RBM28_HUMAN")</f>
        <v>RBM28_HUMAN</v>
      </c>
      <c r="C89" t="s">
        <v>722</v>
      </c>
      <c r="D89" t="b">
        <v>1</v>
      </c>
      <c r="E89" s="6">
        <v>0</v>
      </c>
      <c r="F89" s="6">
        <v>2</v>
      </c>
      <c r="G89" s="6">
        <v>1</v>
      </c>
      <c r="H89" t="s">
        <v>59</v>
      </c>
    </row>
    <row r="90" spans="1:8" x14ac:dyDescent="0.2">
      <c r="A90">
        <v>78</v>
      </c>
      <c r="B90" s="10" t="str">
        <f>HYPERLINK("http://www.uniprot.org/uniprot/RL10A_HUMAN", "RL10A_HUMAN")</f>
        <v>RL10A_HUMAN</v>
      </c>
      <c r="C90" t="s">
        <v>723</v>
      </c>
      <c r="D90" t="b">
        <v>1</v>
      </c>
      <c r="E90" s="6">
        <v>0</v>
      </c>
      <c r="F90" s="6">
        <v>2</v>
      </c>
      <c r="G90" s="6">
        <v>1</v>
      </c>
      <c r="H90" t="s">
        <v>59</v>
      </c>
    </row>
    <row r="91" spans="1:8" x14ac:dyDescent="0.2">
      <c r="A91">
        <v>76</v>
      </c>
      <c r="B91" s="10" t="str">
        <f>HYPERLINK("http://www.uniprot.org/uniprot/RL27_HUMAN", "RL27_HUMAN")</f>
        <v>RL27_HUMAN</v>
      </c>
      <c r="C91" t="s">
        <v>724</v>
      </c>
      <c r="D91" t="b">
        <v>1</v>
      </c>
      <c r="E91" s="6">
        <v>0</v>
      </c>
      <c r="F91" s="6">
        <v>2</v>
      </c>
      <c r="G91" s="6">
        <v>1</v>
      </c>
      <c r="H91" t="s">
        <v>59</v>
      </c>
    </row>
    <row r="92" spans="1:8" x14ac:dyDescent="0.2">
      <c r="A92">
        <v>67</v>
      </c>
      <c r="B92" s="10" t="str">
        <f>HYPERLINK("http://www.uniprot.org/uniprot/RL28_HUMAN", "RL28_HUMAN")</f>
        <v>RL28_HUMAN</v>
      </c>
      <c r="C92" t="s">
        <v>725</v>
      </c>
      <c r="D92" t="b">
        <v>1</v>
      </c>
      <c r="E92" s="6">
        <v>0</v>
      </c>
      <c r="F92" s="6">
        <v>2</v>
      </c>
      <c r="G92" s="6">
        <v>1</v>
      </c>
      <c r="H92" t="s">
        <v>59</v>
      </c>
    </row>
    <row r="93" spans="1:8" x14ac:dyDescent="0.2">
      <c r="A93">
        <v>77</v>
      </c>
      <c r="B93" s="10" t="str">
        <f>HYPERLINK("http://www.uniprot.org/uniprot/RL30_HUMAN", "RL30_HUMAN")</f>
        <v>RL30_HUMAN</v>
      </c>
      <c r="C93" t="s">
        <v>726</v>
      </c>
      <c r="D93" t="b">
        <v>1</v>
      </c>
      <c r="E93" s="6">
        <v>1</v>
      </c>
      <c r="F93" s="6">
        <v>2</v>
      </c>
      <c r="G93" s="6">
        <v>1</v>
      </c>
      <c r="H93" t="s">
        <v>59</v>
      </c>
    </row>
    <row r="94" spans="1:8" x14ac:dyDescent="0.2">
      <c r="A94">
        <v>79</v>
      </c>
      <c r="B94" s="10" t="str">
        <f>HYPERLINK("http://www.uniprot.org/uniprot/RL32_HUMAN", "RL32_HUMAN")</f>
        <v>RL32_HUMAN</v>
      </c>
      <c r="C94" t="s">
        <v>386</v>
      </c>
      <c r="D94" t="b">
        <v>1</v>
      </c>
      <c r="E94" s="6">
        <v>0</v>
      </c>
      <c r="F94" s="6">
        <v>2</v>
      </c>
      <c r="G94" s="6">
        <v>1</v>
      </c>
      <c r="H94" t="s">
        <v>59</v>
      </c>
    </row>
    <row r="95" spans="1:8" x14ac:dyDescent="0.2">
      <c r="A95">
        <v>66</v>
      </c>
      <c r="B95" s="10" t="str">
        <f>HYPERLINK("http://www.uniprot.org/uniprot/RL5_HUMAN", "RL5_HUMAN")</f>
        <v>RL5_HUMAN</v>
      </c>
      <c r="C95" t="s">
        <v>727</v>
      </c>
      <c r="D95" t="b">
        <v>1</v>
      </c>
      <c r="E95" s="6">
        <v>0</v>
      </c>
      <c r="F95" s="6">
        <v>2</v>
      </c>
      <c r="G95" s="6">
        <v>1</v>
      </c>
      <c r="H95" t="s">
        <v>59</v>
      </c>
    </row>
    <row r="96" spans="1:8" x14ac:dyDescent="0.2">
      <c r="A96">
        <v>99</v>
      </c>
      <c r="B96" s="10" t="str">
        <f>HYPERLINK("http://www.uniprot.org/uniprot/RN213_HUMAN", "RN213_HUMAN")</f>
        <v>RN213_HUMAN</v>
      </c>
      <c r="C96" t="s">
        <v>728</v>
      </c>
      <c r="D96" t="b">
        <v>1</v>
      </c>
      <c r="E96" s="6">
        <v>0</v>
      </c>
      <c r="F96" s="6">
        <v>2</v>
      </c>
      <c r="G96" s="6">
        <v>1</v>
      </c>
      <c r="H96" t="s">
        <v>59</v>
      </c>
    </row>
    <row r="97" spans="1:8" x14ac:dyDescent="0.2">
      <c r="A97">
        <v>25</v>
      </c>
      <c r="B97" s="10" t="str">
        <f>HYPERLINK("http://www.uniprot.org/uniprot/RP1BL_HUMAN", "RP1BL_HUMAN")</f>
        <v>RP1BL_HUMAN</v>
      </c>
      <c r="C97" t="s">
        <v>729</v>
      </c>
      <c r="D97" t="b">
        <v>1</v>
      </c>
      <c r="E97" s="6">
        <v>0</v>
      </c>
      <c r="F97" s="6">
        <v>2</v>
      </c>
      <c r="G97" s="6">
        <v>1</v>
      </c>
      <c r="H97" t="s">
        <v>59</v>
      </c>
    </row>
    <row r="98" spans="1:8" x14ac:dyDescent="0.2">
      <c r="A98">
        <v>81</v>
      </c>
      <c r="B98" s="10" t="str">
        <f>HYPERLINK("http://www.uniprot.org/uniprot/S35B1_HUMAN", "S35B1_HUMAN")</f>
        <v>S35B1_HUMAN</v>
      </c>
      <c r="C98" t="s">
        <v>730</v>
      </c>
      <c r="D98" t="b">
        <v>1</v>
      </c>
      <c r="E98" s="6">
        <v>0</v>
      </c>
      <c r="F98" s="6">
        <v>2</v>
      </c>
      <c r="G98" s="6">
        <v>1</v>
      </c>
      <c r="H98" t="s">
        <v>59</v>
      </c>
    </row>
    <row r="99" spans="1:8" x14ac:dyDescent="0.2">
      <c r="A99">
        <v>134</v>
      </c>
      <c r="B99" s="10" t="str">
        <f>HYPERLINK("http://www.uniprot.org/uniprot/SLMO2_HUMAN", "SLMO2_HUMAN")</f>
        <v>SLMO2_HUMAN</v>
      </c>
      <c r="C99" t="s">
        <v>731</v>
      </c>
      <c r="D99" t="b">
        <v>1</v>
      </c>
      <c r="E99" s="6">
        <v>1</v>
      </c>
      <c r="F99" s="6">
        <v>2</v>
      </c>
      <c r="G99" s="6">
        <v>1</v>
      </c>
      <c r="H99" t="s">
        <v>59</v>
      </c>
    </row>
    <row r="100" spans="1:8" x14ac:dyDescent="0.2">
      <c r="A100">
        <v>71</v>
      </c>
      <c r="B100" s="10" t="str">
        <f>HYPERLINK("http://www.uniprot.org/uniprot/SSRD_HUMAN", "SSRD_HUMAN")</f>
        <v>SSRD_HUMAN</v>
      </c>
      <c r="C100" t="s">
        <v>64</v>
      </c>
      <c r="D100" t="b">
        <v>1</v>
      </c>
      <c r="E100" s="6">
        <v>0</v>
      </c>
      <c r="F100" s="6">
        <v>2</v>
      </c>
      <c r="G100" s="6">
        <v>1</v>
      </c>
      <c r="H100" t="s">
        <v>59</v>
      </c>
    </row>
    <row r="101" spans="1:8" x14ac:dyDescent="0.2">
      <c r="A101">
        <v>86</v>
      </c>
      <c r="B101" s="10" t="str">
        <f>HYPERLINK("http://www.uniprot.org/uniprot/TAP1_HUMAN", "TAP1_HUMAN")</f>
        <v>TAP1_HUMAN</v>
      </c>
      <c r="C101" t="s">
        <v>732</v>
      </c>
      <c r="D101" t="b">
        <v>1</v>
      </c>
      <c r="E101" s="6">
        <v>0</v>
      </c>
      <c r="F101" s="6">
        <v>2</v>
      </c>
      <c r="G101" s="6">
        <v>1</v>
      </c>
      <c r="H101" t="s">
        <v>59</v>
      </c>
    </row>
    <row r="102" spans="1:8" x14ac:dyDescent="0.2">
      <c r="A102">
        <v>86</v>
      </c>
      <c r="B102" s="10" t="str">
        <f>HYPERLINK("http://www.uniprot.org/uniprot/TAP1_HUMAN", "TAP1_HUMAN")</f>
        <v>TAP1_HUMAN</v>
      </c>
      <c r="C102" t="s">
        <v>733</v>
      </c>
      <c r="D102" t="b">
        <v>1</v>
      </c>
      <c r="E102" s="6">
        <v>1</v>
      </c>
      <c r="F102" s="6">
        <v>2</v>
      </c>
      <c r="G102" s="6">
        <v>1</v>
      </c>
      <c r="H102" t="s">
        <v>59</v>
      </c>
    </row>
    <row r="103" spans="1:8" x14ac:dyDescent="0.2">
      <c r="A103">
        <v>117</v>
      </c>
      <c r="B103" s="10" t="str">
        <f>HYPERLINK("http://www.uniprot.org/uniprot/TB182_HUMAN", "TB182_HUMAN")</f>
        <v>TB182_HUMAN</v>
      </c>
      <c r="C103" t="s">
        <v>734</v>
      </c>
      <c r="D103" t="b">
        <v>1</v>
      </c>
      <c r="E103" s="6">
        <v>0</v>
      </c>
      <c r="F103" s="6">
        <v>2</v>
      </c>
      <c r="G103" s="6">
        <v>1</v>
      </c>
      <c r="H103" t="s">
        <v>59</v>
      </c>
    </row>
    <row r="104" spans="1:8" x14ac:dyDescent="0.2">
      <c r="A104">
        <v>80</v>
      </c>
      <c r="B104" s="10" t="str">
        <f>HYPERLINK("http://www.uniprot.org/uniprot/TCPB_HUMAN", "TCPB_HUMAN")</f>
        <v>TCPB_HUMAN</v>
      </c>
      <c r="C104" t="s">
        <v>735</v>
      </c>
      <c r="D104" t="b">
        <v>1</v>
      </c>
      <c r="E104" s="6">
        <v>0</v>
      </c>
      <c r="F104" s="6">
        <v>2</v>
      </c>
      <c r="G104" s="6">
        <v>1</v>
      </c>
      <c r="H104" t="s">
        <v>59</v>
      </c>
    </row>
    <row r="105" spans="1:8" x14ac:dyDescent="0.2">
      <c r="A105">
        <v>97</v>
      </c>
      <c r="B105" s="10" t="str">
        <f>HYPERLINK("http://www.uniprot.org/uniprot/TDIF2_HUMAN", "TDIF2_HUMAN")</f>
        <v>TDIF2_HUMAN</v>
      </c>
      <c r="C105" t="s">
        <v>736</v>
      </c>
      <c r="D105" t="b">
        <v>1</v>
      </c>
      <c r="E105" s="6">
        <v>0</v>
      </c>
      <c r="F105" s="6">
        <v>2</v>
      </c>
      <c r="G105" s="6">
        <v>1</v>
      </c>
      <c r="H105" t="s">
        <v>59</v>
      </c>
    </row>
    <row r="106" spans="1:8" x14ac:dyDescent="0.2">
      <c r="A106">
        <v>87</v>
      </c>
      <c r="B106" s="10" t="str">
        <f>HYPERLINK("http://www.uniprot.org/uniprot/TF3C1_HUMAN", "TF3C1_HUMAN")</f>
        <v>TF3C1_HUMAN</v>
      </c>
      <c r="C106" t="s">
        <v>737</v>
      </c>
      <c r="D106" t="b">
        <v>1</v>
      </c>
      <c r="E106" s="6">
        <v>0</v>
      </c>
      <c r="F106" s="6">
        <v>2</v>
      </c>
      <c r="G106" s="6">
        <v>1</v>
      </c>
      <c r="H106" t="s">
        <v>59</v>
      </c>
    </row>
    <row r="107" spans="1:8" x14ac:dyDescent="0.2">
      <c r="A107">
        <v>83</v>
      </c>
      <c r="B107" s="10" t="str">
        <f>HYPERLINK("http://www.uniprot.org/uniprot/TIAR_HUMAN", "TIAR_HUMAN")</f>
        <v>TIAR_HUMAN</v>
      </c>
      <c r="C107" t="s">
        <v>738</v>
      </c>
      <c r="D107" t="b">
        <v>1</v>
      </c>
      <c r="E107" s="6">
        <v>0</v>
      </c>
      <c r="F107" s="6">
        <v>2</v>
      </c>
      <c r="G107" s="6">
        <v>1</v>
      </c>
      <c r="H107" t="s">
        <v>59</v>
      </c>
    </row>
    <row r="108" spans="1:8" x14ac:dyDescent="0.2">
      <c r="A108">
        <v>132</v>
      </c>
      <c r="B108" s="10" t="str">
        <f>HYPERLINK("http://www.uniprot.org/uniprot/TIG3_HUMAN", "TIG3_HUMAN")</f>
        <v>TIG3_HUMAN</v>
      </c>
      <c r="C108" t="s">
        <v>739</v>
      </c>
      <c r="D108" t="b">
        <v>1</v>
      </c>
      <c r="E108" s="6">
        <v>0</v>
      </c>
      <c r="F108" s="6">
        <v>2</v>
      </c>
      <c r="G108" s="6">
        <v>1</v>
      </c>
      <c r="H108" t="s">
        <v>59</v>
      </c>
    </row>
    <row r="109" spans="1:8" x14ac:dyDescent="0.2">
      <c r="A109">
        <v>110</v>
      </c>
      <c r="B109" s="10" t="str">
        <f>HYPERLINK("http://www.uniprot.org/uniprot/TXD15_HUMAN", "TXD15_HUMAN")</f>
        <v>TXD15_HUMAN</v>
      </c>
      <c r="C109" t="s">
        <v>740</v>
      </c>
      <c r="D109" t="b">
        <v>1</v>
      </c>
      <c r="E109" s="6">
        <v>0</v>
      </c>
      <c r="F109" s="6">
        <v>2</v>
      </c>
      <c r="G109" s="6">
        <v>1</v>
      </c>
      <c r="H109" t="s">
        <v>59</v>
      </c>
    </row>
    <row r="110" spans="1:8" x14ac:dyDescent="0.2">
      <c r="A110">
        <v>127</v>
      </c>
      <c r="B110" s="10" t="str">
        <f>HYPERLINK("http://www.uniprot.org/uniprot/VPS54_HUMAN", "VPS54_HUMAN")</f>
        <v>VPS54_HUMAN</v>
      </c>
      <c r="C110" t="s">
        <v>270</v>
      </c>
      <c r="D110" t="b">
        <v>1</v>
      </c>
      <c r="E110" s="6">
        <v>0</v>
      </c>
      <c r="F110" s="6">
        <v>2</v>
      </c>
      <c r="G110" s="6">
        <v>1</v>
      </c>
      <c r="H110" t="s">
        <v>59</v>
      </c>
    </row>
    <row r="111" spans="1:8" x14ac:dyDescent="0.2">
      <c r="A111">
        <v>108</v>
      </c>
      <c r="B111" s="10" t="str">
        <f>HYPERLINK("http://www.uniprot.org/uniprot/WBP2_HUMAN", "WBP2_HUMAN")</f>
        <v>WBP2_HUMAN</v>
      </c>
      <c r="C111" t="s">
        <v>741</v>
      </c>
      <c r="D111" t="b">
        <v>1</v>
      </c>
      <c r="E111" s="6">
        <v>0</v>
      </c>
      <c r="F111" s="6">
        <v>2</v>
      </c>
      <c r="G111" s="6">
        <v>1</v>
      </c>
      <c r="H111" t="s">
        <v>59</v>
      </c>
    </row>
    <row r="112" spans="1:8" x14ac:dyDescent="0.2">
      <c r="A112">
        <v>30</v>
      </c>
      <c r="B112" s="10" t="str">
        <f>HYPERLINK("http://www.uniprot.org/uniprot/XPO1_HUMAN", "XPO1_HUMAN")</f>
        <v>XPO1_HUMAN</v>
      </c>
      <c r="C112" t="s">
        <v>526</v>
      </c>
      <c r="D112" t="b">
        <v>1</v>
      </c>
      <c r="E112" s="6">
        <v>0</v>
      </c>
      <c r="F112" s="6">
        <v>2</v>
      </c>
      <c r="G112" s="6">
        <v>1</v>
      </c>
      <c r="H112" t="s">
        <v>59</v>
      </c>
    </row>
    <row r="113" spans="1:8" x14ac:dyDescent="0.2">
      <c r="A113">
        <v>122</v>
      </c>
      <c r="B113" s="10" t="str">
        <f>HYPERLINK("http://www.uniprot.org/uniprot/XPO5_HUMAN", "XPO5_HUMAN")</f>
        <v>XPO5_HUMAN</v>
      </c>
      <c r="C113" t="s">
        <v>742</v>
      </c>
      <c r="D113" t="b">
        <v>1</v>
      </c>
      <c r="E113" s="6">
        <v>0</v>
      </c>
      <c r="F113" s="6">
        <v>2</v>
      </c>
      <c r="G113" s="6">
        <v>1</v>
      </c>
      <c r="H113" t="s">
        <v>59</v>
      </c>
    </row>
    <row r="114" spans="1:8" x14ac:dyDescent="0.2">
      <c r="A114">
        <v>116</v>
      </c>
      <c r="B114" s="10" t="str">
        <f>HYPERLINK("http://www.uniprot.org/uniprot/YTHD1_HUMAN", "YTHD1_HUMAN")</f>
        <v>YTHD1_HUMAN</v>
      </c>
      <c r="C114" t="s">
        <v>743</v>
      </c>
      <c r="D114" t="b">
        <v>1</v>
      </c>
      <c r="E114" s="6">
        <v>0</v>
      </c>
      <c r="F114" s="6">
        <v>2</v>
      </c>
      <c r="G114" s="6">
        <v>1</v>
      </c>
      <c r="H114" t="s">
        <v>59</v>
      </c>
    </row>
    <row r="115" spans="1:8" x14ac:dyDescent="0.2">
      <c r="A115">
        <v>103</v>
      </c>
      <c r="B115" s="10" t="str">
        <f>HYPERLINK("http://www.uniprot.org/uniprot/YTHD3_HUMAN", "YTHD3_HUMAN")</f>
        <v>YTHD3_HUMAN</v>
      </c>
      <c r="C115" t="s">
        <v>744</v>
      </c>
      <c r="D115" t="b">
        <v>1</v>
      </c>
      <c r="E115" s="6">
        <v>0</v>
      </c>
      <c r="F115" s="6">
        <v>2</v>
      </c>
      <c r="G115" s="6">
        <v>1</v>
      </c>
      <c r="H115" t="s">
        <v>59</v>
      </c>
    </row>
    <row r="116" spans="1:8" x14ac:dyDescent="0.2">
      <c r="A116">
        <v>98</v>
      </c>
      <c r="B116" s="10" t="str">
        <f>HYPERLINK("http://www.uniprot.org/uniprot/ZN318_HUMAN", "ZN318_HUMAN")</f>
        <v>ZN318_HUMAN</v>
      </c>
      <c r="C116" t="s">
        <v>745</v>
      </c>
      <c r="D116" t="b">
        <v>1</v>
      </c>
      <c r="E116" s="6">
        <v>0</v>
      </c>
      <c r="F116" s="6">
        <v>2</v>
      </c>
      <c r="G116" s="6">
        <v>1</v>
      </c>
      <c r="H116" t="s">
        <v>59</v>
      </c>
    </row>
    <row r="117" spans="1:8" x14ac:dyDescent="0.2">
      <c r="A117">
        <v>135</v>
      </c>
      <c r="B117" s="10" t="str">
        <f>HYPERLINK("http://www.uniprot.org/uniprot/ZN706_HUMAN", "ZN706_HUMAN")</f>
        <v>ZN706_HUMAN</v>
      </c>
      <c r="C117" t="s">
        <v>746</v>
      </c>
      <c r="D117" t="b">
        <v>1</v>
      </c>
      <c r="E117" s="6">
        <v>1</v>
      </c>
      <c r="F117" s="6">
        <v>2</v>
      </c>
      <c r="G117" s="6">
        <v>1</v>
      </c>
      <c r="H117" t="s">
        <v>59</v>
      </c>
    </row>
    <row r="118" spans="1:8" x14ac:dyDescent="0.2">
      <c r="A118">
        <v>128</v>
      </c>
      <c r="B118" s="10" t="str">
        <f>HYPERLINK("http://www.uniprot.org/uniprot/ZNFX1_HUMAN", "ZNFX1_HUMAN")</f>
        <v>ZNFX1_HUMAN</v>
      </c>
      <c r="C118" t="s">
        <v>747</v>
      </c>
      <c r="D118" t="b">
        <v>1</v>
      </c>
      <c r="E118" s="6">
        <v>0</v>
      </c>
      <c r="F118" s="6">
        <v>2</v>
      </c>
      <c r="G118" s="6">
        <v>1</v>
      </c>
      <c r="H118" t="s">
        <v>59</v>
      </c>
    </row>
    <row r="119" spans="1:8" x14ac:dyDescent="0.2">
      <c r="E119"/>
      <c r="F119"/>
      <c r="G119"/>
    </row>
    <row r="120" spans="1:8" x14ac:dyDescent="0.2">
      <c r="E120"/>
      <c r="F120"/>
      <c r="G120"/>
    </row>
    <row r="121" spans="1:8" x14ac:dyDescent="0.2">
      <c r="E121"/>
      <c r="F121"/>
      <c r="G121"/>
    </row>
    <row r="122" spans="1:8" x14ac:dyDescent="0.2">
      <c r="B12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0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12.5" customWidth="1"/>
    <col min="2" max="2" width="15.33203125" bestFit="1" customWidth="1"/>
    <col min="3" max="3" width="26" bestFit="1" customWidth="1"/>
    <col min="4" max="4" width="9.5" customWidth="1"/>
    <col min="5" max="6" width="9.5" style="6" customWidth="1"/>
    <col min="7" max="7" width="29.83203125" style="6" bestFit="1" customWidth="1"/>
    <col min="8" max="8" width="11" customWidth="1"/>
    <col min="254" max="254" width="11.83203125" customWidth="1"/>
    <col min="255" max="256" width="15.33203125" bestFit="1" customWidth="1"/>
    <col min="257" max="257" width="49" bestFit="1" customWidth="1"/>
    <col min="259" max="259" width="8" customWidth="1"/>
    <col min="260" max="260" width="7.5" customWidth="1"/>
    <col min="262" max="262" width="14.33203125" customWidth="1"/>
    <col min="263" max="263" width="16.1640625" customWidth="1"/>
    <col min="264" max="264" width="35.5" bestFit="1" customWidth="1"/>
    <col min="510" max="510" width="11.83203125" customWidth="1"/>
    <col min="511" max="512" width="15.33203125" bestFit="1" customWidth="1"/>
    <col min="513" max="513" width="49" bestFit="1" customWidth="1"/>
    <col min="515" max="515" width="8" customWidth="1"/>
    <col min="516" max="516" width="7.5" customWidth="1"/>
    <col min="518" max="518" width="14.33203125" customWidth="1"/>
    <col min="519" max="519" width="16.1640625" customWidth="1"/>
    <col min="520" max="520" width="35.5" bestFit="1" customWidth="1"/>
    <col min="766" max="766" width="11.83203125" customWidth="1"/>
    <col min="767" max="768" width="15.33203125" bestFit="1" customWidth="1"/>
    <col min="769" max="769" width="49" bestFit="1" customWidth="1"/>
    <col min="771" max="771" width="8" customWidth="1"/>
    <col min="772" max="772" width="7.5" customWidth="1"/>
    <col min="774" max="774" width="14.33203125" customWidth="1"/>
    <col min="775" max="775" width="16.1640625" customWidth="1"/>
    <col min="776" max="776" width="35.5" bestFit="1" customWidth="1"/>
    <col min="1022" max="1022" width="11.83203125" customWidth="1"/>
    <col min="1023" max="1024" width="15.33203125" bestFit="1" customWidth="1"/>
    <col min="1025" max="1025" width="49" bestFit="1" customWidth="1"/>
    <col min="1027" max="1027" width="8" customWidth="1"/>
    <col min="1028" max="1028" width="7.5" customWidth="1"/>
    <col min="1030" max="1030" width="14.33203125" customWidth="1"/>
    <col min="1031" max="1031" width="16.1640625" customWidth="1"/>
    <col min="1032" max="1032" width="35.5" bestFit="1" customWidth="1"/>
    <col min="1278" max="1278" width="11.83203125" customWidth="1"/>
    <col min="1279" max="1280" width="15.33203125" bestFit="1" customWidth="1"/>
    <col min="1281" max="1281" width="49" bestFit="1" customWidth="1"/>
    <col min="1283" max="1283" width="8" customWidth="1"/>
    <col min="1284" max="1284" width="7.5" customWidth="1"/>
    <col min="1286" max="1286" width="14.33203125" customWidth="1"/>
    <col min="1287" max="1287" width="16.1640625" customWidth="1"/>
    <col min="1288" max="1288" width="35.5" bestFit="1" customWidth="1"/>
    <col min="1534" max="1534" width="11.83203125" customWidth="1"/>
    <col min="1535" max="1536" width="15.33203125" bestFit="1" customWidth="1"/>
    <col min="1537" max="1537" width="49" bestFit="1" customWidth="1"/>
    <col min="1539" max="1539" width="8" customWidth="1"/>
    <col min="1540" max="1540" width="7.5" customWidth="1"/>
    <col min="1542" max="1542" width="14.33203125" customWidth="1"/>
    <col min="1543" max="1543" width="16.1640625" customWidth="1"/>
    <col min="1544" max="1544" width="35.5" bestFit="1" customWidth="1"/>
    <col min="1790" max="1790" width="11.83203125" customWidth="1"/>
    <col min="1791" max="1792" width="15.33203125" bestFit="1" customWidth="1"/>
    <col min="1793" max="1793" width="49" bestFit="1" customWidth="1"/>
    <col min="1795" max="1795" width="8" customWidth="1"/>
    <col min="1796" max="1796" width="7.5" customWidth="1"/>
    <col min="1798" max="1798" width="14.33203125" customWidth="1"/>
    <col min="1799" max="1799" width="16.1640625" customWidth="1"/>
    <col min="1800" max="1800" width="35.5" bestFit="1" customWidth="1"/>
    <col min="2046" max="2046" width="11.83203125" customWidth="1"/>
    <col min="2047" max="2048" width="15.33203125" bestFit="1" customWidth="1"/>
    <col min="2049" max="2049" width="49" bestFit="1" customWidth="1"/>
    <col min="2051" max="2051" width="8" customWidth="1"/>
    <col min="2052" max="2052" width="7.5" customWidth="1"/>
    <col min="2054" max="2054" width="14.33203125" customWidth="1"/>
    <col min="2055" max="2055" width="16.1640625" customWidth="1"/>
    <col min="2056" max="2056" width="35.5" bestFit="1" customWidth="1"/>
    <col min="2302" max="2302" width="11.83203125" customWidth="1"/>
    <col min="2303" max="2304" width="15.33203125" bestFit="1" customWidth="1"/>
    <col min="2305" max="2305" width="49" bestFit="1" customWidth="1"/>
    <col min="2307" max="2307" width="8" customWidth="1"/>
    <col min="2308" max="2308" width="7.5" customWidth="1"/>
    <col min="2310" max="2310" width="14.33203125" customWidth="1"/>
    <col min="2311" max="2311" width="16.1640625" customWidth="1"/>
    <col min="2312" max="2312" width="35.5" bestFit="1" customWidth="1"/>
    <col min="2558" max="2558" width="11.83203125" customWidth="1"/>
    <col min="2559" max="2560" width="15.33203125" bestFit="1" customWidth="1"/>
    <col min="2561" max="2561" width="49" bestFit="1" customWidth="1"/>
    <col min="2563" max="2563" width="8" customWidth="1"/>
    <col min="2564" max="2564" width="7.5" customWidth="1"/>
    <col min="2566" max="2566" width="14.33203125" customWidth="1"/>
    <col min="2567" max="2567" width="16.1640625" customWidth="1"/>
    <col min="2568" max="2568" width="35.5" bestFit="1" customWidth="1"/>
    <col min="2814" max="2814" width="11.83203125" customWidth="1"/>
    <col min="2815" max="2816" width="15.33203125" bestFit="1" customWidth="1"/>
    <col min="2817" max="2817" width="49" bestFit="1" customWidth="1"/>
    <col min="2819" max="2819" width="8" customWidth="1"/>
    <col min="2820" max="2820" width="7.5" customWidth="1"/>
    <col min="2822" max="2822" width="14.33203125" customWidth="1"/>
    <col min="2823" max="2823" width="16.1640625" customWidth="1"/>
    <col min="2824" max="2824" width="35.5" bestFit="1" customWidth="1"/>
    <col min="3070" max="3070" width="11.83203125" customWidth="1"/>
    <col min="3071" max="3072" width="15.33203125" bestFit="1" customWidth="1"/>
    <col min="3073" max="3073" width="49" bestFit="1" customWidth="1"/>
    <col min="3075" max="3075" width="8" customWidth="1"/>
    <col min="3076" max="3076" width="7.5" customWidth="1"/>
    <col min="3078" max="3078" width="14.33203125" customWidth="1"/>
    <col min="3079" max="3079" width="16.1640625" customWidth="1"/>
    <col min="3080" max="3080" width="35.5" bestFit="1" customWidth="1"/>
    <col min="3326" max="3326" width="11.83203125" customWidth="1"/>
    <col min="3327" max="3328" width="15.33203125" bestFit="1" customWidth="1"/>
    <col min="3329" max="3329" width="49" bestFit="1" customWidth="1"/>
    <col min="3331" max="3331" width="8" customWidth="1"/>
    <col min="3332" max="3332" width="7.5" customWidth="1"/>
    <col min="3334" max="3334" width="14.33203125" customWidth="1"/>
    <col min="3335" max="3335" width="16.1640625" customWidth="1"/>
    <col min="3336" max="3336" width="35.5" bestFit="1" customWidth="1"/>
    <col min="3582" max="3582" width="11.83203125" customWidth="1"/>
    <col min="3583" max="3584" width="15.33203125" bestFit="1" customWidth="1"/>
    <col min="3585" max="3585" width="49" bestFit="1" customWidth="1"/>
    <col min="3587" max="3587" width="8" customWidth="1"/>
    <col min="3588" max="3588" width="7.5" customWidth="1"/>
    <col min="3590" max="3590" width="14.33203125" customWidth="1"/>
    <col min="3591" max="3591" width="16.1640625" customWidth="1"/>
    <col min="3592" max="3592" width="35.5" bestFit="1" customWidth="1"/>
    <col min="3838" max="3838" width="11.83203125" customWidth="1"/>
    <col min="3839" max="3840" width="15.33203125" bestFit="1" customWidth="1"/>
    <col min="3841" max="3841" width="49" bestFit="1" customWidth="1"/>
    <col min="3843" max="3843" width="8" customWidth="1"/>
    <col min="3844" max="3844" width="7.5" customWidth="1"/>
    <col min="3846" max="3846" width="14.33203125" customWidth="1"/>
    <col min="3847" max="3847" width="16.1640625" customWidth="1"/>
    <col min="3848" max="3848" width="35.5" bestFit="1" customWidth="1"/>
    <col min="4094" max="4094" width="11.83203125" customWidth="1"/>
    <col min="4095" max="4096" width="15.33203125" bestFit="1" customWidth="1"/>
    <col min="4097" max="4097" width="49" bestFit="1" customWidth="1"/>
    <col min="4099" max="4099" width="8" customWidth="1"/>
    <col min="4100" max="4100" width="7.5" customWidth="1"/>
    <col min="4102" max="4102" width="14.33203125" customWidth="1"/>
    <col min="4103" max="4103" width="16.1640625" customWidth="1"/>
    <col min="4104" max="4104" width="35.5" bestFit="1" customWidth="1"/>
    <col min="4350" max="4350" width="11.83203125" customWidth="1"/>
    <col min="4351" max="4352" width="15.33203125" bestFit="1" customWidth="1"/>
    <col min="4353" max="4353" width="49" bestFit="1" customWidth="1"/>
    <col min="4355" max="4355" width="8" customWidth="1"/>
    <col min="4356" max="4356" width="7.5" customWidth="1"/>
    <col min="4358" max="4358" width="14.33203125" customWidth="1"/>
    <col min="4359" max="4359" width="16.1640625" customWidth="1"/>
    <col min="4360" max="4360" width="35.5" bestFit="1" customWidth="1"/>
    <col min="4606" max="4606" width="11.83203125" customWidth="1"/>
    <col min="4607" max="4608" width="15.33203125" bestFit="1" customWidth="1"/>
    <col min="4609" max="4609" width="49" bestFit="1" customWidth="1"/>
    <col min="4611" max="4611" width="8" customWidth="1"/>
    <col min="4612" max="4612" width="7.5" customWidth="1"/>
    <col min="4614" max="4614" width="14.33203125" customWidth="1"/>
    <col min="4615" max="4615" width="16.1640625" customWidth="1"/>
    <col min="4616" max="4616" width="35.5" bestFit="1" customWidth="1"/>
    <col min="4862" max="4862" width="11.83203125" customWidth="1"/>
    <col min="4863" max="4864" width="15.33203125" bestFit="1" customWidth="1"/>
    <col min="4865" max="4865" width="49" bestFit="1" customWidth="1"/>
    <col min="4867" max="4867" width="8" customWidth="1"/>
    <col min="4868" max="4868" width="7.5" customWidth="1"/>
    <col min="4870" max="4870" width="14.33203125" customWidth="1"/>
    <col min="4871" max="4871" width="16.1640625" customWidth="1"/>
    <col min="4872" max="4872" width="35.5" bestFit="1" customWidth="1"/>
    <col min="5118" max="5118" width="11.83203125" customWidth="1"/>
    <col min="5119" max="5120" width="15.33203125" bestFit="1" customWidth="1"/>
    <col min="5121" max="5121" width="49" bestFit="1" customWidth="1"/>
    <col min="5123" max="5123" width="8" customWidth="1"/>
    <col min="5124" max="5124" width="7.5" customWidth="1"/>
    <col min="5126" max="5126" width="14.33203125" customWidth="1"/>
    <col min="5127" max="5127" width="16.1640625" customWidth="1"/>
    <col min="5128" max="5128" width="35.5" bestFit="1" customWidth="1"/>
    <col min="5374" max="5374" width="11.83203125" customWidth="1"/>
    <col min="5375" max="5376" width="15.33203125" bestFit="1" customWidth="1"/>
    <col min="5377" max="5377" width="49" bestFit="1" customWidth="1"/>
    <col min="5379" max="5379" width="8" customWidth="1"/>
    <col min="5380" max="5380" width="7.5" customWidth="1"/>
    <col min="5382" max="5382" width="14.33203125" customWidth="1"/>
    <col min="5383" max="5383" width="16.1640625" customWidth="1"/>
    <col min="5384" max="5384" width="35.5" bestFit="1" customWidth="1"/>
    <col min="5630" max="5630" width="11.83203125" customWidth="1"/>
    <col min="5631" max="5632" width="15.33203125" bestFit="1" customWidth="1"/>
    <col min="5633" max="5633" width="49" bestFit="1" customWidth="1"/>
    <col min="5635" max="5635" width="8" customWidth="1"/>
    <col min="5636" max="5636" width="7.5" customWidth="1"/>
    <col min="5638" max="5638" width="14.33203125" customWidth="1"/>
    <col min="5639" max="5639" width="16.1640625" customWidth="1"/>
    <col min="5640" max="5640" width="35.5" bestFit="1" customWidth="1"/>
    <col min="5886" max="5886" width="11.83203125" customWidth="1"/>
    <col min="5887" max="5888" width="15.33203125" bestFit="1" customWidth="1"/>
    <col min="5889" max="5889" width="49" bestFit="1" customWidth="1"/>
    <col min="5891" max="5891" width="8" customWidth="1"/>
    <col min="5892" max="5892" width="7.5" customWidth="1"/>
    <col min="5894" max="5894" width="14.33203125" customWidth="1"/>
    <col min="5895" max="5895" width="16.1640625" customWidth="1"/>
    <col min="5896" max="5896" width="35.5" bestFit="1" customWidth="1"/>
    <col min="6142" max="6142" width="11.83203125" customWidth="1"/>
    <col min="6143" max="6144" width="15.33203125" bestFit="1" customWidth="1"/>
    <col min="6145" max="6145" width="49" bestFit="1" customWidth="1"/>
    <col min="6147" max="6147" width="8" customWidth="1"/>
    <col min="6148" max="6148" width="7.5" customWidth="1"/>
    <col min="6150" max="6150" width="14.33203125" customWidth="1"/>
    <col min="6151" max="6151" width="16.1640625" customWidth="1"/>
    <col min="6152" max="6152" width="35.5" bestFit="1" customWidth="1"/>
    <col min="6398" max="6398" width="11.83203125" customWidth="1"/>
    <col min="6399" max="6400" width="15.33203125" bestFit="1" customWidth="1"/>
    <col min="6401" max="6401" width="49" bestFit="1" customWidth="1"/>
    <col min="6403" max="6403" width="8" customWidth="1"/>
    <col min="6404" max="6404" width="7.5" customWidth="1"/>
    <col min="6406" max="6406" width="14.33203125" customWidth="1"/>
    <col min="6407" max="6407" width="16.1640625" customWidth="1"/>
    <col min="6408" max="6408" width="35.5" bestFit="1" customWidth="1"/>
    <col min="6654" max="6654" width="11.83203125" customWidth="1"/>
    <col min="6655" max="6656" width="15.33203125" bestFit="1" customWidth="1"/>
    <col min="6657" max="6657" width="49" bestFit="1" customWidth="1"/>
    <col min="6659" max="6659" width="8" customWidth="1"/>
    <col min="6660" max="6660" width="7.5" customWidth="1"/>
    <col min="6662" max="6662" width="14.33203125" customWidth="1"/>
    <col min="6663" max="6663" width="16.1640625" customWidth="1"/>
    <col min="6664" max="6664" width="35.5" bestFit="1" customWidth="1"/>
    <col min="6910" max="6910" width="11.83203125" customWidth="1"/>
    <col min="6911" max="6912" width="15.33203125" bestFit="1" customWidth="1"/>
    <col min="6913" max="6913" width="49" bestFit="1" customWidth="1"/>
    <col min="6915" max="6915" width="8" customWidth="1"/>
    <col min="6916" max="6916" width="7.5" customWidth="1"/>
    <col min="6918" max="6918" width="14.33203125" customWidth="1"/>
    <col min="6919" max="6919" width="16.1640625" customWidth="1"/>
    <col min="6920" max="6920" width="35.5" bestFit="1" customWidth="1"/>
    <col min="7166" max="7166" width="11.83203125" customWidth="1"/>
    <col min="7167" max="7168" width="15.33203125" bestFit="1" customWidth="1"/>
    <col min="7169" max="7169" width="49" bestFit="1" customWidth="1"/>
    <col min="7171" max="7171" width="8" customWidth="1"/>
    <col min="7172" max="7172" width="7.5" customWidth="1"/>
    <col min="7174" max="7174" width="14.33203125" customWidth="1"/>
    <col min="7175" max="7175" width="16.1640625" customWidth="1"/>
    <col min="7176" max="7176" width="35.5" bestFit="1" customWidth="1"/>
    <col min="7422" max="7422" width="11.83203125" customWidth="1"/>
    <col min="7423" max="7424" width="15.33203125" bestFit="1" customWidth="1"/>
    <col min="7425" max="7425" width="49" bestFit="1" customWidth="1"/>
    <col min="7427" max="7427" width="8" customWidth="1"/>
    <col min="7428" max="7428" width="7.5" customWidth="1"/>
    <col min="7430" max="7430" width="14.33203125" customWidth="1"/>
    <col min="7431" max="7431" width="16.1640625" customWidth="1"/>
    <col min="7432" max="7432" width="35.5" bestFit="1" customWidth="1"/>
    <col min="7678" max="7678" width="11.83203125" customWidth="1"/>
    <col min="7679" max="7680" width="15.33203125" bestFit="1" customWidth="1"/>
    <col min="7681" max="7681" width="49" bestFit="1" customWidth="1"/>
    <col min="7683" max="7683" width="8" customWidth="1"/>
    <col min="7684" max="7684" width="7.5" customWidth="1"/>
    <col min="7686" max="7686" width="14.33203125" customWidth="1"/>
    <col min="7687" max="7687" width="16.1640625" customWidth="1"/>
    <col min="7688" max="7688" width="35.5" bestFit="1" customWidth="1"/>
    <col min="7934" max="7934" width="11.83203125" customWidth="1"/>
    <col min="7935" max="7936" width="15.33203125" bestFit="1" customWidth="1"/>
    <col min="7937" max="7937" width="49" bestFit="1" customWidth="1"/>
    <col min="7939" max="7939" width="8" customWidth="1"/>
    <col min="7940" max="7940" width="7.5" customWidth="1"/>
    <col min="7942" max="7942" width="14.33203125" customWidth="1"/>
    <col min="7943" max="7943" width="16.1640625" customWidth="1"/>
    <col min="7944" max="7944" width="35.5" bestFit="1" customWidth="1"/>
    <col min="8190" max="8190" width="11.83203125" customWidth="1"/>
    <col min="8191" max="8192" width="15.33203125" bestFit="1" customWidth="1"/>
    <col min="8193" max="8193" width="49" bestFit="1" customWidth="1"/>
    <col min="8195" max="8195" width="8" customWidth="1"/>
    <col min="8196" max="8196" width="7.5" customWidth="1"/>
    <col min="8198" max="8198" width="14.33203125" customWidth="1"/>
    <col min="8199" max="8199" width="16.1640625" customWidth="1"/>
    <col min="8200" max="8200" width="35.5" bestFit="1" customWidth="1"/>
    <col min="8446" max="8446" width="11.83203125" customWidth="1"/>
    <col min="8447" max="8448" width="15.33203125" bestFit="1" customWidth="1"/>
    <col min="8449" max="8449" width="49" bestFit="1" customWidth="1"/>
    <col min="8451" max="8451" width="8" customWidth="1"/>
    <col min="8452" max="8452" width="7.5" customWidth="1"/>
    <col min="8454" max="8454" width="14.33203125" customWidth="1"/>
    <col min="8455" max="8455" width="16.1640625" customWidth="1"/>
    <col min="8456" max="8456" width="35.5" bestFit="1" customWidth="1"/>
    <col min="8702" max="8702" width="11.83203125" customWidth="1"/>
    <col min="8703" max="8704" width="15.33203125" bestFit="1" customWidth="1"/>
    <col min="8705" max="8705" width="49" bestFit="1" customWidth="1"/>
    <col min="8707" max="8707" width="8" customWidth="1"/>
    <col min="8708" max="8708" width="7.5" customWidth="1"/>
    <col min="8710" max="8710" width="14.33203125" customWidth="1"/>
    <col min="8711" max="8711" width="16.1640625" customWidth="1"/>
    <col min="8712" max="8712" width="35.5" bestFit="1" customWidth="1"/>
    <col min="8958" max="8958" width="11.83203125" customWidth="1"/>
    <col min="8959" max="8960" width="15.33203125" bestFit="1" customWidth="1"/>
    <col min="8961" max="8961" width="49" bestFit="1" customWidth="1"/>
    <col min="8963" max="8963" width="8" customWidth="1"/>
    <col min="8964" max="8964" width="7.5" customWidth="1"/>
    <col min="8966" max="8966" width="14.33203125" customWidth="1"/>
    <col min="8967" max="8967" width="16.1640625" customWidth="1"/>
    <col min="8968" max="8968" width="35.5" bestFit="1" customWidth="1"/>
    <col min="9214" max="9214" width="11.83203125" customWidth="1"/>
    <col min="9215" max="9216" width="15.33203125" bestFit="1" customWidth="1"/>
    <col min="9217" max="9217" width="49" bestFit="1" customWidth="1"/>
    <col min="9219" max="9219" width="8" customWidth="1"/>
    <col min="9220" max="9220" width="7.5" customWidth="1"/>
    <col min="9222" max="9222" width="14.33203125" customWidth="1"/>
    <col min="9223" max="9223" width="16.1640625" customWidth="1"/>
    <col min="9224" max="9224" width="35.5" bestFit="1" customWidth="1"/>
    <col min="9470" max="9470" width="11.83203125" customWidth="1"/>
    <col min="9471" max="9472" width="15.33203125" bestFit="1" customWidth="1"/>
    <col min="9473" max="9473" width="49" bestFit="1" customWidth="1"/>
    <col min="9475" max="9475" width="8" customWidth="1"/>
    <col min="9476" max="9476" width="7.5" customWidth="1"/>
    <col min="9478" max="9478" width="14.33203125" customWidth="1"/>
    <col min="9479" max="9479" width="16.1640625" customWidth="1"/>
    <col min="9480" max="9480" width="35.5" bestFit="1" customWidth="1"/>
    <col min="9726" max="9726" width="11.83203125" customWidth="1"/>
    <col min="9727" max="9728" width="15.33203125" bestFit="1" customWidth="1"/>
    <col min="9729" max="9729" width="49" bestFit="1" customWidth="1"/>
    <col min="9731" max="9731" width="8" customWidth="1"/>
    <col min="9732" max="9732" width="7.5" customWidth="1"/>
    <col min="9734" max="9734" width="14.33203125" customWidth="1"/>
    <col min="9735" max="9735" width="16.1640625" customWidth="1"/>
    <col min="9736" max="9736" width="35.5" bestFit="1" customWidth="1"/>
    <col min="9982" max="9982" width="11.83203125" customWidth="1"/>
    <col min="9983" max="9984" width="15.33203125" bestFit="1" customWidth="1"/>
    <col min="9985" max="9985" width="49" bestFit="1" customWidth="1"/>
    <col min="9987" max="9987" width="8" customWidth="1"/>
    <col min="9988" max="9988" width="7.5" customWidth="1"/>
    <col min="9990" max="9990" width="14.33203125" customWidth="1"/>
    <col min="9991" max="9991" width="16.1640625" customWidth="1"/>
    <col min="9992" max="9992" width="35.5" bestFit="1" customWidth="1"/>
    <col min="10238" max="10238" width="11.83203125" customWidth="1"/>
    <col min="10239" max="10240" width="15.33203125" bestFit="1" customWidth="1"/>
    <col min="10241" max="10241" width="49" bestFit="1" customWidth="1"/>
    <col min="10243" max="10243" width="8" customWidth="1"/>
    <col min="10244" max="10244" width="7.5" customWidth="1"/>
    <col min="10246" max="10246" width="14.33203125" customWidth="1"/>
    <col min="10247" max="10247" width="16.1640625" customWidth="1"/>
    <col min="10248" max="10248" width="35.5" bestFit="1" customWidth="1"/>
    <col min="10494" max="10494" width="11.83203125" customWidth="1"/>
    <col min="10495" max="10496" width="15.33203125" bestFit="1" customWidth="1"/>
    <col min="10497" max="10497" width="49" bestFit="1" customWidth="1"/>
    <col min="10499" max="10499" width="8" customWidth="1"/>
    <col min="10500" max="10500" width="7.5" customWidth="1"/>
    <col min="10502" max="10502" width="14.33203125" customWidth="1"/>
    <col min="10503" max="10503" width="16.1640625" customWidth="1"/>
    <col min="10504" max="10504" width="35.5" bestFit="1" customWidth="1"/>
    <col min="10750" max="10750" width="11.83203125" customWidth="1"/>
    <col min="10751" max="10752" width="15.33203125" bestFit="1" customWidth="1"/>
    <col min="10753" max="10753" width="49" bestFit="1" customWidth="1"/>
    <col min="10755" max="10755" width="8" customWidth="1"/>
    <col min="10756" max="10756" width="7.5" customWidth="1"/>
    <col min="10758" max="10758" width="14.33203125" customWidth="1"/>
    <col min="10759" max="10759" width="16.1640625" customWidth="1"/>
    <col min="10760" max="10760" width="35.5" bestFit="1" customWidth="1"/>
    <col min="11006" max="11006" width="11.83203125" customWidth="1"/>
    <col min="11007" max="11008" width="15.33203125" bestFit="1" customWidth="1"/>
    <col min="11009" max="11009" width="49" bestFit="1" customWidth="1"/>
    <col min="11011" max="11011" width="8" customWidth="1"/>
    <col min="11012" max="11012" width="7.5" customWidth="1"/>
    <col min="11014" max="11014" width="14.33203125" customWidth="1"/>
    <col min="11015" max="11015" width="16.1640625" customWidth="1"/>
    <col min="11016" max="11016" width="35.5" bestFit="1" customWidth="1"/>
    <col min="11262" max="11262" width="11.83203125" customWidth="1"/>
    <col min="11263" max="11264" width="15.33203125" bestFit="1" customWidth="1"/>
    <col min="11265" max="11265" width="49" bestFit="1" customWidth="1"/>
    <col min="11267" max="11267" width="8" customWidth="1"/>
    <col min="11268" max="11268" width="7.5" customWidth="1"/>
    <col min="11270" max="11270" width="14.33203125" customWidth="1"/>
    <col min="11271" max="11271" width="16.1640625" customWidth="1"/>
    <col min="11272" max="11272" width="35.5" bestFit="1" customWidth="1"/>
    <col min="11518" max="11518" width="11.83203125" customWidth="1"/>
    <col min="11519" max="11520" width="15.33203125" bestFit="1" customWidth="1"/>
    <col min="11521" max="11521" width="49" bestFit="1" customWidth="1"/>
    <col min="11523" max="11523" width="8" customWidth="1"/>
    <col min="11524" max="11524" width="7.5" customWidth="1"/>
    <col min="11526" max="11526" width="14.33203125" customWidth="1"/>
    <col min="11527" max="11527" width="16.1640625" customWidth="1"/>
    <col min="11528" max="11528" width="35.5" bestFit="1" customWidth="1"/>
    <col min="11774" max="11774" width="11.83203125" customWidth="1"/>
    <col min="11775" max="11776" width="15.33203125" bestFit="1" customWidth="1"/>
    <col min="11777" max="11777" width="49" bestFit="1" customWidth="1"/>
    <col min="11779" max="11779" width="8" customWidth="1"/>
    <col min="11780" max="11780" width="7.5" customWidth="1"/>
    <col min="11782" max="11782" width="14.33203125" customWidth="1"/>
    <col min="11783" max="11783" width="16.1640625" customWidth="1"/>
    <col min="11784" max="11784" width="35.5" bestFit="1" customWidth="1"/>
    <col min="12030" max="12030" width="11.83203125" customWidth="1"/>
    <col min="12031" max="12032" width="15.33203125" bestFit="1" customWidth="1"/>
    <col min="12033" max="12033" width="49" bestFit="1" customWidth="1"/>
    <col min="12035" max="12035" width="8" customWidth="1"/>
    <col min="12036" max="12036" width="7.5" customWidth="1"/>
    <col min="12038" max="12038" width="14.33203125" customWidth="1"/>
    <col min="12039" max="12039" width="16.1640625" customWidth="1"/>
    <col min="12040" max="12040" width="35.5" bestFit="1" customWidth="1"/>
    <col min="12286" max="12286" width="11.83203125" customWidth="1"/>
    <col min="12287" max="12288" width="15.33203125" bestFit="1" customWidth="1"/>
    <col min="12289" max="12289" width="49" bestFit="1" customWidth="1"/>
    <col min="12291" max="12291" width="8" customWidth="1"/>
    <col min="12292" max="12292" width="7.5" customWidth="1"/>
    <col min="12294" max="12294" width="14.33203125" customWidth="1"/>
    <col min="12295" max="12295" width="16.1640625" customWidth="1"/>
    <col min="12296" max="12296" width="35.5" bestFit="1" customWidth="1"/>
    <col min="12542" max="12542" width="11.83203125" customWidth="1"/>
    <col min="12543" max="12544" width="15.33203125" bestFit="1" customWidth="1"/>
    <col min="12545" max="12545" width="49" bestFit="1" customWidth="1"/>
    <col min="12547" max="12547" width="8" customWidth="1"/>
    <col min="12548" max="12548" width="7.5" customWidth="1"/>
    <col min="12550" max="12550" width="14.33203125" customWidth="1"/>
    <col min="12551" max="12551" width="16.1640625" customWidth="1"/>
    <col min="12552" max="12552" width="35.5" bestFit="1" customWidth="1"/>
    <col min="12798" max="12798" width="11.83203125" customWidth="1"/>
    <col min="12799" max="12800" width="15.33203125" bestFit="1" customWidth="1"/>
    <col min="12801" max="12801" width="49" bestFit="1" customWidth="1"/>
    <col min="12803" max="12803" width="8" customWidth="1"/>
    <col min="12804" max="12804" width="7.5" customWidth="1"/>
    <col min="12806" max="12806" width="14.33203125" customWidth="1"/>
    <col min="12807" max="12807" width="16.1640625" customWidth="1"/>
    <col min="12808" max="12808" width="35.5" bestFit="1" customWidth="1"/>
    <col min="13054" max="13054" width="11.83203125" customWidth="1"/>
    <col min="13055" max="13056" width="15.33203125" bestFit="1" customWidth="1"/>
    <col min="13057" max="13057" width="49" bestFit="1" customWidth="1"/>
    <col min="13059" max="13059" width="8" customWidth="1"/>
    <col min="13060" max="13060" width="7.5" customWidth="1"/>
    <col min="13062" max="13062" width="14.33203125" customWidth="1"/>
    <col min="13063" max="13063" width="16.1640625" customWidth="1"/>
    <col min="13064" max="13064" width="35.5" bestFit="1" customWidth="1"/>
    <col min="13310" max="13310" width="11.83203125" customWidth="1"/>
    <col min="13311" max="13312" width="15.33203125" bestFit="1" customWidth="1"/>
    <col min="13313" max="13313" width="49" bestFit="1" customWidth="1"/>
    <col min="13315" max="13315" width="8" customWidth="1"/>
    <col min="13316" max="13316" width="7.5" customWidth="1"/>
    <col min="13318" max="13318" width="14.33203125" customWidth="1"/>
    <col min="13319" max="13319" width="16.1640625" customWidth="1"/>
    <col min="13320" max="13320" width="35.5" bestFit="1" customWidth="1"/>
    <col min="13566" max="13566" width="11.83203125" customWidth="1"/>
    <col min="13567" max="13568" width="15.33203125" bestFit="1" customWidth="1"/>
    <col min="13569" max="13569" width="49" bestFit="1" customWidth="1"/>
    <col min="13571" max="13571" width="8" customWidth="1"/>
    <col min="13572" max="13572" width="7.5" customWidth="1"/>
    <col min="13574" max="13574" width="14.33203125" customWidth="1"/>
    <col min="13575" max="13575" width="16.1640625" customWidth="1"/>
    <col min="13576" max="13576" width="35.5" bestFit="1" customWidth="1"/>
    <col min="13822" max="13822" width="11.83203125" customWidth="1"/>
    <col min="13823" max="13824" width="15.33203125" bestFit="1" customWidth="1"/>
    <col min="13825" max="13825" width="49" bestFit="1" customWidth="1"/>
    <col min="13827" max="13827" width="8" customWidth="1"/>
    <col min="13828" max="13828" width="7.5" customWidth="1"/>
    <col min="13830" max="13830" width="14.33203125" customWidth="1"/>
    <col min="13831" max="13831" width="16.1640625" customWidth="1"/>
    <col min="13832" max="13832" width="35.5" bestFit="1" customWidth="1"/>
    <col min="14078" max="14078" width="11.83203125" customWidth="1"/>
    <col min="14079" max="14080" width="15.33203125" bestFit="1" customWidth="1"/>
    <col min="14081" max="14081" width="49" bestFit="1" customWidth="1"/>
    <col min="14083" max="14083" width="8" customWidth="1"/>
    <col min="14084" max="14084" width="7.5" customWidth="1"/>
    <col min="14086" max="14086" width="14.33203125" customWidth="1"/>
    <col min="14087" max="14087" width="16.1640625" customWidth="1"/>
    <col min="14088" max="14088" width="35.5" bestFit="1" customWidth="1"/>
    <col min="14334" max="14334" width="11.83203125" customWidth="1"/>
    <col min="14335" max="14336" width="15.33203125" bestFit="1" customWidth="1"/>
    <col min="14337" max="14337" width="49" bestFit="1" customWidth="1"/>
    <col min="14339" max="14339" width="8" customWidth="1"/>
    <col min="14340" max="14340" width="7.5" customWidth="1"/>
    <col min="14342" max="14342" width="14.33203125" customWidth="1"/>
    <col min="14343" max="14343" width="16.1640625" customWidth="1"/>
    <col min="14344" max="14344" width="35.5" bestFit="1" customWidth="1"/>
    <col min="14590" max="14590" width="11.83203125" customWidth="1"/>
    <col min="14591" max="14592" width="15.33203125" bestFit="1" customWidth="1"/>
    <col min="14593" max="14593" width="49" bestFit="1" customWidth="1"/>
    <col min="14595" max="14595" width="8" customWidth="1"/>
    <col min="14596" max="14596" width="7.5" customWidth="1"/>
    <col min="14598" max="14598" width="14.33203125" customWidth="1"/>
    <col min="14599" max="14599" width="16.1640625" customWidth="1"/>
    <col min="14600" max="14600" width="35.5" bestFit="1" customWidth="1"/>
    <col min="14846" max="14846" width="11.83203125" customWidth="1"/>
    <col min="14847" max="14848" width="15.33203125" bestFit="1" customWidth="1"/>
    <col min="14849" max="14849" width="49" bestFit="1" customWidth="1"/>
    <col min="14851" max="14851" width="8" customWidth="1"/>
    <col min="14852" max="14852" width="7.5" customWidth="1"/>
    <col min="14854" max="14854" width="14.33203125" customWidth="1"/>
    <col min="14855" max="14855" width="16.1640625" customWidth="1"/>
    <col min="14856" max="14856" width="35.5" bestFit="1" customWidth="1"/>
    <col min="15102" max="15102" width="11.83203125" customWidth="1"/>
    <col min="15103" max="15104" width="15.33203125" bestFit="1" customWidth="1"/>
    <col min="15105" max="15105" width="49" bestFit="1" customWidth="1"/>
    <col min="15107" max="15107" width="8" customWidth="1"/>
    <col min="15108" max="15108" width="7.5" customWidth="1"/>
    <col min="15110" max="15110" width="14.33203125" customWidth="1"/>
    <col min="15111" max="15111" width="16.1640625" customWidth="1"/>
    <col min="15112" max="15112" width="35.5" bestFit="1" customWidth="1"/>
    <col min="15358" max="15358" width="11.83203125" customWidth="1"/>
    <col min="15359" max="15360" width="15.33203125" bestFit="1" customWidth="1"/>
    <col min="15361" max="15361" width="49" bestFit="1" customWidth="1"/>
    <col min="15363" max="15363" width="8" customWidth="1"/>
    <col min="15364" max="15364" width="7.5" customWidth="1"/>
    <col min="15366" max="15366" width="14.33203125" customWidth="1"/>
    <col min="15367" max="15367" width="16.1640625" customWidth="1"/>
    <col min="15368" max="15368" width="35.5" bestFit="1" customWidth="1"/>
    <col min="15614" max="15614" width="11.83203125" customWidth="1"/>
    <col min="15615" max="15616" width="15.33203125" bestFit="1" customWidth="1"/>
    <col min="15617" max="15617" width="49" bestFit="1" customWidth="1"/>
    <col min="15619" max="15619" width="8" customWidth="1"/>
    <col min="15620" max="15620" width="7.5" customWidth="1"/>
    <col min="15622" max="15622" width="14.33203125" customWidth="1"/>
    <col min="15623" max="15623" width="16.1640625" customWidth="1"/>
    <col min="15624" max="15624" width="35.5" bestFit="1" customWidth="1"/>
    <col min="15870" max="15870" width="11.83203125" customWidth="1"/>
    <col min="15871" max="15872" width="15.33203125" bestFit="1" customWidth="1"/>
    <col min="15873" max="15873" width="49" bestFit="1" customWidth="1"/>
    <col min="15875" max="15875" width="8" customWidth="1"/>
    <col min="15876" max="15876" width="7.5" customWidth="1"/>
    <col min="15878" max="15878" width="14.33203125" customWidth="1"/>
    <col min="15879" max="15879" width="16.1640625" customWidth="1"/>
    <col min="15880" max="15880" width="35.5" bestFit="1" customWidth="1"/>
    <col min="16126" max="16126" width="11.83203125" customWidth="1"/>
    <col min="16127" max="16128" width="15.33203125" bestFit="1" customWidth="1"/>
    <col min="16129" max="16129" width="49" bestFit="1" customWidth="1"/>
    <col min="16131" max="16131" width="8" customWidth="1"/>
    <col min="16132" max="16132" width="7.5" customWidth="1"/>
    <col min="16134" max="16134" width="14.33203125" customWidth="1"/>
    <col min="16135" max="16135" width="16.1640625" customWidth="1"/>
    <col min="16136" max="16136" width="35.5" bestFit="1" customWidth="1"/>
  </cols>
  <sheetData>
    <row r="1" spans="1:8" ht="19" x14ac:dyDescent="0.25">
      <c r="A1" s="1" t="s">
        <v>631</v>
      </c>
    </row>
    <row r="2" spans="1:8" x14ac:dyDescent="0.2">
      <c r="A2" s="3"/>
    </row>
    <row r="3" spans="1:8" s="7" customFormat="1" ht="29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748</v>
      </c>
      <c r="H3" s="7" t="s">
        <v>54</v>
      </c>
    </row>
    <row r="4" spans="1:8" x14ac:dyDescent="0.2">
      <c r="A4">
        <v>31</v>
      </c>
      <c r="B4" s="10" t="str">
        <f>HYPERLINK("http://www.uniprot.org/uniprot/DAZP2_HUMAN", "DAZP2_HUMAN")</f>
        <v>DAZP2_HUMAN</v>
      </c>
      <c r="C4" t="s">
        <v>668</v>
      </c>
      <c r="D4" t="b">
        <v>1</v>
      </c>
      <c r="E4" s="6">
        <v>1</v>
      </c>
      <c r="F4" s="6">
        <v>2</v>
      </c>
      <c r="G4" s="6">
        <v>2</v>
      </c>
      <c r="H4" t="s">
        <v>59</v>
      </c>
    </row>
    <row r="5" spans="1:8" x14ac:dyDescent="0.2">
      <c r="A5">
        <v>23</v>
      </c>
      <c r="B5" s="10" t="str">
        <f>HYPERLINK("http://www.uniprot.org/uniprot/IFM1_HUMAN", "IFM1_HUMAN")</f>
        <v>IFM1_HUMAN</v>
      </c>
      <c r="C5" t="s">
        <v>695</v>
      </c>
      <c r="D5" t="b">
        <v>1</v>
      </c>
      <c r="E5" s="6">
        <v>1</v>
      </c>
      <c r="F5" s="6">
        <v>2</v>
      </c>
      <c r="G5" s="6">
        <v>2</v>
      </c>
      <c r="H5" t="s">
        <v>59</v>
      </c>
    </row>
    <row r="6" spans="1:8" x14ac:dyDescent="0.2">
      <c r="A6">
        <v>22</v>
      </c>
      <c r="B6" s="10" t="str">
        <f>HYPERLINK("http://www.uniprot.org/uniprot/ALDOA_HUMAN", "ALDOA_HUMAN")</f>
        <v>ALDOA_HUMAN</v>
      </c>
      <c r="C6" t="s">
        <v>651</v>
      </c>
      <c r="D6" t="b">
        <v>1</v>
      </c>
      <c r="E6" s="6">
        <v>1</v>
      </c>
      <c r="F6" s="6">
        <v>2</v>
      </c>
      <c r="G6" s="6">
        <v>1</v>
      </c>
      <c r="H6" t="s">
        <v>59</v>
      </c>
    </row>
    <row r="7" spans="1:8" x14ac:dyDescent="0.2">
      <c r="A7">
        <v>33</v>
      </c>
      <c r="B7" s="10" t="str">
        <f>HYPERLINK("http://www.uniprot.org/uniprot/AWAT1_HUMAN", "AWAT1_HUMAN")</f>
        <v>AWAT1_HUMAN</v>
      </c>
      <c r="C7" t="s">
        <v>749</v>
      </c>
      <c r="D7" t="b">
        <v>1</v>
      </c>
      <c r="E7" s="6">
        <v>1</v>
      </c>
      <c r="F7" s="6">
        <v>2</v>
      </c>
      <c r="G7" s="6">
        <v>1</v>
      </c>
      <c r="H7" t="s">
        <v>59</v>
      </c>
    </row>
    <row r="8" spans="1:8" x14ac:dyDescent="0.2">
      <c r="A8">
        <v>36</v>
      </c>
      <c r="B8" s="10" t="str">
        <f>HYPERLINK("http://www.uniprot.org/uniprot/CHM4C_HUMAN", "CHM4C_HUMAN")</f>
        <v>CHM4C_HUMAN</v>
      </c>
      <c r="C8" t="s">
        <v>750</v>
      </c>
      <c r="D8" t="b">
        <v>1</v>
      </c>
      <c r="E8" s="6">
        <v>1</v>
      </c>
      <c r="F8" s="6">
        <v>2</v>
      </c>
      <c r="G8" s="6">
        <v>1</v>
      </c>
      <c r="H8" t="s">
        <v>59</v>
      </c>
    </row>
    <row r="9" spans="1:8" x14ac:dyDescent="0.2">
      <c r="A9">
        <v>37</v>
      </c>
      <c r="B9" s="10" t="str">
        <f>HYPERLINK("http://www.uniprot.org/uniprot/FEM1C_HUMAN", "FEM1C_HUMAN")</f>
        <v>FEM1C_HUMAN</v>
      </c>
      <c r="C9" t="s">
        <v>751</v>
      </c>
      <c r="D9" t="b">
        <v>1</v>
      </c>
      <c r="E9" s="6">
        <v>1</v>
      </c>
      <c r="F9" s="6">
        <v>2</v>
      </c>
      <c r="G9" s="6">
        <v>1</v>
      </c>
      <c r="H9" t="s">
        <v>59</v>
      </c>
    </row>
    <row r="10" spans="1:8" x14ac:dyDescent="0.2">
      <c r="A10">
        <v>39</v>
      </c>
      <c r="B10" s="10" t="str">
        <f>HYPERLINK("http://www.uniprot.org/uniprot/GPC5C_HUMAN", "GPC5C_HUMAN")</f>
        <v>GPC5C_HUMAN</v>
      </c>
      <c r="C10" t="s">
        <v>752</v>
      </c>
      <c r="D10" t="b">
        <v>1</v>
      </c>
      <c r="E10" s="6">
        <v>1</v>
      </c>
      <c r="F10" s="6">
        <v>2</v>
      </c>
      <c r="G10" s="6">
        <v>1</v>
      </c>
      <c r="H10" t="s">
        <v>59</v>
      </c>
    </row>
    <row r="11" spans="1:8" x14ac:dyDescent="0.2">
      <c r="A11">
        <v>34</v>
      </c>
      <c r="B11" s="10" t="str">
        <f>HYPERLINK("http://www.uniprot.org/uniprot/HTRA1_HUMAN", "HTRA1_HUMAN")</f>
        <v>HTRA1_HUMAN</v>
      </c>
      <c r="C11" t="s">
        <v>753</v>
      </c>
      <c r="D11" t="b">
        <v>1</v>
      </c>
      <c r="E11" s="6">
        <v>2</v>
      </c>
      <c r="F11" s="6">
        <v>3</v>
      </c>
      <c r="G11" s="6">
        <v>1</v>
      </c>
      <c r="H11" t="s">
        <v>59</v>
      </c>
    </row>
    <row r="12" spans="1:8" x14ac:dyDescent="0.2">
      <c r="A12">
        <v>24</v>
      </c>
      <c r="B12" s="10" t="str">
        <f>HYPERLINK("http://www.uniprot.org/uniprot/MIF_HUMAN", "MIF_HUMAN")</f>
        <v>MIF_HUMAN</v>
      </c>
      <c r="C12" t="s">
        <v>754</v>
      </c>
      <c r="D12" t="b">
        <v>1</v>
      </c>
      <c r="E12" s="6">
        <v>2</v>
      </c>
      <c r="F12" s="6">
        <v>3</v>
      </c>
      <c r="G12" s="6">
        <v>1</v>
      </c>
      <c r="H12" t="s">
        <v>59</v>
      </c>
    </row>
    <row r="13" spans="1:8" x14ac:dyDescent="0.2">
      <c r="A13">
        <v>19</v>
      </c>
      <c r="B13" s="10" t="str">
        <f>HYPERLINK("http://www.uniprot.org/uniprot/P20L1_HUMAN", "P20L1_HUMAN")</f>
        <v>P20L1_HUMAN</v>
      </c>
      <c r="C13" t="s">
        <v>708</v>
      </c>
      <c r="D13" t="b">
        <v>1</v>
      </c>
      <c r="E13" s="6">
        <v>1</v>
      </c>
      <c r="F13" s="6">
        <v>2</v>
      </c>
      <c r="G13" s="6">
        <v>1</v>
      </c>
      <c r="H13" t="s">
        <v>59</v>
      </c>
    </row>
    <row r="14" spans="1:8" x14ac:dyDescent="0.2">
      <c r="A14">
        <v>32</v>
      </c>
      <c r="B14" s="10" t="str">
        <f>HYPERLINK("http://www.uniprot.org/uniprot/PDCD4_HUMAN", "PDCD4_HUMAN")</f>
        <v>PDCD4_HUMAN</v>
      </c>
      <c r="C14" t="s">
        <v>710</v>
      </c>
      <c r="D14" t="b">
        <v>1</v>
      </c>
      <c r="E14" s="6">
        <v>1</v>
      </c>
      <c r="F14" s="6">
        <v>2</v>
      </c>
      <c r="G14" s="6">
        <v>1</v>
      </c>
      <c r="H14" t="s">
        <v>59</v>
      </c>
    </row>
    <row r="15" spans="1:8" x14ac:dyDescent="0.2">
      <c r="A15">
        <v>26</v>
      </c>
      <c r="B15" s="10" t="str">
        <f>HYPERLINK("http://www.uniprot.org/uniprot/PHB_HUMAN", "PHB_HUMAN")</f>
        <v>PHB_HUMAN</v>
      </c>
      <c r="C15" t="s">
        <v>755</v>
      </c>
      <c r="D15" t="b">
        <v>1</v>
      </c>
      <c r="E15" s="6">
        <v>1</v>
      </c>
      <c r="F15" s="6">
        <v>2</v>
      </c>
      <c r="G15" s="6">
        <v>1</v>
      </c>
      <c r="H15" t="s">
        <v>59</v>
      </c>
    </row>
    <row r="16" spans="1:8" x14ac:dyDescent="0.2">
      <c r="A16">
        <v>29</v>
      </c>
      <c r="B16" s="10" t="str">
        <f>HYPERLINK("http://www.uniprot.org/uniprot/PICAL_HUMAN", "PICAL_HUMAN")</f>
        <v>PICAL_HUMAN</v>
      </c>
      <c r="C16" t="s">
        <v>756</v>
      </c>
      <c r="D16" t="b">
        <v>1</v>
      </c>
      <c r="E16" s="6">
        <v>1</v>
      </c>
      <c r="F16" s="6">
        <v>2</v>
      </c>
      <c r="G16" s="6">
        <v>1</v>
      </c>
      <c r="H16" t="s">
        <v>59</v>
      </c>
    </row>
    <row r="17" spans="1:8" x14ac:dyDescent="0.2">
      <c r="A17">
        <v>25</v>
      </c>
      <c r="B17" s="10" t="str">
        <f>HYPERLINK("http://www.uniprot.org/uniprot/RFA1_HUMAN", "RFA1_HUMAN")</f>
        <v>RFA1_HUMAN</v>
      </c>
      <c r="C17" t="s">
        <v>91</v>
      </c>
      <c r="D17" t="b">
        <v>1</v>
      </c>
      <c r="E17" s="6">
        <v>1</v>
      </c>
      <c r="F17" s="6">
        <v>2</v>
      </c>
      <c r="G17" s="6">
        <v>1</v>
      </c>
      <c r="H17" t="s">
        <v>59</v>
      </c>
    </row>
    <row r="18" spans="1:8" x14ac:dyDescent="0.2">
      <c r="A18">
        <v>35</v>
      </c>
      <c r="B18" s="10" t="str">
        <f>HYPERLINK("http://www.uniprot.org/uniprot/SARAF_HUMAN", "SARAF_HUMAN")</f>
        <v>SARAF_HUMAN</v>
      </c>
      <c r="C18" t="s">
        <v>757</v>
      </c>
      <c r="D18" t="b">
        <v>1</v>
      </c>
      <c r="E18" s="6">
        <v>1</v>
      </c>
      <c r="F18" s="6">
        <v>2</v>
      </c>
      <c r="G18" s="6">
        <v>1</v>
      </c>
      <c r="H18" t="s">
        <v>59</v>
      </c>
    </row>
    <row r="19" spans="1:8" x14ac:dyDescent="0.2">
      <c r="A19">
        <v>38</v>
      </c>
      <c r="B19" s="10" t="str">
        <f>HYPERLINK("http://www.uniprot.org/uniprot/SPB12_HUMAN", "SPB12_HUMAN")</f>
        <v>SPB12_HUMAN</v>
      </c>
      <c r="C19" t="s">
        <v>758</v>
      </c>
      <c r="D19" t="b">
        <v>1</v>
      </c>
      <c r="E19" s="6">
        <v>2</v>
      </c>
      <c r="F19" s="6">
        <v>3</v>
      </c>
      <c r="G19" s="6">
        <v>1</v>
      </c>
      <c r="H19" t="s">
        <v>59</v>
      </c>
    </row>
    <row r="20" spans="1:8" x14ac:dyDescent="0.2">
      <c r="B20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6"/>
  <sheetViews>
    <sheetView workbookViewId="0">
      <selection activeCell="L17" sqref="L17"/>
    </sheetView>
  </sheetViews>
  <sheetFormatPr baseColWidth="10" defaultColWidth="8.83203125" defaultRowHeight="15" x14ac:dyDescent="0.2"/>
  <cols>
    <col min="1" max="1" width="12" customWidth="1"/>
    <col min="2" max="2" width="13.83203125" bestFit="1" customWidth="1"/>
    <col min="3" max="3" width="30.1640625" bestFit="1" customWidth="1"/>
    <col min="5" max="5" width="5.83203125" style="6" customWidth="1"/>
    <col min="6" max="6" width="5.5" style="6" customWidth="1"/>
    <col min="7" max="7" width="31.1640625" style="6" customWidth="1"/>
    <col min="8" max="8" width="25.5" bestFit="1" customWidth="1"/>
    <col min="254" max="254" width="11" customWidth="1"/>
    <col min="255" max="255" width="15.33203125" bestFit="1" customWidth="1"/>
    <col min="256" max="256" width="20.83203125" customWidth="1"/>
    <col min="257" max="257" width="49" bestFit="1" customWidth="1"/>
    <col min="259" max="259" width="5.83203125" customWidth="1"/>
    <col min="260" max="260" width="5.5" customWidth="1"/>
    <col min="262" max="262" width="13.6640625" customWidth="1"/>
    <col min="263" max="263" width="15.6640625" customWidth="1"/>
    <col min="264" max="264" width="35.5" bestFit="1" customWidth="1"/>
    <col min="510" max="510" width="11" customWidth="1"/>
    <col min="511" max="511" width="15.33203125" bestFit="1" customWidth="1"/>
    <col min="512" max="512" width="20.83203125" customWidth="1"/>
    <col min="513" max="513" width="49" bestFit="1" customWidth="1"/>
    <col min="515" max="515" width="5.83203125" customWidth="1"/>
    <col min="516" max="516" width="5.5" customWidth="1"/>
    <col min="518" max="518" width="13.6640625" customWidth="1"/>
    <col min="519" max="519" width="15.6640625" customWidth="1"/>
    <col min="520" max="520" width="35.5" bestFit="1" customWidth="1"/>
    <col min="766" max="766" width="11" customWidth="1"/>
    <col min="767" max="767" width="15.33203125" bestFit="1" customWidth="1"/>
    <col min="768" max="768" width="20.83203125" customWidth="1"/>
    <col min="769" max="769" width="49" bestFit="1" customWidth="1"/>
    <col min="771" max="771" width="5.83203125" customWidth="1"/>
    <col min="772" max="772" width="5.5" customWidth="1"/>
    <col min="774" max="774" width="13.6640625" customWidth="1"/>
    <col min="775" max="775" width="15.6640625" customWidth="1"/>
    <col min="776" max="776" width="35.5" bestFit="1" customWidth="1"/>
    <col min="1022" max="1022" width="11" customWidth="1"/>
    <col min="1023" max="1023" width="15.33203125" bestFit="1" customWidth="1"/>
    <col min="1024" max="1024" width="20.83203125" customWidth="1"/>
    <col min="1025" max="1025" width="49" bestFit="1" customWidth="1"/>
    <col min="1027" max="1027" width="5.83203125" customWidth="1"/>
    <col min="1028" max="1028" width="5.5" customWidth="1"/>
    <col min="1030" max="1030" width="13.6640625" customWidth="1"/>
    <col min="1031" max="1031" width="15.6640625" customWidth="1"/>
    <col min="1032" max="1032" width="35.5" bestFit="1" customWidth="1"/>
    <col min="1278" max="1278" width="11" customWidth="1"/>
    <col min="1279" max="1279" width="15.33203125" bestFit="1" customWidth="1"/>
    <col min="1280" max="1280" width="20.83203125" customWidth="1"/>
    <col min="1281" max="1281" width="49" bestFit="1" customWidth="1"/>
    <col min="1283" max="1283" width="5.83203125" customWidth="1"/>
    <col min="1284" max="1284" width="5.5" customWidth="1"/>
    <col min="1286" max="1286" width="13.6640625" customWidth="1"/>
    <col min="1287" max="1287" width="15.6640625" customWidth="1"/>
    <col min="1288" max="1288" width="35.5" bestFit="1" customWidth="1"/>
    <col min="1534" max="1534" width="11" customWidth="1"/>
    <col min="1535" max="1535" width="15.33203125" bestFit="1" customWidth="1"/>
    <col min="1536" max="1536" width="20.83203125" customWidth="1"/>
    <col min="1537" max="1537" width="49" bestFit="1" customWidth="1"/>
    <col min="1539" max="1539" width="5.83203125" customWidth="1"/>
    <col min="1540" max="1540" width="5.5" customWidth="1"/>
    <col min="1542" max="1542" width="13.6640625" customWidth="1"/>
    <col min="1543" max="1543" width="15.6640625" customWidth="1"/>
    <col min="1544" max="1544" width="35.5" bestFit="1" customWidth="1"/>
    <col min="1790" max="1790" width="11" customWidth="1"/>
    <col min="1791" max="1791" width="15.33203125" bestFit="1" customWidth="1"/>
    <col min="1792" max="1792" width="20.83203125" customWidth="1"/>
    <col min="1793" max="1793" width="49" bestFit="1" customWidth="1"/>
    <col min="1795" max="1795" width="5.83203125" customWidth="1"/>
    <col min="1796" max="1796" width="5.5" customWidth="1"/>
    <col min="1798" max="1798" width="13.6640625" customWidth="1"/>
    <col min="1799" max="1799" width="15.6640625" customWidth="1"/>
    <col min="1800" max="1800" width="35.5" bestFit="1" customWidth="1"/>
    <col min="2046" max="2046" width="11" customWidth="1"/>
    <col min="2047" max="2047" width="15.33203125" bestFit="1" customWidth="1"/>
    <col min="2048" max="2048" width="20.83203125" customWidth="1"/>
    <col min="2049" max="2049" width="49" bestFit="1" customWidth="1"/>
    <col min="2051" max="2051" width="5.83203125" customWidth="1"/>
    <col min="2052" max="2052" width="5.5" customWidth="1"/>
    <col min="2054" max="2054" width="13.6640625" customWidth="1"/>
    <col min="2055" max="2055" width="15.6640625" customWidth="1"/>
    <col min="2056" max="2056" width="35.5" bestFit="1" customWidth="1"/>
    <col min="2302" max="2302" width="11" customWidth="1"/>
    <col min="2303" max="2303" width="15.33203125" bestFit="1" customWidth="1"/>
    <col min="2304" max="2304" width="20.83203125" customWidth="1"/>
    <col min="2305" max="2305" width="49" bestFit="1" customWidth="1"/>
    <col min="2307" max="2307" width="5.83203125" customWidth="1"/>
    <col min="2308" max="2308" width="5.5" customWidth="1"/>
    <col min="2310" max="2310" width="13.6640625" customWidth="1"/>
    <col min="2311" max="2311" width="15.6640625" customWidth="1"/>
    <col min="2312" max="2312" width="35.5" bestFit="1" customWidth="1"/>
    <col min="2558" max="2558" width="11" customWidth="1"/>
    <col min="2559" max="2559" width="15.33203125" bestFit="1" customWidth="1"/>
    <col min="2560" max="2560" width="20.83203125" customWidth="1"/>
    <col min="2561" max="2561" width="49" bestFit="1" customWidth="1"/>
    <col min="2563" max="2563" width="5.83203125" customWidth="1"/>
    <col min="2564" max="2564" width="5.5" customWidth="1"/>
    <col min="2566" max="2566" width="13.6640625" customWidth="1"/>
    <col min="2567" max="2567" width="15.6640625" customWidth="1"/>
    <col min="2568" max="2568" width="35.5" bestFit="1" customWidth="1"/>
    <col min="2814" max="2814" width="11" customWidth="1"/>
    <col min="2815" max="2815" width="15.33203125" bestFit="1" customWidth="1"/>
    <col min="2816" max="2816" width="20.83203125" customWidth="1"/>
    <col min="2817" max="2817" width="49" bestFit="1" customWidth="1"/>
    <col min="2819" max="2819" width="5.83203125" customWidth="1"/>
    <col min="2820" max="2820" width="5.5" customWidth="1"/>
    <col min="2822" max="2822" width="13.6640625" customWidth="1"/>
    <col min="2823" max="2823" width="15.6640625" customWidth="1"/>
    <col min="2824" max="2824" width="35.5" bestFit="1" customWidth="1"/>
    <col min="3070" max="3070" width="11" customWidth="1"/>
    <col min="3071" max="3071" width="15.33203125" bestFit="1" customWidth="1"/>
    <col min="3072" max="3072" width="20.83203125" customWidth="1"/>
    <col min="3073" max="3073" width="49" bestFit="1" customWidth="1"/>
    <col min="3075" max="3075" width="5.83203125" customWidth="1"/>
    <col min="3076" max="3076" width="5.5" customWidth="1"/>
    <col min="3078" max="3078" width="13.6640625" customWidth="1"/>
    <col min="3079" max="3079" width="15.6640625" customWidth="1"/>
    <col min="3080" max="3080" width="35.5" bestFit="1" customWidth="1"/>
    <col min="3326" max="3326" width="11" customWidth="1"/>
    <col min="3327" max="3327" width="15.33203125" bestFit="1" customWidth="1"/>
    <col min="3328" max="3328" width="20.83203125" customWidth="1"/>
    <col min="3329" max="3329" width="49" bestFit="1" customWidth="1"/>
    <col min="3331" max="3331" width="5.83203125" customWidth="1"/>
    <col min="3332" max="3332" width="5.5" customWidth="1"/>
    <col min="3334" max="3334" width="13.6640625" customWidth="1"/>
    <col min="3335" max="3335" width="15.6640625" customWidth="1"/>
    <col min="3336" max="3336" width="35.5" bestFit="1" customWidth="1"/>
    <col min="3582" max="3582" width="11" customWidth="1"/>
    <col min="3583" max="3583" width="15.33203125" bestFit="1" customWidth="1"/>
    <col min="3584" max="3584" width="20.83203125" customWidth="1"/>
    <col min="3585" max="3585" width="49" bestFit="1" customWidth="1"/>
    <col min="3587" max="3587" width="5.83203125" customWidth="1"/>
    <col min="3588" max="3588" width="5.5" customWidth="1"/>
    <col min="3590" max="3590" width="13.6640625" customWidth="1"/>
    <col min="3591" max="3591" width="15.6640625" customWidth="1"/>
    <col min="3592" max="3592" width="35.5" bestFit="1" customWidth="1"/>
    <col min="3838" max="3838" width="11" customWidth="1"/>
    <col min="3839" max="3839" width="15.33203125" bestFit="1" customWidth="1"/>
    <col min="3840" max="3840" width="20.83203125" customWidth="1"/>
    <col min="3841" max="3841" width="49" bestFit="1" customWidth="1"/>
    <col min="3843" max="3843" width="5.83203125" customWidth="1"/>
    <col min="3844" max="3844" width="5.5" customWidth="1"/>
    <col min="3846" max="3846" width="13.6640625" customWidth="1"/>
    <col min="3847" max="3847" width="15.6640625" customWidth="1"/>
    <col min="3848" max="3848" width="35.5" bestFit="1" customWidth="1"/>
    <col min="4094" max="4094" width="11" customWidth="1"/>
    <col min="4095" max="4095" width="15.33203125" bestFit="1" customWidth="1"/>
    <col min="4096" max="4096" width="20.83203125" customWidth="1"/>
    <col min="4097" max="4097" width="49" bestFit="1" customWidth="1"/>
    <col min="4099" max="4099" width="5.83203125" customWidth="1"/>
    <col min="4100" max="4100" width="5.5" customWidth="1"/>
    <col min="4102" max="4102" width="13.6640625" customWidth="1"/>
    <col min="4103" max="4103" width="15.6640625" customWidth="1"/>
    <col min="4104" max="4104" width="35.5" bestFit="1" customWidth="1"/>
    <col min="4350" max="4350" width="11" customWidth="1"/>
    <col min="4351" max="4351" width="15.33203125" bestFit="1" customWidth="1"/>
    <col min="4352" max="4352" width="20.83203125" customWidth="1"/>
    <col min="4353" max="4353" width="49" bestFit="1" customWidth="1"/>
    <col min="4355" max="4355" width="5.83203125" customWidth="1"/>
    <col min="4356" max="4356" width="5.5" customWidth="1"/>
    <col min="4358" max="4358" width="13.6640625" customWidth="1"/>
    <col min="4359" max="4359" width="15.6640625" customWidth="1"/>
    <col min="4360" max="4360" width="35.5" bestFit="1" customWidth="1"/>
    <col min="4606" max="4606" width="11" customWidth="1"/>
    <col min="4607" max="4607" width="15.33203125" bestFit="1" customWidth="1"/>
    <col min="4608" max="4608" width="20.83203125" customWidth="1"/>
    <col min="4609" max="4609" width="49" bestFit="1" customWidth="1"/>
    <col min="4611" max="4611" width="5.83203125" customWidth="1"/>
    <col min="4612" max="4612" width="5.5" customWidth="1"/>
    <col min="4614" max="4614" width="13.6640625" customWidth="1"/>
    <col min="4615" max="4615" width="15.6640625" customWidth="1"/>
    <col min="4616" max="4616" width="35.5" bestFit="1" customWidth="1"/>
    <col min="4862" max="4862" width="11" customWidth="1"/>
    <col min="4863" max="4863" width="15.33203125" bestFit="1" customWidth="1"/>
    <col min="4864" max="4864" width="20.83203125" customWidth="1"/>
    <col min="4865" max="4865" width="49" bestFit="1" customWidth="1"/>
    <col min="4867" max="4867" width="5.83203125" customWidth="1"/>
    <col min="4868" max="4868" width="5.5" customWidth="1"/>
    <col min="4870" max="4870" width="13.6640625" customWidth="1"/>
    <col min="4871" max="4871" width="15.6640625" customWidth="1"/>
    <col min="4872" max="4872" width="35.5" bestFit="1" customWidth="1"/>
    <col min="5118" max="5118" width="11" customWidth="1"/>
    <col min="5119" max="5119" width="15.33203125" bestFit="1" customWidth="1"/>
    <col min="5120" max="5120" width="20.83203125" customWidth="1"/>
    <col min="5121" max="5121" width="49" bestFit="1" customWidth="1"/>
    <col min="5123" max="5123" width="5.83203125" customWidth="1"/>
    <col min="5124" max="5124" width="5.5" customWidth="1"/>
    <col min="5126" max="5126" width="13.6640625" customWidth="1"/>
    <col min="5127" max="5127" width="15.6640625" customWidth="1"/>
    <col min="5128" max="5128" width="35.5" bestFit="1" customWidth="1"/>
    <col min="5374" max="5374" width="11" customWidth="1"/>
    <col min="5375" max="5375" width="15.33203125" bestFit="1" customWidth="1"/>
    <col min="5376" max="5376" width="20.83203125" customWidth="1"/>
    <col min="5377" max="5377" width="49" bestFit="1" customWidth="1"/>
    <col min="5379" max="5379" width="5.83203125" customWidth="1"/>
    <col min="5380" max="5380" width="5.5" customWidth="1"/>
    <col min="5382" max="5382" width="13.6640625" customWidth="1"/>
    <col min="5383" max="5383" width="15.6640625" customWidth="1"/>
    <col min="5384" max="5384" width="35.5" bestFit="1" customWidth="1"/>
    <col min="5630" max="5630" width="11" customWidth="1"/>
    <col min="5631" max="5631" width="15.33203125" bestFit="1" customWidth="1"/>
    <col min="5632" max="5632" width="20.83203125" customWidth="1"/>
    <col min="5633" max="5633" width="49" bestFit="1" customWidth="1"/>
    <col min="5635" max="5635" width="5.83203125" customWidth="1"/>
    <col min="5636" max="5636" width="5.5" customWidth="1"/>
    <col min="5638" max="5638" width="13.6640625" customWidth="1"/>
    <col min="5639" max="5639" width="15.6640625" customWidth="1"/>
    <col min="5640" max="5640" width="35.5" bestFit="1" customWidth="1"/>
    <col min="5886" max="5886" width="11" customWidth="1"/>
    <col min="5887" max="5887" width="15.33203125" bestFit="1" customWidth="1"/>
    <col min="5888" max="5888" width="20.83203125" customWidth="1"/>
    <col min="5889" max="5889" width="49" bestFit="1" customWidth="1"/>
    <col min="5891" max="5891" width="5.83203125" customWidth="1"/>
    <col min="5892" max="5892" width="5.5" customWidth="1"/>
    <col min="5894" max="5894" width="13.6640625" customWidth="1"/>
    <col min="5895" max="5895" width="15.6640625" customWidth="1"/>
    <col min="5896" max="5896" width="35.5" bestFit="1" customWidth="1"/>
    <col min="6142" max="6142" width="11" customWidth="1"/>
    <col min="6143" max="6143" width="15.33203125" bestFit="1" customWidth="1"/>
    <col min="6144" max="6144" width="20.83203125" customWidth="1"/>
    <col min="6145" max="6145" width="49" bestFit="1" customWidth="1"/>
    <col min="6147" max="6147" width="5.83203125" customWidth="1"/>
    <col min="6148" max="6148" width="5.5" customWidth="1"/>
    <col min="6150" max="6150" width="13.6640625" customWidth="1"/>
    <col min="6151" max="6151" width="15.6640625" customWidth="1"/>
    <col min="6152" max="6152" width="35.5" bestFit="1" customWidth="1"/>
    <col min="6398" max="6398" width="11" customWidth="1"/>
    <col min="6399" max="6399" width="15.33203125" bestFit="1" customWidth="1"/>
    <col min="6400" max="6400" width="20.83203125" customWidth="1"/>
    <col min="6401" max="6401" width="49" bestFit="1" customWidth="1"/>
    <col min="6403" max="6403" width="5.83203125" customWidth="1"/>
    <col min="6404" max="6404" width="5.5" customWidth="1"/>
    <col min="6406" max="6406" width="13.6640625" customWidth="1"/>
    <col min="6407" max="6407" width="15.6640625" customWidth="1"/>
    <col min="6408" max="6408" width="35.5" bestFit="1" customWidth="1"/>
    <col min="6654" max="6654" width="11" customWidth="1"/>
    <col min="6655" max="6655" width="15.33203125" bestFit="1" customWidth="1"/>
    <col min="6656" max="6656" width="20.83203125" customWidth="1"/>
    <col min="6657" max="6657" width="49" bestFit="1" customWidth="1"/>
    <col min="6659" max="6659" width="5.83203125" customWidth="1"/>
    <col min="6660" max="6660" width="5.5" customWidth="1"/>
    <col min="6662" max="6662" width="13.6640625" customWidth="1"/>
    <col min="6663" max="6663" width="15.6640625" customWidth="1"/>
    <col min="6664" max="6664" width="35.5" bestFit="1" customWidth="1"/>
    <col min="6910" max="6910" width="11" customWidth="1"/>
    <col min="6911" max="6911" width="15.33203125" bestFit="1" customWidth="1"/>
    <col min="6912" max="6912" width="20.83203125" customWidth="1"/>
    <col min="6913" max="6913" width="49" bestFit="1" customWidth="1"/>
    <col min="6915" max="6915" width="5.83203125" customWidth="1"/>
    <col min="6916" max="6916" width="5.5" customWidth="1"/>
    <col min="6918" max="6918" width="13.6640625" customWidth="1"/>
    <col min="6919" max="6919" width="15.6640625" customWidth="1"/>
    <col min="6920" max="6920" width="35.5" bestFit="1" customWidth="1"/>
    <col min="7166" max="7166" width="11" customWidth="1"/>
    <col min="7167" max="7167" width="15.33203125" bestFit="1" customWidth="1"/>
    <col min="7168" max="7168" width="20.83203125" customWidth="1"/>
    <col min="7169" max="7169" width="49" bestFit="1" customWidth="1"/>
    <col min="7171" max="7171" width="5.83203125" customWidth="1"/>
    <col min="7172" max="7172" width="5.5" customWidth="1"/>
    <col min="7174" max="7174" width="13.6640625" customWidth="1"/>
    <col min="7175" max="7175" width="15.6640625" customWidth="1"/>
    <col min="7176" max="7176" width="35.5" bestFit="1" customWidth="1"/>
    <col min="7422" max="7422" width="11" customWidth="1"/>
    <col min="7423" max="7423" width="15.33203125" bestFit="1" customWidth="1"/>
    <col min="7424" max="7424" width="20.83203125" customWidth="1"/>
    <col min="7425" max="7425" width="49" bestFit="1" customWidth="1"/>
    <col min="7427" max="7427" width="5.83203125" customWidth="1"/>
    <col min="7428" max="7428" width="5.5" customWidth="1"/>
    <col min="7430" max="7430" width="13.6640625" customWidth="1"/>
    <col min="7431" max="7431" width="15.6640625" customWidth="1"/>
    <col min="7432" max="7432" width="35.5" bestFit="1" customWidth="1"/>
    <col min="7678" max="7678" width="11" customWidth="1"/>
    <col min="7679" max="7679" width="15.33203125" bestFit="1" customWidth="1"/>
    <col min="7680" max="7680" width="20.83203125" customWidth="1"/>
    <col min="7681" max="7681" width="49" bestFit="1" customWidth="1"/>
    <col min="7683" max="7683" width="5.83203125" customWidth="1"/>
    <col min="7684" max="7684" width="5.5" customWidth="1"/>
    <col min="7686" max="7686" width="13.6640625" customWidth="1"/>
    <col min="7687" max="7687" width="15.6640625" customWidth="1"/>
    <col min="7688" max="7688" width="35.5" bestFit="1" customWidth="1"/>
    <col min="7934" max="7934" width="11" customWidth="1"/>
    <col min="7935" max="7935" width="15.33203125" bestFit="1" customWidth="1"/>
    <col min="7936" max="7936" width="20.83203125" customWidth="1"/>
    <col min="7937" max="7937" width="49" bestFit="1" customWidth="1"/>
    <col min="7939" max="7939" width="5.83203125" customWidth="1"/>
    <col min="7940" max="7940" width="5.5" customWidth="1"/>
    <col min="7942" max="7942" width="13.6640625" customWidth="1"/>
    <col min="7943" max="7943" width="15.6640625" customWidth="1"/>
    <col min="7944" max="7944" width="35.5" bestFit="1" customWidth="1"/>
    <col min="8190" max="8190" width="11" customWidth="1"/>
    <col min="8191" max="8191" width="15.33203125" bestFit="1" customWidth="1"/>
    <col min="8192" max="8192" width="20.83203125" customWidth="1"/>
    <col min="8193" max="8193" width="49" bestFit="1" customWidth="1"/>
    <col min="8195" max="8195" width="5.83203125" customWidth="1"/>
    <col min="8196" max="8196" width="5.5" customWidth="1"/>
    <col min="8198" max="8198" width="13.6640625" customWidth="1"/>
    <col min="8199" max="8199" width="15.6640625" customWidth="1"/>
    <col min="8200" max="8200" width="35.5" bestFit="1" customWidth="1"/>
    <col min="8446" max="8446" width="11" customWidth="1"/>
    <col min="8447" max="8447" width="15.33203125" bestFit="1" customWidth="1"/>
    <col min="8448" max="8448" width="20.83203125" customWidth="1"/>
    <col min="8449" max="8449" width="49" bestFit="1" customWidth="1"/>
    <col min="8451" max="8451" width="5.83203125" customWidth="1"/>
    <col min="8452" max="8452" width="5.5" customWidth="1"/>
    <col min="8454" max="8454" width="13.6640625" customWidth="1"/>
    <col min="8455" max="8455" width="15.6640625" customWidth="1"/>
    <col min="8456" max="8456" width="35.5" bestFit="1" customWidth="1"/>
    <col min="8702" max="8702" width="11" customWidth="1"/>
    <col min="8703" max="8703" width="15.33203125" bestFit="1" customWidth="1"/>
    <col min="8704" max="8704" width="20.83203125" customWidth="1"/>
    <col min="8705" max="8705" width="49" bestFit="1" customWidth="1"/>
    <col min="8707" max="8707" width="5.83203125" customWidth="1"/>
    <col min="8708" max="8708" width="5.5" customWidth="1"/>
    <col min="8710" max="8710" width="13.6640625" customWidth="1"/>
    <col min="8711" max="8711" width="15.6640625" customWidth="1"/>
    <col min="8712" max="8712" width="35.5" bestFit="1" customWidth="1"/>
    <col min="8958" max="8958" width="11" customWidth="1"/>
    <col min="8959" max="8959" width="15.33203125" bestFit="1" customWidth="1"/>
    <col min="8960" max="8960" width="20.83203125" customWidth="1"/>
    <col min="8961" max="8961" width="49" bestFit="1" customWidth="1"/>
    <col min="8963" max="8963" width="5.83203125" customWidth="1"/>
    <col min="8964" max="8964" width="5.5" customWidth="1"/>
    <col min="8966" max="8966" width="13.6640625" customWidth="1"/>
    <col min="8967" max="8967" width="15.6640625" customWidth="1"/>
    <col min="8968" max="8968" width="35.5" bestFit="1" customWidth="1"/>
    <col min="9214" max="9214" width="11" customWidth="1"/>
    <col min="9215" max="9215" width="15.33203125" bestFit="1" customWidth="1"/>
    <col min="9216" max="9216" width="20.83203125" customWidth="1"/>
    <col min="9217" max="9217" width="49" bestFit="1" customWidth="1"/>
    <col min="9219" max="9219" width="5.83203125" customWidth="1"/>
    <col min="9220" max="9220" width="5.5" customWidth="1"/>
    <col min="9222" max="9222" width="13.6640625" customWidth="1"/>
    <col min="9223" max="9223" width="15.6640625" customWidth="1"/>
    <col min="9224" max="9224" width="35.5" bestFit="1" customWidth="1"/>
    <col min="9470" max="9470" width="11" customWidth="1"/>
    <col min="9471" max="9471" width="15.33203125" bestFit="1" customWidth="1"/>
    <col min="9472" max="9472" width="20.83203125" customWidth="1"/>
    <col min="9473" max="9473" width="49" bestFit="1" customWidth="1"/>
    <col min="9475" max="9475" width="5.83203125" customWidth="1"/>
    <col min="9476" max="9476" width="5.5" customWidth="1"/>
    <col min="9478" max="9478" width="13.6640625" customWidth="1"/>
    <col min="9479" max="9479" width="15.6640625" customWidth="1"/>
    <col min="9480" max="9480" width="35.5" bestFit="1" customWidth="1"/>
    <col min="9726" max="9726" width="11" customWidth="1"/>
    <col min="9727" max="9727" width="15.33203125" bestFit="1" customWidth="1"/>
    <col min="9728" max="9728" width="20.83203125" customWidth="1"/>
    <col min="9729" max="9729" width="49" bestFit="1" customWidth="1"/>
    <col min="9731" max="9731" width="5.83203125" customWidth="1"/>
    <col min="9732" max="9732" width="5.5" customWidth="1"/>
    <col min="9734" max="9734" width="13.6640625" customWidth="1"/>
    <col min="9735" max="9735" width="15.6640625" customWidth="1"/>
    <col min="9736" max="9736" width="35.5" bestFit="1" customWidth="1"/>
    <col min="9982" max="9982" width="11" customWidth="1"/>
    <col min="9983" max="9983" width="15.33203125" bestFit="1" customWidth="1"/>
    <col min="9984" max="9984" width="20.83203125" customWidth="1"/>
    <col min="9985" max="9985" width="49" bestFit="1" customWidth="1"/>
    <col min="9987" max="9987" width="5.83203125" customWidth="1"/>
    <col min="9988" max="9988" width="5.5" customWidth="1"/>
    <col min="9990" max="9990" width="13.6640625" customWidth="1"/>
    <col min="9991" max="9991" width="15.6640625" customWidth="1"/>
    <col min="9992" max="9992" width="35.5" bestFit="1" customWidth="1"/>
    <col min="10238" max="10238" width="11" customWidth="1"/>
    <col min="10239" max="10239" width="15.33203125" bestFit="1" customWidth="1"/>
    <col min="10240" max="10240" width="20.83203125" customWidth="1"/>
    <col min="10241" max="10241" width="49" bestFit="1" customWidth="1"/>
    <col min="10243" max="10243" width="5.83203125" customWidth="1"/>
    <col min="10244" max="10244" width="5.5" customWidth="1"/>
    <col min="10246" max="10246" width="13.6640625" customWidth="1"/>
    <col min="10247" max="10247" width="15.6640625" customWidth="1"/>
    <col min="10248" max="10248" width="35.5" bestFit="1" customWidth="1"/>
    <col min="10494" max="10494" width="11" customWidth="1"/>
    <col min="10495" max="10495" width="15.33203125" bestFit="1" customWidth="1"/>
    <col min="10496" max="10496" width="20.83203125" customWidth="1"/>
    <col min="10497" max="10497" width="49" bestFit="1" customWidth="1"/>
    <col min="10499" max="10499" width="5.83203125" customWidth="1"/>
    <col min="10500" max="10500" width="5.5" customWidth="1"/>
    <col min="10502" max="10502" width="13.6640625" customWidth="1"/>
    <col min="10503" max="10503" width="15.6640625" customWidth="1"/>
    <col min="10504" max="10504" width="35.5" bestFit="1" customWidth="1"/>
    <col min="10750" max="10750" width="11" customWidth="1"/>
    <col min="10751" max="10751" width="15.33203125" bestFit="1" customWidth="1"/>
    <col min="10752" max="10752" width="20.83203125" customWidth="1"/>
    <col min="10753" max="10753" width="49" bestFit="1" customWidth="1"/>
    <col min="10755" max="10755" width="5.83203125" customWidth="1"/>
    <col min="10756" max="10756" width="5.5" customWidth="1"/>
    <col min="10758" max="10758" width="13.6640625" customWidth="1"/>
    <col min="10759" max="10759" width="15.6640625" customWidth="1"/>
    <col min="10760" max="10760" width="35.5" bestFit="1" customWidth="1"/>
    <col min="11006" max="11006" width="11" customWidth="1"/>
    <col min="11007" max="11007" width="15.33203125" bestFit="1" customWidth="1"/>
    <col min="11008" max="11008" width="20.83203125" customWidth="1"/>
    <col min="11009" max="11009" width="49" bestFit="1" customWidth="1"/>
    <col min="11011" max="11011" width="5.83203125" customWidth="1"/>
    <col min="11012" max="11012" width="5.5" customWidth="1"/>
    <col min="11014" max="11014" width="13.6640625" customWidth="1"/>
    <col min="11015" max="11015" width="15.6640625" customWidth="1"/>
    <col min="11016" max="11016" width="35.5" bestFit="1" customWidth="1"/>
    <col min="11262" max="11262" width="11" customWidth="1"/>
    <col min="11263" max="11263" width="15.33203125" bestFit="1" customWidth="1"/>
    <col min="11264" max="11264" width="20.83203125" customWidth="1"/>
    <col min="11265" max="11265" width="49" bestFit="1" customWidth="1"/>
    <col min="11267" max="11267" width="5.83203125" customWidth="1"/>
    <col min="11268" max="11268" width="5.5" customWidth="1"/>
    <col min="11270" max="11270" width="13.6640625" customWidth="1"/>
    <col min="11271" max="11271" width="15.6640625" customWidth="1"/>
    <col min="11272" max="11272" width="35.5" bestFit="1" customWidth="1"/>
    <col min="11518" max="11518" width="11" customWidth="1"/>
    <col min="11519" max="11519" width="15.33203125" bestFit="1" customWidth="1"/>
    <col min="11520" max="11520" width="20.83203125" customWidth="1"/>
    <col min="11521" max="11521" width="49" bestFit="1" customWidth="1"/>
    <col min="11523" max="11523" width="5.83203125" customWidth="1"/>
    <col min="11524" max="11524" width="5.5" customWidth="1"/>
    <col min="11526" max="11526" width="13.6640625" customWidth="1"/>
    <col min="11527" max="11527" width="15.6640625" customWidth="1"/>
    <col min="11528" max="11528" width="35.5" bestFit="1" customWidth="1"/>
    <col min="11774" max="11774" width="11" customWidth="1"/>
    <col min="11775" max="11775" width="15.33203125" bestFit="1" customWidth="1"/>
    <col min="11776" max="11776" width="20.83203125" customWidth="1"/>
    <col min="11777" max="11777" width="49" bestFit="1" customWidth="1"/>
    <col min="11779" max="11779" width="5.83203125" customWidth="1"/>
    <col min="11780" max="11780" width="5.5" customWidth="1"/>
    <col min="11782" max="11782" width="13.6640625" customWidth="1"/>
    <col min="11783" max="11783" width="15.6640625" customWidth="1"/>
    <col min="11784" max="11784" width="35.5" bestFit="1" customWidth="1"/>
    <col min="12030" max="12030" width="11" customWidth="1"/>
    <col min="12031" max="12031" width="15.33203125" bestFit="1" customWidth="1"/>
    <col min="12032" max="12032" width="20.83203125" customWidth="1"/>
    <col min="12033" max="12033" width="49" bestFit="1" customWidth="1"/>
    <col min="12035" max="12035" width="5.83203125" customWidth="1"/>
    <col min="12036" max="12036" width="5.5" customWidth="1"/>
    <col min="12038" max="12038" width="13.6640625" customWidth="1"/>
    <col min="12039" max="12039" width="15.6640625" customWidth="1"/>
    <col min="12040" max="12040" width="35.5" bestFit="1" customWidth="1"/>
    <col min="12286" max="12286" width="11" customWidth="1"/>
    <col min="12287" max="12287" width="15.33203125" bestFit="1" customWidth="1"/>
    <col min="12288" max="12288" width="20.83203125" customWidth="1"/>
    <col min="12289" max="12289" width="49" bestFit="1" customWidth="1"/>
    <col min="12291" max="12291" width="5.83203125" customWidth="1"/>
    <col min="12292" max="12292" width="5.5" customWidth="1"/>
    <col min="12294" max="12294" width="13.6640625" customWidth="1"/>
    <col min="12295" max="12295" width="15.6640625" customWidth="1"/>
    <col min="12296" max="12296" width="35.5" bestFit="1" customWidth="1"/>
    <col min="12542" max="12542" width="11" customWidth="1"/>
    <col min="12543" max="12543" width="15.33203125" bestFit="1" customWidth="1"/>
    <col min="12544" max="12544" width="20.83203125" customWidth="1"/>
    <col min="12545" max="12545" width="49" bestFit="1" customWidth="1"/>
    <col min="12547" max="12547" width="5.83203125" customWidth="1"/>
    <col min="12548" max="12548" width="5.5" customWidth="1"/>
    <col min="12550" max="12550" width="13.6640625" customWidth="1"/>
    <col min="12551" max="12551" width="15.6640625" customWidth="1"/>
    <col min="12552" max="12552" width="35.5" bestFit="1" customWidth="1"/>
    <col min="12798" max="12798" width="11" customWidth="1"/>
    <col min="12799" max="12799" width="15.33203125" bestFit="1" customWidth="1"/>
    <col min="12800" max="12800" width="20.83203125" customWidth="1"/>
    <col min="12801" max="12801" width="49" bestFit="1" customWidth="1"/>
    <col min="12803" max="12803" width="5.83203125" customWidth="1"/>
    <col min="12804" max="12804" width="5.5" customWidth="1"/>
    <col min="12806" max="12806" width="13.6640625" customWidth="1"/>
    <col min="12807" max="12807" width="15.6640625" customWidth="1"/>
    <col min="12808" max="12808" width="35.5" bestFit="1" customWidth="1"/>
    <col min="13054" max="13054" width="11" customWidth="1"/>
    <col min="13055" max="13055" width="15.33203125" bestFit="1" customWidth="1"/>
    <col min="13056" max="13056" width="20.83203125" customWidth="1"/>
    <col min="13057" max="13057" width="49" bestFit="1" customWidth="1"/>
    <col min="13059" max="13059" width="5.83203125" customWidth="1"/>
    <col min="13060" max="13060" width="5.5" customWidth="1"/>
    <col min="13062" max="13062" width="13.6640625" customWidth="1"/>
    <col min="13063" max="13063" width="15.6640625" customWidth="1"/>
    <col min="13064" max="13064" width="35.5" bestFit="1" customWidth="1"/>
    <col min="13310" max="13310" width="11" customWidth="1"/>
    <col min="13311" max="13311" width="15.33203125" bestFit="1" customWidth="1"/>
    <col min="13312" max="13312" width="20.83203125" customWidth="1"/>
    <col min="13313" max="13313" width="49" bestFit="1" customWidth="1"/>
    <col min="13315" max="13315" width="5.83203125" customWidth="1"/>
    <col min="13316" max="13316" width="5.5" customWidth="1"/>
    <col min="13318" max="13318" width="13.6640625" customWidth="1"/>
    <col min="13319" max="13319" width="15.6640625" customWidth="1"/>
    <col min="13320" max="13320" width="35.5" bestFit="1" customWidth="1"/>
    <col min="13566" max="13566" width="11" customWidth="1"/>
    <col min="13567" max="13567" width="15.33203125" bestFit="1" customWidth="1"/>
    <col min="13568" max="13568" width="20.83203125" customWidth="1"/>
    <col min="13569" max="13569" width="49" bestFit="1" customWidth="1"/>
    <col min="13571" max="13571" width="5.83203125" customWidth="1"/>
    <col min="13572" max="13572" width="5.5" customWidth="1"/>
    <col min="13574" max="13574" width="13.6640625" customWidth="1"/>
    <col min="13575" max="13575" width="15.6640625" customWidth="1"/>
    <col min="13576" max="13576" width="35.5" bestFit="1" customWidth="1"/>
    <col min="13822" max="13822" width="11" customWidth="1"/>
    <col min="13823" max="13823" width="15.33203125" bestFit="1" customWidth="1"/>
    <col min="13824" max="13824" width="20.83203125" customWidth="1"/>
    <col min="13825" max="13825" width="49" bestFit="1" customWidth="1"/>
    <col min="13827" max="13827" width="5.83203125" customWidth="1"/>
    <col min="13828" max="13828" width="5.5" customWidth="1"/>
    <col min="13830" max="13830" width="13.6640625" customWidth="1"/>
    <col min="13831" max="13831" width="15.6640625" customWidth="1"/>
    <col min="13832" max="13832" width="35.5" bestFit="1" customWidth="1"/>
    <col min="14078" max="14078" width="11" customWidth="1"/>
    <col min="14079" max="14079" width="15.33203125" bestFit="1" customWidth="1"/>
    <col min="14080" max="14080" width="20.83203125" customWidth="1"/>
    <col min="14081" max="14081" width="49" bestFit="1" customWidth="1"/>
    <col min="14083" max="14083" width="5.83203125" customWidth="1"/>
    <col min="14084" max="14084" width="5.5" customWidth="1"/>
    <col min="14086" max="14086" width="13.6640625" customWidth="1"/>
    <col min="14087" max="14087" width="15.6640625" customWidth="1"/>
    <col min="14088" max="14088" width="35.5" bestFit="1" customWidth="1"/>
    <col min="14334" max="14334" width="11" customWidth="1"/>
    <col min="14335" max="14335" width="15.33203125" bestFit="1" customWidth="1"/>
    <col min="14336" max="14336" width="20.83203125" customWidth="1"/>
    <col min="14337" max="14337" width="49" bestFit="1" customWidth="1"/>
    <col min="14339" max="14339" width="5.83203125" customWidth="1"/>
    <col min="14340" max="14340" width="5.5" customWidth="1"/>
    <col min="14342" max="14342" width="13.6640625" customWidth="1"/>
    <col min="14343" max="14343" width="15.6640625" customWidth="1"/>
    <col min="14344" max="14344" width="35.5" bestFit="1" customWidth="1"/>
    <col min="14590" max="14590" width="11" customWidth="1"/>
    <col min="14591" max="14591" width="15.33203125" bestFit="1" customWidth="1"/>
    <col min="14592" max="14592" width="20.83203125" customWidth="1"/>
    <col min="14593" max="14593" width="49" bestFit="1" customWidth="1"/>
    <col min="14595" max="14595" width="5.83203125" customWidth="1"/>
    <col min="14596" max="14596" width="5.5" customWidth="1"/>
    <col min="14598" max="14598" width="13.6640625" customWidth="1"/>
    <col min="14599" max="14599" width="15.6640625" customWidth="1"/>
    <col min="14600" max="14600" width="35.5" bestFit="1" customWidth="1"/>
    <col min="14846" max="14846" width="11" customWidth="1"/>
    <col min="14847" max="14847" width="15.33203125" bestFit="1" customWidth="1"/>
    <col min="14848" max="14848" width="20.83203125" customWidth="1"/>
    <col min="14849" max="14849" width="49" bestFit="1" customWidth="1"/>
    <col min="14851" max="14851" width="5.83203125" customWidth="1"/>
    <col min="14852" max="14852" width="5.5" customWidth="1"/>
    <col min="14854" max="14854" width="13.6640625" customWidth="1"/>
    <col min="14855" max="14855" width="15.6640625" customWidth="1"/>
    <col min="14856" max="14856" width="35.5" bestFit="1" customWidth="1"/>
    <col min="15102" max="15102" width="11" customWidth="1"/>
    <col min="15103" max="15103" width="15.33203125" bestFit="1" customWidth="1"/>
    <col min="15104" max="15104" width="20.83203125" customWidth="1"/>
    <col min="15105" max="15105" width="49" bestFit="1" customWidth="1"/>
    <col min="15107" max="15107" width="5.83203125" customWidth="1"/>
    <col min="15108" max="15108" width="5.5" customWidth="1"/>
    <col min="15110" max="15110" width="13.6640625" customWidth="1"/>
    <col min="15111" max="15111" width="15.6640625" customWidth="1"/>
    <col min="15112" max="15112" width="35.5" bestFit="1" customWidth="1"/>
    <col min="15358" max="15358" width="11" customWidth="1"/>
    <col min="15359" max="15359" width="15.33203125" bestFit="1" customWidth="1"/>
    <col min="15360" max="15360" width="20.83203125" customWidth="1"/>
    <col min="15361" max="15361" width="49" bestFit="1" customWidth="1"/>
    <col min="15363" max="15363" width="5.83203125" customWidth="1"/>
    <col min="15364" max="15364" width="5.5" customWidth="1"/>
    <col min="15366" max="15366" width="13.6640625" customWidth="1"/>
    <col min="15367" max="15367" width="15.6640625" customWidth="1"/>
    <col min="15368" max="15368" width="35.5" bestFit="1" customWidth="1"/>
    <col min="15614" max="15614" width="11" customWidth="1"/>
    <col min="15615" max="15615" width="15.33203125" bestFit="1" customWidth="1"/>
    <col min="15616" max="15616" width="20.83203125" customWidth="1"/>
    <col min="15617" max="15617" width="49" bestFit="1" customWidth="1"/>
    <col min="15619" max="15619" width="5.83203125" customWidth="1"/>
    <col min="15620" max="15620" width="5.5" customWidth="1"/>
    <col min="15622" max="15622" width="13.6640625" customWidth="1"/>
    <col min="15623" max="15623" width="15.6640625" customWidth="1"/>
    <col min="15624" max="15624" width="35.5" bestFit="1" customWidth="1"/>
    <col min="15870" max="15870" width="11" customWidth="1"/>
    <col min="15871" max="15871" width="15.33203125" bestFit="1" customWidth="1"/>
    <col min="15872" max="15872" width="20.83203125" customWidth="1"/>
    <col min="15873" max="15873" width="49" bestFit="1" customWidth="1"/>
    <col min="15875" max="15875" width="5.83203125" customWidth="1"/>
    <col min="15876" max="15876" width="5.5" customWidth="1"/>
    <col min="15878" max="15878" width="13.6640625" customWidth="1"/>
    <col min="15879" max="15879" width="15.6640625" customWidth="1"/>
    <col min="15880" max="15880" width="35.5" bestFit="1" customWidth="1"/>
    <col min="16126" max="16126" width="11" customWidth="1"/>
    <col min="16127" max="16127" width="15.33203125" bestFit="1" customWidth="1"/>
    <col min="16128" max="16128" width="20.83203125" customWidth="1"/>
    <col min="16129" max="16129" width="49" bestFit="1" customWidth="1"/>
    <col min="16131" max="16131" width="5.83203125" customWidth="1"/>
    <col min="16132" max="16132" width="5.5" customWidth="1"/>
    <col min="16134" max="16134" width="13.6640625" customWidth="1"/>
    <col min="16135" max="16135" width="15.6640625" customWidth="1"/>
    <col min="16136" max="16136" width="35.5" bestFit="1" customWidth="1"/>
  </cols>
  <sheetData>
    <row r="1" spans="1:8" ht="19" x14ac:dyDescent="0.25">
      <c r="A1" s="1" t="s">
        <v>615</v>
      </c>
    </row>
    <row r="2" spans="1:8" x14ac:dyDescent="0.2">
      <c r="A2" s="3"/>
    </row>
    <row r="3" spans="1:8" s="7" customFormat="1" x14ac:dyDescent="0.2">
      <c r="A3" s="7" t="s">
        <v>39</v>
      </c>
      <c r="B3" s="8" t="s">
        <v>41</v>
      </c>
      <c r="C3" s="7" t="s">
        <v>44</v>
      </c>
      <c r="D3" s="7" t="s">
        <v>46</v>
      </c>
      <c r="E3" s="9" t="s">
        <v>48</v>
      </c>
      <c r="F3" s="9" t="s">
        <v>50</v>
      </c>
      <c r="G3" s="9" t="s">
        <v>759</v>
      </c>
      <c r="H3" s="7" t="s">
        <v>54</v>
      </c>
    </row>
    <row r="4" spans="1:8" x14ac:dyDescent="0.2">
      <c r="A4">
        <v>68</v>
      </c>
      <c r="B4" s="10" t="str">
        <f>HYPERLINK("http://www.uniprot.org/uniprot/GNAS2_HUMAN", "GNAS2_HUMAN")</f>
        <v>GNAS2_HUMAN</v>
      </c>
      <c r="C4" t="s">
        <v>63</v>
      </c>
      <c r="D4" t="b">
        <v>1</v>
      </c>
      <c r="E4" s="6">
        <v>1</v>
      </c>
      <c r="F4" s="6">
        <v>2</v>
      </c>
      <c r="G4" s="6">
        <v>3</v>
      </c>
      <c r="H4" t="s">
        <v>59</v>
      </c>
    </row>
    <row r="5" spans="1:8" x14ac:dyDescent="0.2">
      <c r="A5">
        <v>100</v>
      </c>
      <c r="B5" s="10" t="str">
        <f>HYPERLINK("http://www.uniprot.org/uniprot/STYX_HUMAN", "STYX_HUMAN")</f>
        <v>STYX_HUMAN</v>
      </c>
      <c r="C5" t="s">
        <v>303</v>
      </c>
      <c r="D5" t="b">
        <v>1</v>
      </c>
      <c r="E5" s="6">
        <v>2</v>
      </c>
      <c r="F5" s="6">
        <v>2</v>
      </c>
      <c r="G5" s="6">
        <v>3</v>
      </c>
      <c r="H5" t="s">
        <v>59</v>
      </c>
    </row>
    <row r="6" spans="1:8" x14ac:dyDescent="0.2">
      <c r="A6">
        <v>93</v>
      </c>
      <c r="B6" s="10" t="str">
        <f>HYPERLINK("http://www.uniprot.org/uniprot/ZN365_HUMAN", "ZN365_HUMAN")</f>
        <v>ZN365_HUMAN</v>
      </c>
      <c r="C6" t="s">
        <v>760</v>
      </c>
      <c r="D6" t="b">
        <v>1</v>
      </c>
      <c r="E6" s="6">
        <v>2</v>
      </c>
      <c r="F6" s="6">
        <v>2</v>
      </c>
      <c r="G6" s="6">
        <v>3</v>
      </c>
      <c r="H6" t="s">
        <v>59</v>
      </c>
    </row>
    <row r="7" spans="1:8" x14ac:dyDescent="0.2">
      <c r="A7">
        <v>36</v>
      </c>
      <c r="B7" s="10" t="str">
        <f>HYPERLINK("http://www.uniprot.org/uniprot/EIF3H_HUMAN", "EIF3H_HUMAN")</f>
        <v>EIF3H_HUMAN</v>
      </c>
      <c r="C7" t="s">
        <v>761</v>
      </c>
      <c r="D7" t="b">
        <v>1</v>
      </c>
      <c r="E7" s="6">
        <v>1</v>
      </c>
      <c r="F7" s="6">
        <v>2</v>
      </c>
      <c r="G7" s="6">
        <v>2</v>
      </c>
      <c r="H7" t="s">
        <v>59</v>
      </c>
    </row>
    <row r="8" spans="1:8" x14ac:dyDescent="0.2">
      <c r="A8">
        <v>60</v>
      </c>
      <c r="B8" s="10" t="str">
        <f>HYPERLINK("http://www.uniprot.org/uniprot/FAS_HUMAN", "FAS_HUMAN")</f>
        <v>FAS_HUMAN</v>
      </c>
      <c r="C8" t="s">
        <v>762</v>
      </c>
      <c r="D8" t="b">
        <v>1</v>
      </c>
      <c r="E8" s="6">
        <v>1</v>
      </c>
      <c r="F8" s="6">
        <v>2</v>
      </c>
      <c r="G8" s="6">
        <v>2</v>
      </c>
      <c r="H8" t="s">
        <v>59</v>
      </c>
    </row>
    <row r="9" spans="1:8" x14ac:dyDescent="0.2">
      <c r="A9">
        <v>40</v>
      </c>
      <c r="B9" s="10" t="str">
        <f>HYPERLINK("http://www.uniprot.org/uniprot/MPDZ_HUMAN", "MPDZ_HUMAN")</f>
        <v>MPDZ_HUMAN</v>
      </c>
      <c r="C9" t="s">
        <v>763</v>
      </c>
      <c r="D9" t="b">
        <v>1</v>
      </c>
      <c r="E9" s="6">
        <v>2</v>
      </c>
      <c r="F9" s="6">
        <v>2</v>
      </c>
      <c r="G9" s="6">
        <v>2</v>
      </c>
      <c r="H9" t="s">
        <v>59</v>
      </c>
    </row>
    <row r="10" spans="1:8" x14ac:dyDescent="0.2">
      <c r="A10">
        <v>50</v>
      </c>
      <c r="B10" s="10" t="str">
        <f>HYPERLINK("http://www.uniprot.org/uniprot/ROA2_HUMAN", "ROA2_HUMAN")</f>
        <v>ROA2_HUMAN</v>
      </c>
      <c r="C10" t="s">
        <v>281</v>
      </c>
      <c r="D10" t="b">
        <v>1</v>
      </c>
      <c r="E10" s="6">
        <v>1</v>
      </c>
      <c r="F10" s="6">
        <v>2</v>
      </c>
      <c r="G10" s="6">
        <v>2</v>
      </c>
      <c r="H10" t="s">
        <v>59</v>
      </c>
    </row>
    <row r="11" spans="1:8" x14ac:dyDescent="0.2">
      <c r="A11">
        <v>76</v>
      </c>
      <c r="B11" s="10" t="str">
        <f>HYPERLINK("http://www.uniprot.org/uniprot/TIF1B_HUMAN", "TIF1B_HUMAN")</f>
        <v>TIF1B_HUMAN</v>
      </c>
      <c r="C11" t="s">
        <v>764</v>
      </c>
      <c r="D11" t="b">
        <v>1</v>
      </c>
      <c r="E11" s="6">
        <v>1</v>
      </c>
      <c r="F11" s="6">
        <v>2</v>
      </c>
      <c r="G11" s="6">
        <v>2</v>
      </c>
      <c r="H11" t="s">
        <v>59</v>
      </c>
    </row>
    <row r="12" spans="1:8" x14ac:dyDescent="0.2">
      <c r="A12">
        <v>53</v>
      </c>
      <c r="B12" s="10" t="str">
        <f>HYPERLINK("http://www.uniprot.org/uniprot/ACSL1_HUMAN", "ACSL1_HUMAN")</f>
        <v>ACSL1_HUMAN</v>
      </c>
      <c r="C12" t="s">
        <v>381</v>
      </c>
      <c r="D12" t="b">
        <v>1</v>
      </c>
      <c r="E12" s="6">
        <v>1</v>
      </c>
      <c r="F12" s="6">
        <v>2</v>
      </c>
      <c r="G12" s="6">
        <v>1</v>
      </c>
      <c r="H12" t="s">
        <v>59</v>
      </c>
    </row>
    <row r="13" spans="1:8" x14ac:dyDescent="0.2">
      <c r="A13">
        <v>95</v>
      </c>
      <c r="B13" s="10" t="str">
        <f>HYPERLINK("http://www.uniprot.org/uniprot/ADR2_HUMAN", "ADR2_HUMAN")</f>
        <v>ADR2_HUMAN</v>
      </c>
      <c r="C13" t="s">
        <v>765</v>
      </c>
      <c r="D13" t="b">
        <v>1</v>
      </c>
      <c r="E13" s="6">
        <v>1</v>
      </c>
      <c r="F13" s="6">
        <v>2</v>
      </c>
      <c r="G13" s="6">
        <v>1</v>
      </c>
      <c r="H13" t="s">
        <v>59</v>
      </c>
    </row>
    <row r="14" spans="1:8" x14ac:dyDescent="0.2">
      <c r="A14">
        <v>84</v>
      </c>
      <c r="B14" s="10" t="str">
        <f>HYPERLINK("http://www.uniprot.org/uniprot/ANO6_HUMAN", "ANO6_HUMAN")</f>
        <v>ANO6_HUMAN</v>
      </c>
      <c r="C14" t="s">
        <v>766</v>
      </c>
      <c r="D14" t="b">
        <v>1</v>
      </c>
      <c r="E14" s="6">
        <v>2</v>
      </c>
      <c r="F14" s="6">
        <v>2</v>
      </c>
      <c r="G14" s="6">
        <v>1</v>
      </c>
      <c r="H14" t="s">
        <v>59</v>
      </c>
    </row>
    <row r="15" spans="1:8" x14ac:dyDescent="0.2">
      <c r="A15">
        <v>67</v>
      </c>
      <c r="B15" s="10" t="str">
        <f>HYPERLINK("http://www.uniprot.org/uniprot/AP2B1_HUMAN", "AP2B1_HUMAN")</f>
        <v>AP2B1_HUMAN</v>
      </c>
      <c r="C15" t="s">
        <v>767</v>
      </c>
      <c r="D15" t="b">
        <v>1</v>
      </c>
      <c r="E15" s="6">
        <v>2</v>
      </c>
      <c r="F15" s="6">
        <v>2</v>
      </c>
      <c r="G15" s="6">
        <v>1</v>
      </c>
      <c r="H15" t="s">
        <v>59</v>
      </c>
    </row>
    <row r="16" spans="1:8" x14ac:dyDescent="0.2">
      <c r="A16">
        <v>91</v>
      </c>
      <c r="B16" s="10" t="str">
        <f>HYPERLINK("http://www.uniprot.org/uniprot/AR6P4_HUMAN", "AR6P4_HUMAN")</f>
        <v>AR6P4_HUMAN</v>
      </c>
      <c r="C16" t="s">
        <v>768</v>
      </c>
      <c r="D16" t="b">
        <v>1</v>
      </c>
      <c r="E16" s="6">
        <v>2</v>
      </c>
      <c r="F16" s="6">
        <v>3</v>
      </c>
      <c r="G16" s="6">
        <v>1</v>
      </c>
      <c r="H16" t="s">
        <v>59</v>
      </c>
    </row>
    <row r="17" spans="1:8" x14ac:dyDescent="0.2">
      <c r="A17">
        <v>63</v>
      </c>
      <c r="B17" s="10" t="str">
        <f>HYPERLINK("http://www.uniprot.org/uniprot/CDK9_HUMAN", "CDK9_HUMAN")</f>
        <v>CDK9_HUMAN</v>
      </c>
      <c r="C17" t="s">
        <v>769</v>
      </c>
      <c r="D17" t="b">
        <v>1</v>
      </c>
      <c r="E17" s="6">
        <v>2</v>
      </c>
      <c r="F17" s="6">
        <v>2</v>
      </c>
      <c r="G17" s="6">
        <v>1</v>
      </c>
      <c r="H17" t="s">
        <v>59</v>
      </c>
    </row>
    <row r="18" spans="1:8" x14ac:dyDescent="0.2">
      <c r="A18">
        <v>108</v>
      </c>
      <c r="B18" s="10" t="str">
        <f>HYPERLINK("http://www.uniprot.org/uniprot/CHD8_HUMAN", "CHD8_HUMAN")</f>
        <v>CHD8_HUMAN</v>
      </c>
      <c r="C18" t="s">
        <v>770</v>
      </c>
      <c r="D18" t="b">
        <v>1</v>
      </c>
      <c r="E18" s="6">
        <v>2</v>
      </c>
      <c r="F18" s="6">
        <v>2</v>
      </c>
      <c r="G18" s="6">
        <v>1</v>
      </c>
      <c r="H18" t="s">
        <v>59</v>
      </c>
    </row>
    <row r="19" spans="1:8" x14ac:dyDescent="0.2">
      <c r="A19">
        <v>73</v>
      </c>
      <c r="B19" s="10" t="str">
        <f>HYPERLINK("http://www.uniprot.org/uniprot/CLH1_HUMAN", "CLH1_HUMAN")</f>
        <v>CLH1_HUMAN</v>
      </c>
      <c r="C19" t="s">
        <v>771</v>
      </c>
      <c r="D19" t="b">
        <v>1</v>
      </c>
      <c r="E19" s="6">
        <v>1</v>
      </c>
      <c r="F19" s="6">
        <v>2</v>
      </c>
      <c r="G19" s="6">
        <v>1</v>
      </c>
      <c r="H19" t="s">
        <v>59</v>
      </c>
    </row>
    <row r="20" spans="1:8" x14ac:dyDescent="0.2">
      <c r="A20">
        <v>82</v>
      </c>
      <c r="B20" s="10" t="str">
        <f>HYPERLINK("http://www.uniprot.org/uniprot/CP51A_HUMAN", "CP51A_HUMAN")</f>
        <v>CP51A_HUMAN</v>
      </c>
      <c r="C20" t="s">
        <v>772</v>
      </c>
      <c r="D20" t="b">
        <v>1</v>
      </c>
      <c r="E20" s="6">
        <v>2</v>
      </c>
      <c r="F20" s="6">
        <v>2</v>
      </c>
      <c r="G20" s="6">
        <v>1</v>
      </c>
      <c r="H20" t="s">
        <v>59</v>
      </c>
    </row>
    <row r="21" spans="1:8" x14ac:dyDescent="0.2">
      <c r="A21">
        <v>38</v>
      </c>
      <c r="B21" s="10" t="str">
        <f>HYPERLINK("http://www.uniprot.org/uniprot/CSDE1_HUMAN", "CSDE1_HUMAN")</f>
        <v>CSDE1_HUMAN</v>
      </c>
      <c r="C21" t="s">
        <v>773</v>
      </c>
      <c r="D21" t="b">
        <v>1</v>
      </c>
      <c r="E21" s="6">
        <v>1</v>
      </c>
      <c r="F21" s="6">
        <v>2</v>
      </c>
      <c r="G21" s="6">
        <v>1</v>
      </c>
      <c r="H21" t="s">
        <v>59</v>
      </c>
    </row>
    <row r="22" spans="1:8" x14ac:dyDescent="0.2">
      <c r="A22">
        <v>94</v>
      </c>
      <c r="B22" s="10" t="str">
        <f>HYPERLINK("http://www.uniprot.org/uniprot/CYFP1_HUMAN", "CYFP1_HUMAN")</f>
        <v>CYFP1_HUMAN</v>
      </c>
      <c r="C22" t="s">
        <v>774</v>
      </c>
      <c r="D22" t="b">
        <v>1</v>
      </c>
      <c r="E22" s="6">
        <v>1</v>
      </c>
      <c r="F22" s="6">
        <v>2</v>
      </c>
      <c r="G22" s="6">
        <v>1</v>
      </c>
      <c r="H22" t="s">
        <v>59</v>
      </c>
    </row>
    <row r="23" spans="1:8" x14ac:dyDescent="0.2">
      <c r="A23">
        <v>110</v>
      </c>
      <c r="B23" s="10" t="str">
        <f>HYPERLINK("http://www.uniprot.org/uniprot/DAPLE_HUMAN", "DAPLE_HUMAN")</f>
        <v>DAPLE_HUMAN</v>
      </c>
      <c r="C23" t="s">
        <v>775</v>
      </c>
      <c r="D23" t="b">
        <v>1</v>
      </c>
      <c r="E23" s="6">
        <v>2</v>
      </c>
      <c r="F23" s="6">
        <v>2</v>
      </c>
      <c r="G23" s="6">
        <v>1</v>
      </c>
      <c r="H23" t="s">
        <v>59</v>
      </c>
    </row>
    <row r="24" spans="1:8" x14ac:dyDescent="0.2">
      <c r="A24">
        <v>45</v>
      </c>
      <c r="B24" s="10" t="str">
        <f>HYPERLINK("http://www.uniprot.org/uniprot/DC8L2_HUMAN", "DC8L2_HUMAN")</f>
        <v>DC8L2_HUMAN</v>
      </c>
      <c r="C24" t="s">
        <v>776</v>
      </c>
      <c r="D24" t="b">
        <v>1</v>
      </c>
      <c r="E24" s="6">
        <v>1</v>
      </c>
      <c r="F24" s="6">
        <v>2</v>
      </c>
      <c r="G24" s="6">
        <v>1</v>
      </c>
      <c r="H24" t="s">
        <v>59</v>
      </c>
    </row>
    <row r="25" spans="1:8" x14ac:dyDescent="0.2">
      <c r="A25">
        <v>37</v>
      </c>
      <c r="B25" s="10" t="str">
        <f>HYPERLINK("http://www.uniprot.org/uniprot/DNJB6_HUMAN", "DNJB6_HUMAN")</f>
        <v>DNJB6_HUMAN</v>
      </c>
      <c r="C25" t="s">
        <v>777</v>
      </c>
      <c r="D25" t="b">
        <v>1</v>
      </c>
      <c r="E25" s="6">
        <v>1</v>
      </c>
      <c r="F25" s="6">
        <v>2</v>
      </c>
      <c r="G25" s="6">
        <v>1</v>
      </c>
      <c r="H25" t="s">
        <v>59</v>
      </c>
    </row>
    <row r="26" spans="1:8" x14ac:dyDescent="0.2">
      <c r="A26">
        <v>75</v>
      </c>
      <c r="B26" s="10" t="str">
        <f>HYPERLINK("http://www.uniprot.org/uniprot/ECH1_HUMAN", "ECH1_HUMAN")</f>
        <v>ECH1_HUMAN</v>
      </c>
      <c r="C26" t="s">
        <v>361</v>
      </c>
      <c r="D26" t="b">
        <v>1</v>
      </c>
      <c r="E26" s="6">
        <v>1</v>
      </c>
      <c r="F26" s="6">
        <v>2</v>
      </c>
      <c r="G26" s="6">
        <v>1</v>
      </c>
      <c r="H26" t="s">
        <v>59</v>
      </c>
    </row>
    <row r="27" spans="1:8" x14ac:dyDescent="0.2">
      <c r="A27">
        <v>90</v>
      </c>
      <c r="B27" s="10" t="str">
        <f>HYPERLINK("http://www.uniprot.org/uniprot/FBX31_HUMAN", "FBX31_HUMAN")</f>
        <v>FBX31_HUMAN</v>
      </c>
      <c r="C27" t="s">
        <v>778</v>
      </c>
      <c r="D27" t="b">
        <v>1</v>
      </c>
      <c r="E27" s="6">
        <v>2</v>
      </c>
      <c r="F27" s="6">
        <v>2</v>
      </c>
      <c r="G27" s="6">
        <v>1</v>
      </c>
      <c r="H27" t="s">
        <v>59</v>
      </c>
    </row>
    <row r="28" spans="1:8" x14ac:dyDescent="0.2">
      <c r="A28">
        <v>85</v>
      </c>
      <c r="B28" s="10" t="str">
        <f>HYPERLINK("http://www.uniprot.org/uniprot/FND3B_HUMAN", "FND3B_HUMAN")</f>
        <v>FND3B_HUMAN</v>
      </c>
      <c r="C28" t="s">
        <v>779</v>
      </c>
      <c r="D28" t="b">
        <v>1</v>
      </c>
      <c r="E28" s="6">
        <v>2</v>
      </c>
      <c r="F28" s="6">
        <v>3</v>
      </c>
      <c r="G28" s="6">
        <v>1</v>
      </c>
      <c r="H28" t="s">
        <v>59</v>
      </c>
    </row>
    <row r="29" spans="1:8" x14ac:dyDescent="0.2">
      <c r="A29">
        <v>103</v>
      </c>
      <c r="B29" s="10" t="str">
        <f>HYPERLINK("http://www.uniprot.org/uniprot/FUBP2_HUMAN", "FUBP2_HUMAN")</f>
        <v>FUBP2_HUMAN</v>
      </c>
      <c r="C29" t="s">
        <v>358</v>
      </c>
      <c r="D29" t="b">
        <v>1</v>
      </c>
      <c r="E29" s="6">
        <v>2</v>
      </c>
      <c r="F29" s="6">
        <v>2</v>
      </c>
      <c r="G29" s="6">
        <v>1</v>
      </c>
      <c r="H29" t="s">
        <v>59</v>
      </c>
    </row>
    <row r="30" spans="1:8" x14ac:dyDescent="0.2">
      <c r="A30">
        <v>112</v>
      </c>
      <c r="B30" s="10" t="str">
        <f>HYPERLINK("http://www.uniprot.org/uniprot/FZR_HUMAN", "FZR_HUMAN")</f>
        <v>FZR_HUMAN</v>
      </c>
      <c r="C30" t="s">
        <v>780</v>
      </c>
      <c r="D30" t="b">
        <v>1</v>
      </c>
      <c r="E30" s="6">
        <v>2</v>
      </c>
      <c r="F30" s="6">
        <v>3</v>
      </c>
      <c r="G30" s="6">
        <v>1</v>
      </c>
      <c r="H30" t="s">
        <v>59</v>
      </c>
    </row>
    <row r="31" spans="1:8" x14ac:dyDescent="0.2">
      <c r="A31">
        <v>69</v>
      </c>
      <c r="B31" s="10" t="str">
        <f>HYPERLINK("http://www.uniprot.org/uniprot/GBLP_HUMAN", "GBLP_HUMAN")</f>
        <v>GBLP_HUMAN</v>
      </c>
      <c r="C31" t="s">
        <v>781</v>
      </c>
      <c r="D31" t="b">
        <v>1</v>
      </c>
      <c r="E31" s="6">
        <v>1</v>
      </c>
      <c r="F31" s="6">
        <v>2</v>
      </c>
      <c r="G31" s="6">
        <v>1</v>
      </c>
      <c r="H31" t="s">
        <v>59</v>
      </c>
    </row>
    <row r="32" spans="1:8" x14ac:dyDescent="0.2">
      <c r="A32">
        <v>96</v>
      </c>
      <c r="B32" s="10" t="str">
        <f>HYPERLINK("http://www.uniprot.org/uniprot/GPBP1_HUMAN", "GPBP1_HUMAN")</f>
        <v>GPBP1_HUMAN</v>
      </c>
      <c r="C32" t="s">
        <v>782</v>
      </c>
      <c r="D32" t="b">
        <v>1</v>
      </c>
      <c r="E32" s="6">
        <v>2</v>
      </c>
      <c r="F32" s="6">
        <v>2</v>
      </c>
      <c r="G32" s="6">
        <v>1</v>
      </c>
      <c r="H32" t="s">
        <v>59</v>
      </c>
    </row>
    <row r="33" spans="1:8" x14ac:dyDescent="0.2">
      <c r="A33">
        <v>92</v>
      </c>
      <c r="B33" s="10" t="str">
        <f>HYPERLINK("http://www.uniprot.org/uniprot/GTD2B_HUMAN", "GTD2B_HUMAN")</f>
        <v>GTD2B_HUMAN</v>
      </c>
      <c r="C33" t="s">
        <v>357</v>
      </c>
      <c r="D33" t="b">
        <v>0</v>
      </c>
      <c r="E33" s="6">
        <v>1</v>
      </c>
      <c r="F33" s="6">
        <v>2</v>
      </c>
      <c r="G33" s="6">
        <v>1</v>
      </c>
      <c r="H33" t="s">
        <v>783</v>
      </c>
    </row>
    <row r="34" spans="1:8" x14ac:dyDescent="0.2">
      <c r="A34">
        <v>70</v>
      </c>
      <c r="B34" s="10" t="str">
        <f>HYPERLINK("http://www.uniprot.org/uniprot/GTF2I_HUMAN", "GTF2I_HUMAN")</f>
        <v>GTF2I_HUMAN</v>
      </c>
      <c r="C34" t="s">
        <v>357</v>
      </c>
      <c r="D34" t="b">
        <v>0</v>
      </c>
      <c r="E34" s="6">
        <v>1</v>
      </c>
      <c r="F34" s="6">
        <v>2</v>
      </c>
      <c r="G34" s="6">
        <v>1</v>
      </c>
      <c r="H34" t="s">
        <v>783</v>
      </c>
    </row>
    <row r="35" spans="1:8" x14ac:dyDescent="0.2">
      <c r="A35">
        <v>70</v>
      </c>
      <c r="B35" s="10" t="str">
        <f>HYPERLINK("http://www.uniprot.org/uniprot/GTF2I_HUMAN", "GTF2I_HUMAN")</f>
        <v>GTF2I_HUMAN</v>
      </c>
      <c r="C35" t="s">
        <v>784</v>
      </c>
      <c r="D35" t="b">
        <v>1</v>
      </c>
      <c r="E35" s="6">
        <v>1</v>
      </c>
      <c r="F35" s="6">
        <v>2</v>
      </c>
      <c r="G35" s="6">
        <v>1</v>
      </c>
      <c r="H35" t="s">
        <v>59</v>
      </c>
    </row>
    <row r="36" spans="1:8" x14ac:dyDescent="0.2">
      <c r="A36">
        <v>52</v>
      </c>
      <c r="B36" s="10" t="str">
        <f>HYPERLINK("http://www.uniprot.org/uniprot/HNRH1_HUMAN", "HNRH1_HUMAN")</f>
        <v>HNRH1_HUMAN</v>
      </c>
      <c r="C36" t="s">
        <v>785</v>
      </c>
      <c r="D36" t="b">
        <v>1</v>
      </c>
      <c r="E36" s="6">
        <v>2</v>
      </c>
      <c r="F36" s="6">
        <v>2</v>
      </c>
      <c r="G36" s="6">
        <v>1</v>
      </c>
      <c r="H36" t="s">
        <v>59</v>
      </c>
    </row>
    <row r="37" spans="1:8" x14ac:dyDescent="0.2">
      <c r="A37">
        <v>83</v>
      </c>
      <c r="B37" s="10" t="str">
        <f>HYPERLINK("http://www.uniprot.org/uniprot/HNRL2_HUMAN", "HNRL2_HUMAN")</f>
        <v>HNRL2_HUMAN</v>
      </c>
      <c r="C37" t="s">
        <v>786</v>
      </c>
      <c r="D37" t="b">
        <v>1</v>
      </c>
      <c r="E37" s="6">
        <v>1</v>
      </c>
      <c r="F37" s="6">
        <v>2</v>
      </c>
      <c r="G37" s="6">
        <v>1</v>
      </c>
      <c r="H37" t="s">
        <v>59</v>
      </c>
    </row>
    <row r="38" spans="1:8" x14ac:dyDescent="0.2">
      <c r="A38">
        <v>71</v>
      </c>
      <c r="B38" s="10" t="str">
        <f>HYPERLINK("http://www.uniprot.org/uniprot/IRX5_HUMAN", "IRX5_HUMAN")</f>
        <v>IRX5_HUMAN</v>
      </c>
      <c r="C38" t="s">
        <v>787</v>
      </c>
      <c r="D38" t="b">
        <v>1</v>
      </c>
      <c r="E38" s="6">
        <v>1</v>
      </c>
      <c r="F38" s="6">
        <v>2</v>
      </c>
      <c r="G38" s="6">
        <v>1</v>
      </c>
      <c r="H38" t="s">
        <v>59</v>
      </c>
    </row>
    <row r="39" spans="1:8" x14ac:dyDescent="0.2">
      <c r="A39">
        <v>106</v>
      </c>
      <c r="B39" s="10" t="str">
        <f>HYPERLINK("http://www.uniprot.org/uniprot/MA6D1_HUMAN", "MA6D1_HUMAN")</f>
        <v>MA6D1_HUMAN</v>
      </c>
      <c r="C39" t="s">
        <v>788</v>
      </c>
      <c r="D39" t="b">
        <v>1</v>
      </c>
      <c r="E39" s="6">
        <v>1</v>
      </c>
      <c r="F39" s="6">
        <v>2</v>
      </c>
      <c r="G39" s="6">
        <v>1</v>
      </c>
      <c r="H39" t="s">
        <v>59</v>
      </c>
    </row>
    <row r="40" spans="1:8" x14ac:dyDescent="0.2">
      <c r="A40">
        <v>81</v>
      </c>
      <c r="B40" s="10" t="str">
        <f>HYPERLINK("http://www.uniprot.org/uniprot/MED1_HUMAN", "MED1_HUMAN")</f>
        <v>MED1_HUMAN</v>
      </c>
      <c r="C40" t="s">
        <v>789</v>
      </c>
      <c r="D40" t="b">
        <v>1</v>
      </c>
      <c r="E40" s="6">
        <v>1</v>
      </c>
      <c r="F40" s="6">
        <v>2</v>
      </c>
      <c r="G40" s="6">
        <v>1</v>
      </c>
      <c r="H40" t="s">
        <v>59</v>
      </c>
    </row>
    <row r="41" spans="1:8" x14ac:dyDescent="0.2">
      <c r="A41">
        <v>55</v>
      </c>
      <c r="B41" s="10" t="str">
        <f>HYPERLINK("http://www.uniprot.org/uniprot/MP2K2_HUMAN", "MP2K2_HUMAN")</f>
        <v>MP2K2_HUMAN</v>
      </c>
      <c r="C41" t="s">
        <v>790</v>
      </c>
      <c r="D41" t="b">
        <v>1</v>
      </c>
      <c r="E41" s="6">
        <v>2</v>
      </c>
      <c r="F41" s="6">
        <v>2</v>
      </c>
      <c r="G41" s="6">
        <v>1</v>
      </c>
      <c r="H41" t="s">
        <v>59</v>
      </c>
    </row>
    <row r="42" spans="1:8" x14ac:dyDescent="0.2">
      <c r="A42">
        <v>48</v>
      </c>
      <c r="B42" s="10" t="str">
        <f>HYPERLINK("http://www.uniprot.org/uniprot/MUC1_HUMAN", "MUC1_HUMAN")</f>
        <v>MUC1_HUMAN</v>
      </c>
      <c r="C42" t="s">
        <v>791</v>
      </c>
      <c r="D42" t="b">
        <v>1</v>
      </c>
      <c r="E42" s="6">
        <v>1</v>
      </c>
      <c r="F42" s="6">
        <v>2</v>
      </c>
      <c r="G42" s="6">
        <v>1</v>
      </c>
      <c r="H42" t="s">
        <v>59</v>
      </c>
    </row>
    <row r="43" spans="1:8" x14ac:dyDescent="0.2">
      <c r="A43">
        <v>74</v>
      </c>
      <c r="B43" s="10" t="str">
        <f>HYPERLINK("http://www.uniprot.org/uniprot/NFAC3_HUMAN", "NFAC3_HUMAN")</f>
        <v>NFAC3_HUMAN</v>
      </c>
      <c r="C43" t="s">
        <v>792</v>
      </c>
      <c r="D43" t="b">
        <v>1</v>
      </c>
      <c r="E43" s="6">
        <v>1</v>
      </c>
      <c r="F43" s="6">
        <v>2</v>
      </c>
      <c r="G43" s="6">
        <v>1</v>
      </c>
      <c r="H43" t="s">
        <v>59</v>
      </c>
    </row>
    <row r="44" spans="1:8" x14ac:dyDescent="0.2">
      <c r="A44">
        <v>35</v>
      </c>
      <c r="B44" s="10" t="str">
        <f>HYPERLINK("http://www.uniprot.org/uniprot/NKRF_HUMAN", "NKRF_HUMAN")</f>
        <v>NKRF_HUMAN</v>
      </c>
      <c r="C44" t="s">
        <v>793</v>
      </c>
      <c r="D44" t="b">
        <v>1</v>
      </c>
      <c r="E44" s="6">
        <v>1</v>
      </c>
      <c r="F44" s="6">
        <v>2</v>
      </c>
      <c r="G44" s="6">
        <v>1</v>
      </c>
      <c r="H44" t="s">
        <v>59</v>
      </c>
    </row>
    <row r="45" spans="1:8" x14ac:dyDescent="0.2">
      <c r="A45">
        <v>59</v>
      </c>
      <c r="B45" s="10" t="str">
        <f>HYPERLINK("http://www.uniprot.org/uniprot/NRAM2_HUMAN", "NRAM2_HUMAN")</f>
        <v>NRAM2_HUMAN</v>
      </c>
      <c r="C45" t="s">
        <v>331</v>
      </c>
      <c r="D45" t="b">
        <v>1</v>
      </c>
      <c r="E45" s="6">
        <v>1</v>
      </c>
      <c r="F45" s="6">
        <v>2</v>
      </c>
      <c r="G45" s="6">
        <v>1</v>
      </c>
      <c r="H45" t="s">
        <v>59</v>
      </c>
    </row>
    <row r="46" spans="1:8" x14ac:dyDescent="0.2">
      <c r="A46">
        <v>97</v>
      </c>
      <c r="B46" s="10" t="str">
        <f>HYPERLINK("http://www.uniprot.org/uniprot/NUP93_HUMAN", "NUP93_HUMAN")</f>
        <v>NUP93_HUMAN</v>
      </c>
      <c r="C46" t="s">
        <v>794</v>
      </c>
      <c r="D46" t="b">
        <v>1</v>
      </c>
      <c r="E46" s="6">
        <v>1</v>
      </c>
      <c r="F46" s="6">
        <v>2</v>
      </c>
      <c r="G46" s="6">
        <v>1</v>
      </c>
      <c r="H46" t="s">
        <v>59</v>
      </c>
    </row>
    <row r="47" spans="1:8" x14ac:dyDescent="0.2">
      <c r="A47">
        <v>80</v>
      </c>
      <c r="B47" s="10" t="str">
        <f>HYPERLINK("http://www.uniprot.org/uniprot/OASL_HUMAN", "OASL_HUMAN")</f>
        <v>OASL_HUMAN</v>
      </c>
      <c r="C47" t="s">
        <v>795</v>
      </c>
      <c r="D47" t="b">
        <v>1</v>
      </c>
      <c r="E47" s="6">
        <v>2</v>
      </c>
      <c r="F47" s="6">
        <v>2</v>
      </c>
      <c r="G47" s="6">
        <v>1</v>
      </c>
      <c r="H47" t="s">
        <v>59</v>
      </c>
    </row>
    <row r="48" spans="1:8" x14ac:dyDescent="0.2">
      <c r="A48">
        <v>99</v>
      </c>
      <c r="B48" s="10" t="str">
        <f>HYPERLINK("http://www.uniprot.org/uniprot/PANK1_HUMAN", "PANK1_HUMAN")</f>
        <v>PANK1_HUMAN</v>
      </c>
      <c r="C48" t="s">
        <v>796</v>
      </c>
      <c r="D48" t="b">
        <v>1</v>
      </c>
      <c r="E48" s="6">
        <v>1</v>
      </c>
      <c r="F48" s="6">
        <v>2</v>
      </c>
      <c r="G48" s="6">
        <v>1</v>
      </c>
      <c r="H48" t="s">
        <v>59</v>
      </c>
    </row>
    <row r="49" spans="1:8" x14ac:dyDescent="0.2">
      <c r="A49">
        <v>104</v>
      </c>
      <c r="B49" s="10" t="str">
        <f>HYPERLINK("http://www.uniprot.org/uniprot/PCDBI_HUMAN", "PCDBI_HUMAN")</f>
        <v>PCDBI_HUMAN</v>
      </c>
      <c r="C49" t="s">
        <v>797</v>
      </c>
      <c r="D49" t="b">
        <v>1</v>
      </c>
      <c r="E49" s="6">
        <v>1</v>
      </c>
      <c r="F49" s="6">
        <v>2</v>
      </c>
      <c r="G49" s="6">
        <v>1</v>
      </c>
      <c r="H49" t="s">
        <v>59</v>
      </c>
    </row>
    <row r="50" spans="1:8" x14ac:dyDescent="0.2">
      <c r="A50">
        <v>58</v>
      </c>
      <c r="B50" s="10" t="str">
        <f>HYPERLINK("http://www.uniprot.org/uniprot/PI4KA_HUMAN", "PI4KA_HUMAN")</f>
        <v>PI4KA_HUMAN</v>
      </c>
      <c r="C50" t="s">
        <v>798</v>
      </c>
      <c r="D50" t="b">
        <v>1</v>
      </c>
      <c r="E50" s="6">
        <v>1</v>
      </c>
      <c r="F50" s="6">
        <v>2</v>
      </c>
      <c r="G50" s="6">
        <v>1</v>
      </c>
      <c r="H50" t="s">
        <v>59</v>
      </c>
    </row>
    <row r="51" spans="1:8" x14ac:dyDescent="0.2">
      <c r="A51">
        <v>98</v>
      </c>
      <c r="B51" s="10" t="str">
        <f>HYPERLINK("http://www.uniprot.org/uniprot/POC5_HUMAN", "POC5_HUMAN")</f>
        <v>POC5_HUMAN</v>
      </c>
      <c r="C51" t="s">
        <v>799</v>
      </c>
      <c r="D51" t="b">
        <v>1</v>
      </c>
      <c r="E51" s="6">
        <v>1</v>
      </c>
      <c r="F51" s="6">
        <v>2</v>
      </c>
      <c r="G51" s="6">
        <v>1</v>
      </c>
      <c r="H51" t="s">
        <v>59</v>
      </c>
    </row>
    <row r="52" spans="1:8" x14ac:dyDescent="0.2">
      <c r="A52">
        <v>56</v>
      </c>
      <c r="B52" s="10" t="str">
        <f>HYPERLINK("http://www.uniprot.org/uniprot/PP1G_HUMAN", "PP1G_HUMAN")</f>
        <v>PP1G_HUMAN</v>
      </c>
      <c r="C52" t="s">
        <v>800</v>
      </c>
      <c r="D52" t="b">
        <v>1</v>
      </c>
      <c r="E52" s="6">
        <v>1</v>
      </c>
      <c r="F52" s="6">
        <v>2</v>
      </c>
      <c r="G52" s="6">
        <v>1</v>
      </c>
      <c r="H52" t="s">
        <v>59</v>
      </c>
    </row>
    <row r="53" spans="1:8" x14ac:dyDescent="0.2">
      <c r="A53">
        <v>115</v>
      </c>
      <c r="B53" s="10" t="str">
        <f>HYPERLINK("http://www.uniprot.org/uniprot/PP6R1_HUMAN", "PP6R1_HUMAN")</f>
        <v>PP6R1_HUMAN</v>
      </c>
      <c r="C53" t="s">
        <v>801</v>
      </c>
      <c r="D53" t="b">
        <v>1</v>
      </c>
      <c r="E53" s="6">
        <v>1</v>
      </c>
      <c r="F53" s="6">
        <v>2</v>
      </c>
      <c r="G53" s="6">
        <v>1</v>
      </c>
      <c r="H53" t="s">
        <v>59</v>
      </c>
    </row>
    <row r="54" spans="1:8" x14ac:dyDescent="0.2">
      <c r="A54">
        <v>34</v>
      </c>
      <c r="B54" s="10" t="str">
        <f>HYPERLINK("http://www.uniprot.org/uniprot/PPP6_HUMAN", "PPP6_HUMAN")</f>
        <v>PPP6_HUMAN</v>
      </c>
      <c r="C54" t="s">
        <v>802</v>
      </c>
      <c r="D54" t="b">
        <v>1</v>
      </c>
      <c r="E54" s="6">
        <v>2</v>
      </c>
      <c r="F54" s="6">
        <v>3</v>
      </c>
      <c r="G54" s="6">
        <v>1</v>
      </c>
      <c r="H54" t="s">
        <v>59</v>
      </c>
    </row>
    <row r="55" spans="1:8" x14ac:dyDescent="0.2">
      <c r="A55">
        <v>117</v>
      </c>
      <c r="B55" s="10" t="str">
        <f>HYPERLINK("http://www.uniprot.org/uniprot/PRC2C_HUMAN", "PRC2C_HUMAN")</f>
        <v>PRC2C_HUMAN</v>
      </c>
      <c r="C55" t="s">
        <v>803</v>
      </c>
      <c r="D55" t="b">
        <v>1</v>
      </c>
      <c r="E55" s="6">
        <v>1</v>
      </c>
      <c r="F55" s="6">
        <v>2</v>
      </c>
      <c r="G55" s="6">
        <v>1</v>
      </c>
      <c r="H55" t="s">
        <v>59</v>
      </c>
    </row>
    <row r="56" spans="1:8" x14ac:dyDescent="0.2">
      <c r="A56">
        <v>111</v>
      </c>
      <c r="B56" s="10" t="str">
        <f>HYPERLINK("http://www.uniprot.org/uniprot/RABX5_HUMAN", "RABX5_HUMAN")</f>
        <v>RABX5_HUMAN</v>
      </c>
      <c r="C56" t="s">
        <v>804</v>
      </c>
      <c r="D56" t="b">
        <v>1</v>
      </c>
      <c r="E56" s="6">
        <v>1</v>
      </c>
      <c r="F56" s="6">
        <v>2</v>
      </c>
      <c r="G56" s="6">
        <v>1</v>
      </c>
      <c r="H56" t="s">
        <v>59</v>
      </c>
    </row>
    <row r="57" spans="1:8" x14ac:dyDescent="0.2">
      <c r="A57">
        <v>42</v>
      </c>
      <c r="B57" s="10" t="str">
        <f>HYPERLINK("http://www.uniprot.org/uniprot/RASN_HUMAN", "RASN_HUMAN")</f>
        <v>RASN_HUMAN</v>
      </c>
      <c r="C57" t="s">
        <v>805</v>
      </c>
      <c r="D57" t="b">
        <v>1</v>
      </c>
      <c r="E57" s="6">
        <v>1</v>
      </c>
      <c r="F57" s="6">
        <v>2</v>
      </c>
      <c r="G57" s="6">
        <v>1</v>
      </c>
      <c r="H57" t="s">
        <v>59</v>
      </c>
    </row>
    <row r="58" spans="1:8" x14ac:dyDescent="0.2">
      <c r="A58">
        <v>39</v>
      </c>
      <c r="B58" s="10" t="str">
        <f>HYPERLINK("http://www.uniprot.org/uniprot/RENR_HUMAN", "RENR_HUMAN")</f>
        <v>RENR_HUMAN</v>
      </c>
      <c r="C58" t="s">
        <v>806</v>
      </c>
      <c r="D58" t="b">
        <v>1</v>
      </c>
      <c r="E58" s="6">
        <v>1</v>
      </c>
      <c r="F58" s="6">
        <v>2</v>
      </c>
      <c r="G58" s="6">
        <v>1</v>
      </c>
      <c r="H58" t="s">
        <v>59</v>
      </c>
    </row>
    <row r="59" spans="1:8" x14ac:dyDescent="0.2">
      <c r="A59">
        <v>57</v>
      </c>
      <c r="B59" s="10" t="str">
        <f>HYPERLINK("http://www.uniprot.org/uniprot/RS19_HUMAN", "RS19_HUMAN")</f>
        <v>RS19_HUMAN</v>
      </c>
      <c r="C59" t="s">
        <v>314</v>
      </c>
      <c r="D59" t="b">
        <v>1</v>
      </c>
      <c r="E59" s="6">
        <v>2</v>
      </c>
      <c r="F59" s="6">
        <v>2</v>
      </c>
      <c r="G59" s="6">
        <v>1</v>
      </c>
      <c r="H59" t="s">
        <v>59</v>
      </c>
    </row>
    <row r="60" spans="1:8" x14ac:dyDescent="0.2">
      <c r="A60">
        <v>79</v>
      </c>
      <c r="B60" s="10" t="str">
        <f>HYPERLINK("http://www.uniprot.org/uniprot/SAFB1_HUMAN", "SAFB1_HUMAN")</f>
        <v>SAFB1_HUMAN</v>
      </c>
      <c r="C60" t="s">
        <v>807</v>
      </c>
      <c r="D60" t="b">
        <v>1</v>
      </c>
      <c r="E60" s="6">
        <v>1</v>
      </c>
      <c r="F60" s="6">
        <v>2</v>
      </c>
      <c r="G60" s="6">
        <v>1</v>
      </c>
      <c r="H60" t="s">
        <v>59</v>
      </c>
    </row>
    <row r="61" spans="1:8" x14ac:dyDescent="0.2">
      <c r="A61">
        <v>61</v>
      </c>
      <c r="B61" s="10" t="str">
        <f>HYPERLINK("http://www.uniprot.org/uniprot/SERPH_HUMAN", "SERPH_HUMAN")</f>
        <v>SERPH_HUMAN</v>
      </c>
      <c r="C61" t="s">
        <v>808</v>
      </c>
      <c r="D61" t="b">
        <v>1</v>
      </c>
      <c r="E61" s="6">
        <v>2</v>
      </c>
      <c r="F61" s="6">
        <v>2</v>
      </c>
      <c r="G61" s="6">
        <v>1</v>
      </c>
      <c r="H61" t="s">
        <v>59</v>
      </c>
    </row>
    <row r="62" spans="1:8" x14ac:dyDescent="0.2">
      <c r="A62">
        <v>116</v>
      </c>
      <c r="B62" s="10" t="str">
        <f>HYPERLINK("http://www.uniprot.org/uniprot/SHLB1_HUMAN", "SHLB1_HUMAN")</f>
        <v>SHLB1_HUMAN</v>
      </c>
      <c r="C62" t="s">
        <v>809</v>
      </c>
      <c r="D62" t="b">
        <v>1</v>
      </c>
      <c r="E62" s="6">
        <v>1</v>
      </c>
      <c r="F62" s="6">
        <v>2</v>
      </c>
      <c r="G62" s="6">
        <v>1</v>
      </c>
      <c r="H62" t="s">
        <v>59</v>
      </c>
    </row>
    <row r="63" spans="1:8" x14ac:dyDescent="0.2">
      <c r="A63">
        <v>116</v>
      </c>
      <c r="B63" s="10" t="str">
        <f>HYPERLINK("http://www.uniprot.org/uniprot/SHLB1_HUMAN", "SHLB1_HUMAN")</f>
        <v>SHLB1_HUMAN</v>
      </c>
      <c r="C63" t="s">
        <v>810</v>
      </c>
      <c r="D63" t="b">
        <v>1</v>
      </c>
      <c r="E63" s="6">
        <v>1</v>
      </c>
      <c r="F63" s="6">
        <v>2</v>
      </c>
      <c r="G63" s="6">
        <v>1</v>
      </c>
      <c r="H63" t="s">
        <v>59</v>
      </c>
    </row>
    <row r="64" spans="1:8" x14ac:dyDescent="0.2">
      <c r="A64">
        <v>116</v>
      </c>
      <c r="B64" s="10" t="str">
        <f>HYPERLINK("http://www.uniprot.org/uniprot/SHLB1_HUMAN", "SHLB1_HUMAN")</f>
        <v>SHLB1_HUMAN</v>
      </c>
      <c r="C64" t="s">
        <v>811</v>
      </c>
      <c r="D64" t="b">
        <v>1</v>
      </c>
      <c r="E64" s="6">
        <v>1</v>
      </c>
      <c r="F64" s="6">
        <v>2</v>
      </c>
      <c r="G64" s="6">
        <v>1</v>
      </c>
      <c r="H64" t="s">
        <v>59</v>
      </c>
    </row>
    <row r="65" spans="1:8" x14ac:dyDescent="0.2">
      <c r="A65">
        <v>107</v>
      </c>
      <c r="B65" s="10" t="str">
        <f>HYPERLINK("http://www.uniprot.org/uniprot/SMUF2_HUMAN", "SMUF2_HUMAN")</f>
        <v>SMUF2_HUMAN</v>
      </c>
      <c r="C65" t="s">
        <v>812</v>
      </c>
      <c r="D65" t="b">
        <v>1</v>
      </c>
      <c r="E65" s="6">
        <v>2</v>
      </c>
      <c r="F65" s="6">
        <v>2</v>
      </c>
      <c r="G65" s="6">
        <v>1</v>
      </c>
      <c r="H65" t="s">
        <v>59</v>
      </c>
    </row>
    <row r="66" spans="1:8" x14ac:dyDescent="0.2">
      <c r="A66">
        <v>113</v>
      </c>
      <c r="B66" s="10" t="str">
        <f>HYPERLINK("http://www.uniprot.org/uniprot/SNX12_HUMAN", "SNX12_HUMAN")</f>
        <v>SNX12_HUMAN</v>
      </c>
      <c r="C66" t="s">
        <v>813</v>
      </c>
      <c r="D66" t="b">
        <v>1</v>
      </c>
      <c r="E66" s="6">
        <v>1</v>
      </c>
      <c r="F66" s="6">
        <v>2</v>
      </c>
      <c r="G66" s="6">
        <v>1</v>
      </c>
      <c r="H66" t="s">
        <v>59</v>
      </c>
    </row>
    <row r="67" spans="1:8" x14ac:dyDescent="0.2">
      <c r="A67">
        <v>64</v>
      </c>
      <c r="B67" s="10" t="str">
        <f>HYPERLINK("http://www.uniprot.org/uniprot/STAT2_HUMAN", "STAT2_HUMAN")</f>
        <v>STAT2_HUMAN</v>
      </c>
      <c r="C67" t="s">
        <v>814</v>
      </c>
      <c r="D67" t="b">
        <v>1</v>
      </c>
      <c r="E67" s="6">
        <v>2</v>
      </c>
      <c r="F67" s="6">
        <v>2</v>
      </c>
      <c r="G67" s="6">
        <v>1</v>
      </c>
      <c r="H67" t="s">
        <v>59</v>
      </c>
    </row>
    <row r="68" spans="1:8" x14ac:dyDescent="0.2">
      <c r="A68">
        <v>88</v>
      </c>
      <c r="B68" s="10" t="str">
        <f>HYPERLINK("http://www.uniprot.org/uniprot/SYC2L_HUMAN", "SYC2L_HUMAN")</f>
        <v>SYC2L_HUMAN</v>
      </c>
      <c r="C68" t="s">
        <v>815</v>
      </c>
      <c r="D68" t="b">
        <v>1</v>
      </c>
      <c r="E68" s="6">
        <v>2</v>
      </c>
      <c r="F68" s="6">
        <v>3</v>
      </c>
      <c r="G68" s="6">
        <v>1</v>
      </c>
      <c r="H68" t="s">
        <v>59</v>
      </c>
    </row>
    <row r="69" spans="1:8" x14ac:dyDescent="0.2">
      <c r="A69">
        <v>65</v>
      </c>
      <c r="B69" s="10" t="str">
        <f>HYPERLINK("http://www.uniprot.org/uniprot/SYMC_HUMAN", "SYMC_HUMAN")</f>
        <v>SYMC_HUMAN</v>
      </c>
      <c r="C69" t="s">
        <v>816</v>
      </c>
      <c r="D69" t="b">
        <v>1</v>
      </c>
      <c r="E69" s="6">
        <v>1</v>
      </c>
      <c r="F69" s="6">
        <v>2</v>
      </c>
      <c r="G69" s="6">
        <v>1</v>
      </c>
      <c r="H69" t="s">
        <v>59</v>
      </c>
    </row>
    <row r="70" spans="1:8" x14ac:dyDescent="0.2">
      <c r="A70">
        <v>105</v>
      </c>
      <c r="B70" s="10" t="str">
        <f>HYPERLINK("http://www.uniprot.org/uniprot/TBCD_HUMAN", "TBCD_HUMAN")</f>
        <v>TBCD_HUMAN</v>
      </c>
      <c r="C70" t="s">
        <v>817</v>
      </c>
      <c r="D70" t="b">
        <v>1</v>
      </c>
      <c r="E70" s="6">
        <v>2</v>
      </c>
      <c r="F70" s="6">
        <v>2</v>
      </c>
      <c r="G70" s="6">
        <v>1</v>
      </c>
      <c r="H70" t="s">
        <v>59</v>
      </c>
    </row>
    <row r="71" spans="1:8" x14ac:dyDescent="0.2">
      <c r="A71">
        <v>109</v>
      </c>
      <c r="B71" s="10" t="str">
        <f>HYPERLINK("http://www.uniprot.org/uniprot/TIDC1_HUMAN", "TIDC1_HUMAN")</f>
        <v>TIDC1_HUMAN</v>
      </c>
      <c r="C71" t="s">
        <v>818</v>
      </c>
      <c r="D71" t="b">
        <v>1</v>
      </c>
      <c r="E71" s="6">
        <v>1</v>
      </c>
      <c r="F71" s="6">
        <v>2</v>
      </c>
      <c r="G71" s="6">
        <v>1</v>
      </c>
      <c r="H71" t="s">
        <v>59</v>
      </c>
    </row>
    <row r="72" spans="1:8" x14ac:dyDescent="0.2">
      <c r="A72">
        <v>49</v>
      </c>
      <c r="B72" s="10" t="str">
        <f>HYPERLINK("http://www.uniprot.org/uniprot/TIMP2_HUMAN", "TIMP2_HUMAN")</f>
        <v>TIMP2_HUMAN</v>
      </c>
      <c r="C72" t="s">
        <v>819</v>
      </c>
      <c r="D72" t="b">
        <v>1</v>
      </c>
      <c r="E72" s="6">
        <v>1</v>
      </c>
      <c r="F72" s="6">
        <v>2</v>
      </c>
      <c r="G72" s="6">
        <v>1</v>
      </c>
      <c r="H72" t="s">
        <v>59</v>
      </c>
    </row>
    <row r="73" spans="1:8" x14ac:dyDescent="0.2">
      <c r="A73">
        <v>87</v>
      </c>
      <c r="B73" s="10" t="str">
        <f>HYPERLINK("http://www.uniprot.org/uniprot/TT39A_HUMAN", "TT39A_HUMAN")</f>
        <v>TT39A_HUMAN</v>
      </c>
      <c r="C73" t="s">
        <v>820</v>
      </c>
      <c r="D73" t="b">
        <v>1</v>
      </c>
      <c r="E73" s="6">
        <v>1</v>
      </c>
      <c r="F73" s="6">
        <v>2</v>
      </c>
      <c r="G73" s="6">
        <v>1</v>
      </c>
      <c r="H73" t="s">
        <v>59</v>
      </c>
    </row>
    <row r="74" spans="1:8" x14ac:dyDescent="0.2">
      <c r="A74">
        <v>41</v>
      </c>
      <c r="B74" s="10" t="str">
        <f>HYPERLINK("http://www.uniprot.org/uniprot/TXD12_HUMAN", "TXD12_HUMAN")</f>
        <v>TXD12_HUMAN</v>
      </c>
      <c r="C74" t="s">
        <v>821</v>
      </c>
      <c r="D74" t="b">
        <v>1</v>
      </c>
      <c r="E74" s="6">
        <v>2</v>
      </c>
      <c r="F74" s="6">
        <v>2</v>
      </c>
      <c r="G74" s="6">
        <v>1</v>
      </c>
      <c r="H74" t="s">
        <v>59</v>
      </c>
    </row>
    <row r="75" spans="1:8" x14ac:dyDescent="0.2">
      <c r="A75">
        <v>77</v>
      </c>
      <c r="B75" s="10" t="str">
        <f>HYPERLINK("http://www.uniprot.org/uniprot/URB2_HUMAN", "URB2_HUMAN")</f>
        <v>URB2_HUMAN</v>
      </c>
      <c r="C75" t="s">
        <v>822</v>
      </c>
      <c r="D75" t="b">
        <v>1</v>
      </c>
      <c r="E75" s="6">
        <v>1</v>
      </c>
      <c r="F75" s="6">
        <v>2</v>
      </c>
      <c r="G75" s="6">
        <v>1</v>
      </c>
      <c r="H75" t="s">
        <v>59</v>
      </c>
    </row>
    <row r="76" spans="1:8" x14ac:dyDescent="0.2">
      <c r="B7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Read me</vt:lpstr>
      <vt:lpstr>summary info</vt:lpstr>
      <vt:lpstr>MCF7</vt:lpstr>
      <vt:lpstr>UACC812</vt:lpstr>
      <vt:lpstr>LY2</vt:lpstr>
      <vt:lpstr>HCC1428</vt:lpstr>
      <vt:lpstr>CAMA-1</vt:lpstr>
      <vt:lpstr>HCC1419</vt:lpstr>
      <vt:lpstr>T47D</vt:lpstr>
      <vt:lpstr>SUM185PE</vt:lpstr>
      <vt:lpstr>HCC1500</vt:lpstr>
      <vt:lpstr>MCF12A</vt:lpstr>
      <vt:lpstr>HCC1806</vt:lpstr>
      <vt:lpstr>HCC70</vt:lpstr>
      <vt:lpstr>HCC1187</vt:lpstr>
      <vt:lpstr>HCC1569</vt:lpstr>
      <vt:lpstr>MDA-MB-468</vt:lpstr>
      <vt:lpstr>CAL-120</vt:lpstr>
      <vt:lpstr>MDA-MB-231 N1</vt:lpstr>
      <vt:lpstr>MDA-MB-231 N2</vt:lpstr>
      <vt:lpstr>MDA-MB-231 N3</vt:lpstr>
      <vt:lpstr>BT549</vt:lpstr>
      <vt:lpstr>SUM159PT</vt:lpstr>
      <vt:lpstr>HCC1395</vt:lpstr>
    </vt:vector>
  </TitlesOfParts>
  <Company>OHSU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 Rozanov</dc:creator>
  <cp:lastModifiedBy>Microsoft Office User</cp:lastModifiedBy>
  <dcterms:created xsi:type="dcterms:W3CDTF">2017-11-03T20:36:11Z</dcterms:created>
  <dcterms:modified xsi:type="dcterms:W3CDTF">2020-01-15T17:00:41Z</dcterms:modified>
</cp:coreProperties>
</file>