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490" activeTab="2"/>
  </bookViews>
  <sheets>
    <sheet name="阿里达摩系统" sheetId="1" r:id="rId1"/>
    <sheet name="阿里云通信" sheetId="3" r:id="rId2"/>
    <sheet name="需求计算" sheetId="4" r:id="rId3"/>
  </sheets>
  <calcPr calcId="144525"/>
</workbook>
</file>

<file path=xl/sharedStrings.xml><?xml version="1.0" encoding="utf-8"?>
<sst xmlns="http://schemas.openxmlformats.org/spreadsheetml/2006/main" count="158" uniqueCount="108">
  <si>
    <t>报价</t>
  </si>
  <si>
    <t>产品名称</t>
  </si>
  <si>
    <t>产品描述</t>
  </si>
  <si>
    <t>阶梯</t>
  </si>
  <si>
    <t>单位</t>
  </si>
  <si>
    <t>单价</t>
  </si>
  <si>
    <t>折扣</t>
  </si>
  <si>
    <t>折后单价</t>
  </si>
  <si>
    <t>拟购买数量</t>
  </si>
  <si>
    <t>价格</t>
  </si>
  <si>
    <t>备注</t>
  </si>
  <si>
    <t>智能外呼</t>
  </si>
  <si>
    <t>智能外呼管理平台，系统根据话术模版自动拨打电话给用户，并可在电话中收集客户回复。（必选）</t>
  </si>
  <si>
    <t>1-10并发，预付费</t>
  </si>
  <si>
    <t>每并发/月</t>
  </si>
  <si>
    <t>预付费与后付费二选一</t>
  </si>
  <si>
    <t>11-30并发，预付费</t>
  </si>
  <si>
    <t>31-100并发，预付费</t>
  </si>
  <si>
    <t>101并发及以上，预付费</t>
  </si>
  <si>
    <t>后付费（与预付费方式二选一）</t>
  </si>
  <si>
    <t>次</t>
  </si>
  <si>
    <t>默认20并发</t>
  </si>
  <si>
    <t>通讯费（领道易）</t>
  </si>
  <si>
    <t>固话线路时长</t>
  </si>
  <si>
    <t>/</t>
  </si>
  <si>
    <t>分钟</t>
  </si>
  <si>
    <t>不造成并发浪费的情况下免月租。</t>
  </si>
  <si>
    <t>手机小号</t>
  </si>
  <si>
    <t>外呼系统</t>
  </si>
  <si>
    <t>数量</t>
  </si>
  <si>
    <t>阿里巴巴</t>
  </si>
  <si>
    <t>序号</t>
  </si>
  <si>
    <t>详细描述</t>
  </si>
  <si>
    <t>单价（元）</t>
  </si>
  <si>
    <t>预存费用（元）</t>
  </si>
  <si>
    <t>说明</t>
  </si>
  <si>
    <t>呼叫中心座席</t>
  </si>
  <si>
    <t>功能包括：呼叫中心、来电弹屏、工单系统、监控报表、客户管理、风控系统、知识库、手机APP等</t>
  </si>
  <si>
    <t>不涉及</t>
  </si>
  <si>
    <t>元/坐席/月</t>
  </si>
  <si>
    <t>人工呼叫中心标准功能。</t>
  </si>
  <si>
    <t>呼叫中心和智能外呼都是在阿里云进行下单。</t>
  </si>
  <si>
    <t>智能外呼机器人</t>
  </si>
  <si>
    <t>预测机器人外呼量，假设每个月300万分钟</t>
  </si>
  <si>
    <t>元/分钟</t>
  </si>
  <si>
    <t>1、可提供PaaS化能力，实现按外呼分钟数计费（不接通不计费）                                           
2、日常答疑：通过钉钉群/电话的方式解决客户疑问，相应需求</t>
  </si>
  <si>
    <t>如果使用SaaS服务，则需要按照坐席购买机器人，1个机器人支持1并发；
PaaS化服务，单客户调用AI并发可达到5000</t>
  </si>
  <si>
    <t>通讯费用</t>
  </si>
  <si>
    <t>外呼：手机号（1号3并发）</t>
  </si>
  <si>
    <t>通信的线路费用</t>
  </si>
  <si>
    <t>手机外显跟固话外显的收费方式是一样，我们可以根据客户的要求提供手机和座机</t>
  </si>
  <si>
    <t>外呼：座机号（1号15并发）</t>
  </si>
  <si>
    <t>号码月租</t>
  </si>
  <si>
    <t>支持一号多并发，假设配置100个固话+100个手机号（可支撑1800并发）</t>
  </si>
  <si>
    <t>元/个/月</t>
  </si>
  <si>
    <t xml:space="preserve">
号码最少用多长时间可退换？3个月可更换一次
申请座机号还是手机号接通率更高？手机号接通率更高
一个号码并发数量最多可申请多少？手机号一般1号最多3并发；固话15并发
一个被叫号码一天最多能拨几次？最多能拨打3次。
一个号码每天有拨出数量限制吗？无限制</t>
  </si>
  <si>
    <t>号码月租是固定收费项目，按照号码的个数收取费用</t>
  </si>
  <si>
    <t>场景话术配置</t>
  </si>
  <si>
    <t>根据品牌方的诉求，代运营制作话术</t>
  </si>
  <si>
    <t>待定</t>
  </si>
  <si>
    <t>元/套</t>
  </si>
  <si>
    <t>阿里巴巴提供专业的话术制作服务：包含需求对焦、方案评审
机器人创建、对话流程配置、话术配置、知识配置、识别模型配置（通用和定制）、短信配置、完整场景拨测效果客户确认
、小批量上线灰测、灰测准确率校验。</t>
  </si>
  <si>
    <t>我们期望是品牌方能够自己来做话术，只有品牌方自己才是最了解品牌的，最了解怎么样的话术是合适的话术，怎么样的话术才是打动客户的话术。前期可以由阿里巴巴提供支持。</t>
  </si>
  <si>
    <t>线下培训</t>
  </si>
  <si>
    <t>产品使用培训</t>
  </si>
  <si>
    <t>元/人天</t>
  </si>
  <si>
    <t>包含产品功能讲解、话术制作、线路配置、号码导入等培训</t>
  </si>
  <si>
    <t>运营支持服务</t>
  </si>
  <si>
    <t>通过输出阿里巴巴的行业经验以及方法论，帮助品牌方深层次的理解如何更好的用好产品。</t>
  </si>
  <si>
    <t xml:space="preserve">客户购买产品以后，如何通过运营把价值体现出来，这部分是我们非常关注的，因此，我们期望1-2个月的运营陪跑，从场景话术搭建、指标体系以及效果反馈回收等维度，帮助客户完成内部运营团队的机制建设。
</t>
  </si>
  <si>
    <t>基于业务场景的功能定制以及接口开发</t>
  </si>
  <si>
    <t>根据品牌方的定制需求，输出阿里巴巴P6级别开发人员，帮助品牌方实现需求。</t>
  </si>
  <si>
    <t>根据项目的实际需求，评估开发人数，按照3500元/人/天收取费用</t>
  </si>
  <si>
    <t>产品优势</t>
  </si>
  <si>
    <t>底层技术能力</t>
  </si>
  <si>
    <t>①阿里巴巴整体的通讯能力是由阿里云通讯承接。通过整合全国的优势资源（包含手机号/固话），给与合作伙伴高接通率、多选性的保障，从而支撑业务发展；②阿里巴巴整体的语音能力是由达摩院承接。目前，达摩院提供的智能语音服务（ASR/TTS）位居世界先进水平，多次荣获世界级奖项，能够给到智能外呼系统最核心、最高效的支持。目前市面上的众多AI外呼厂商，还是集成达摩院的底层能力；③产品支持高并发。目前淘宝、天猫、飞猪、菜鸟、58同城、T3出行、饿了么等等客户用的都是这一套产品，日均外呼百万级，在双11大促期间，甚至可以到达千万级，在高并发的情况下，系统仍能保持稳定；④具备完备的API接口，可与电商域的多个系统对接，实现业务联通，助力业务，可以更好的实现业务定制。</t>
  </si>
  <si>
    <t>售后服务</t>
  </si>
  <si>
    <r>
      <rPr>
        <sz val="11"/>
        <color theme="1"/>
        <rFont val="微软雅黑"/>
        <charset val="134"/>
      </rPr>
      <t>①项目专项保障小组支持，包含项目经理、人工智能训练师、CSM三个角色，负责日常的答疑等工作；②故障响应机制，</t>
    </r>
    <r>
      <rPr>
        <sz val="11"/>
        <color rgb="FFFF0000"/>
        <rFont val="微软雅黑"/>
        <charset val="134"/>
      </rPr>
      <t>详见表二</t>
    </r>
    <r>
      <rPr>
        <sz val="11"/>
        <color theme="1"/>
        <rFont val="微软雅黑"/>
        <charset val="134"/>
      </rPr>
      <t>；③每年二次的客户走访，收集品牌方的需求，了解目前系统的使用情况；④协助品牌方建立自己的人才阵地，因为我们是人工智能训练师国家标准的起草单位，有系统的培训课程，帮助绫致培养人才，更好的用起来。</t>
    </r>
  </si>
  <si>
    <t>产品升级</t>
  </si>
  <si>
    <t>①本次提供的是PAAS服务，因此，平台上的新增功能，凡是不涉及到授权的增加，目前都是免费升级。一般来说，升级的节奏是每年一次。不是说不能增加密度，我们是希望系统是稳定为前提的。②我们会主动收集客户的日常需求，如果是通用且有价值的，我们会列入到通用功能开发，这部分也是不收费的。</t>
  </si>
  <si>
    <t>使用培训</t>
  </si>
  <si>
    <t>阿里巴巴的培训分为几个板块：产品使用、运营机制、人才培养及认证。①在产品使用上，当项目交付后，我们会提供现场培训，同时，我们在每月会提供集中式的远程培训（包含新功能上线后的培训）。②客户购买产品以后，如何通过运营把价值体现出来，这部分是我们非常关注的，因此，我们期望1-2个月的运营陪跑，从场景话术搭建、指标体系以及效果反馈回收等维度，帮助客户完成内部运营团队的机制建设。③有了好的运营机制之后，还需要人去实现。由于阿里巴巴在客户体系有深厚的沉淀，无论是行业还是人才的建设梯度，我们都可以帮助客户培养人才，同时，我们也会对人才进行认证服务。</t>
  </si>
  <si>
    <t>计算逻辑</t>
  </si>
  <si>
    <t>模拟计算器</t>
  </si>
  <si>
    <r>
      <t>AI外呼效率计算</t>
    </r>
    <r>
      <rPr>
        <sz val="11"/>
        <color theme="1"/>
        <rFont val="等线"/>
        <charset val="134"/>
        <scheme val="minor"/>
      </rPr>
      <t xml:space="preserve">：
AI外呼轮数= 总触达人数 / 可用并发数
AI外呼时间= 外呼轮数 * （平均每通电话交互时间+平均振铃时间）*接通率 </t>
    </r>
  </si>
  <si>
    <t>呼叫对象数量</t>
  </si>
  <si>
    <t>固定电话资源数量</t>
  </si>
  <si>
    <t>手机号码资源数量</t>
  </si>
  <si>
    <t>外呼沟通时间</t>
  </si>
  <si>
    <t>外平均振铃时间</t>
  </si>
  <si>
    <r>
      <t>实际可用并发数：</t>
    </r>
    <r>
      <rPr>
        <sz val="11"/>
        <color theme="1"/>
        <rFont val="等线"/>
        <charset val="134"/>
        <scheme val="minor"/>
      </rPr>
      <t xml:space="preserve">
AI机器人并发数 vs 购买号码数*最大并发数——按照最小值计算。</t>
    </r>
  </si>
  <si>
    <t>阿里云通信</t>
  </si>
  <si>
    <t>固号并发</t>
  </si>
  <si>
    <t>AI并发</t>
  </si>
  <si>
    <t>所需时间min</t>
  </si>
  <si>
    <t>月租yuan</t>
  </si>
  <si>
    <t>第一选择</t>
  </si>
  <si>
    <t>手机号并发</t>
  </si>
  <si>
    <t>假设</t>
  </si>
  <si>
    <t>覆盖门店数</t>
  </si>
  <si>
    <t>单店每月覆盖次数</t>
  </si>
  <si>
    <t>单月呼叫次数w</t>
  </si>
  <si>
    <t>单月呼叫费用w</t>
  </si>
  <si>
    <t>总费用w</t>
  </si>
  <si>
    <t>阿里云外呼（按量付）</t>
  </si>
  <si>
    <t>单月呼叫费用w-固号</t>
  </si>
  <si>
    <t>单月呼叫费用w-小号</t>
  </si>
  <si>
    <t>阿里云外呼（按并发）</t>
  </si>
</sst>
</file>

<file path=xl/styles.xml><?xml version="1.0" encoding="utf-8"?>
<styleSheet xmlns="http://schemas.openxmlformats.org/spreadsheetml/2006/main">
  <numFmts count="1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"/>
    <numFmt numFmtId="177" formatCode="0_);[Red]\(0\)"/>
    <numFmt numFmtId="178" formatCode="\¥#,##0.00_);[Red]\(\¥#,##0.00\)"/>
    <numFmt numFmtId="179" formatCode="_ \¥* #,##0.00_ ;_ \¥* \-#,##0.00_ ;_ \¥* &quot;-&quot;??_ ;_ @_ "/>
    <numFmt numFmtId="180" formatCode="\¥#,##0.00;[Red]\¥\-#,##0.00"/>
    <numFmt numFmtId="181" formatCode="\¥#,##0;\¥\-#,##0"/>
    <numFmt numFmtId="182" formatCode="_ * #,##0_ ;_ * \-#,##0_ ;_ * &quot;-&quot;??_ ;_ @_ "/>
    <numFmt numFmtId="183" formatCode="\¥#,##0_);[Red]\(\¥#,##0\)"/>
    <numFmt numFmtId="184" formatCode="#,##0.00;[Red]#,##0.00"/>
    <numFmt numFmtId="185" formatCode="0.00_);[Red]\(0.00\)"/>
  </numFmts>
  <fonts count="37">
    <font>
      <sz val="11"/>
      <color theme="1"/>
      <name val="等线"/>
      <charset val="134"/>
      <scheme val="minor"/>
    </font>
    <font>
      <b/>
      <sz val="11"/>
      <color rgb="FFFF0000"/>
      <name val="等线"/>
      <charset val="134"/>
      <scheme val="minor"/>
    </font>
    <font>
      <sz val="11"/>
      <color theme="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1"/>
      <color rgb="FF0070C0"/>
      <name val="等线"/>
      <charset val="134"/>
      <scheme val="minor"/>
    </font>
    <font>
      <sz val="11"/>
      <color indexed="8"/>
      <name val="微软雅黑"/>
      <charset val="134"/>
    </font>
    <font>
      <sz val="11"/>
      <color rgb="FFFF0000"/>
      <name val="微软雅黑"/>
      <charset val="134"/>
    </font>
    <font>
      <sz val="11"/>
      <color theme="1"/>
      <name val="微软雅黑"/>
      <charset val="134"/>
    </font>
    <font>
      <b/>
      <sz val="11"/>
      <color theme="0"/>
      <name val="微软雅黑"/>
      <charset val="134"/>
    </font>
    <font>
      <b/>
      <sz val="11"/>
      <name val="微软雅黑"/>
      <charset val="134"/>
    </font>
    <font>
      <sz val="11"/>
      <color theme="0" tint="-0.15"/>
      <name val="微软雅黑"/>
      <charset val="134"/>
    </font>
    <font>
      <b/>
      <sz val="11"/>
      <color theme="1"/>
      <name val="微软雅黑"/>
      <charset val="134"/>
    </font>
    <font>
      <sz val="11"/>
      <name val="微软雅黑"/>
      <charset val="134"/>
    </font>
    <font>
      <sz val="11"/>
      <color rgb="FF000000"/>
      <name val="微软雅黑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name val="等线"/>
      <charset val="134"/>
    </font>
    <font>
      <sz val="11"/>
      <color theme="1"/>
      <name val="等线"/>
      <charset val="134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825F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BDD6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42" fontId="15" fillId="0" borderId="0" applyFon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7" fillId="13" borderId="14" applyNumberFormat="0" applyAlignment="0" applyProtection="0">
      <alignment vertical="center"/>
    </xf>
    <xf numFmtId="44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17" borderId="15" applyNumberFormat="0" applyFont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7" fillId="0" borderId="16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8" fillId="21" borderId="18" applyNumberFormat="0" applyAlignment="0" applyProtection="0">
      <alignment vertical="center"/>
    </xf>
    <xf numFmtId="0" fontId="29" fillId="21" borderId="14" applyNumberFormat="0" applyAlignment="0" applyProtection="0">
      <alignment vertical="center"/>
    </xf>
    <xf numFmtId="0" fontId="30" fillId="22" borderId="19" applyNumberFormat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31" fillId="0" borderId="20" applyNumberFormat="0" applyFill="0" applyAlignment="0" applyProtection="0">
      <alignment vertical="center"/>
    </xf>
    <xf numFmtId="0" fontId="32" fillId="0" borderId="21" applyNumberFormat="0" applyFill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4" fillId="2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35" fillId="0" borderId="0">
      <alignment vertical="center"/>
    </xf>
    <xf numFmtId="0" fontId="16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36" fillId="0" borderId="0">
      <alignment vertical="center"/>
    </xf>
    <xf numFmtId="43" fontId="36" fillId="0" borderId="0" applyFont="0" applyFill="0" applyBorder="0" applyAlignment="0" applyProtection="0">
      <alignment vertical="center"/>
    </xf>
  </cellStyleXfs>
  <cellXfs count="108">
    <xf numFmtId="0" fontId="0" fillId="0" borderId="0" xfId="0"/>
    <xf numFmtId="0" fontId="0" fillId="2" borderId="0" xfId="0" applyFill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2" fillId="3" borderId="0" xfId="0" applyFont="1" applyFill="1"/>
    <xf numFmtId="0" fontId="0" fillId="0" borderId="6" xfId="0" applyBorder="1" applyAlignment="1">
      <alignment horizontal="left" vertical="center"/>
    </xf>
    <xf numFmtId="0" fontId="0" fillId="4" borderId="1" xfId="0" applyFill="1" applyBorder="1" applyAlignment="1"/>
    <xf numFmtId="0" fontId="0" fillId="4" borderId="6" xfId="0" applyFill="1" applyBorder="1" applyAlignment="1"/>
    <xf numFmtId="0" fontId="0" fillId="0" borderId="0" xfId="0" applyAlignment="1"/>
    <xf numFmtId="0" fontId="0" fillId="0" borderId="7" xfId="0" applyBorder="1" applyAlignment="1">
      <alignment horizontal="left" vertical="center"/>
    </xf>
    <xf numFmtId="0" fontId="0" fillId="4" borderId="3" xfId="0" applyFill="1" applyBorder="1" applyAlignment="1"/>
    <xf numFmtId="0" fontId="0" fillId="4" borderId="7" xfId="0" applyFill="1" applyBorder="1" applyAlignment="1"/>
    <xf numFmtId="0" fontId="0" fillId="4" borderId="3" xfId="0" applyFill="1" applyBorder="1"/>
    <xf numFmtId="0" fontId="0" fillId="4" borderId="7" xfId="0" applyFill="1" applyBorder="1"/>
    <xf numFmtId="0" fontId="0" fillId="0" borderId="8" xfId="0" applyBorder="1" applyAlignment="1">
      <alignment horizontal="left" vertical="center"/>
    </xf>
    <xf numFmtId="0" fontId="0" fillId="4" borderId="4" xfId="0" applyFill="1" applyBorder="1"/>
    <xf numFmtId="0" fontId="0" fillId="4" borderId="8" xfId="0" applyFill="1" applyBorder="1"/>
    <xf numFmtId="0" fontId="3" fillId="5" borderId="0" xfId="0" applyFont="1" applyFill="1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4" fillId="0" borderId="0" xfId="0" applyFont="1"/>
    <xf numFmtId="0" fontId="3" fillId="6" borderId="0" xfId="0" applyFont="1" applyFill="1"/>
    <xf numFmtId="176" fontId="0" fillId="0" borderId="0" xfId="0" applyNumberFormat="1"/>
    <xf numFmtId="176" fontId="0" fillId="0" borderId="2" xfId="0" applyNumberFormat="1" applyBorder="1"/>
    <xf numFmtId="0" fontId="5" fillId="0" borderId="9" xfId="0" applyFont="1" applyBorder="1" applyAlignment="1">
      <alignment horizontal="center" vertical="center"/>
    </xf>
    <xf numFmtId="176" fontId="0" fillId="0" borderId="5" xfId="0" applyNumberFormat="1" applyBorder="1"/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176" fontId="4" fillId="0" borderId="2" xfId="0" applyNumberFormat="1" applyFont="1" applyBorder="1"/>
    <xf numFmtId="0" fontId="0" fillId="0" borderId="6" xfId="0" applyBorder="1"/>
    <xf numFmtId="176" fontId="4" fillId="0" borderId="5" xfId="0" applyNumberFormat="1" applyFont="1" applyBorder="1"/>
    <xf numFmtId="0" fontId="0" fillId="0" borderId="8" xfId="0" applyBorder="1"/>
    <xf numFmtId="0" fontId="6" fillId="7" borderId="0" xfId="44" applyFont="1" applyFill="1" applyAlignment="1">
      <alignment horizontal="center" vertical="center"/>
    </xf>
    <xf numFmtId="0" fontId="7" fillId="0" borderId="0" xfId="50" applyFont="1">
      <alignment vertical="center"/>
    </xf>
    <xf numFmtId="0" fontId="8" fillId="0" borderId="0" xfId="50" applyFont="1">
      <alignment vertical="center"/>
    </xf>
    <xf numFmtId="0" fontId="8" fillId="0" borderId="0" xfId="50" applyFont="1" applyAlignment="1">
      <alignment horizontal="center" vertical="center"/>
    </xf>
    <xf numFmtId="178" fontId="8" fillId="0" borderId="0" xfId="50" applyNumberFormat="1" applyFont="1" applyAlignment="1">
      <alignment horizontal="center" vertical="center"/>
    </xf>
    <xf numFmtId="0" fontId="8" fillId="0" borderId="0" xfId="50" applyFont="1" applyAlignment="1">
      <alignment vertical="center" wrapText="1"/>
    </xf>
    <xf numFmtId="0" fontId="9" fillId="8" borderId="12" xfId="50" applyFont="1" applyFill="1" applyBorder="1" applyAlignment="1">
      <alignment horizontal="center" vertical="center"/>
    </xf>
    <xf numFmtId="0" fontId="10" fillId="9" borderId="12" xfId="50" applyFont="1" applyFill="1" applyBorder="1" applyAlignment="1">
      <alignment horizontal="center" vertical="center"/>
    </xf>
    <xf numFmtId="178" fontId="10" fillId="9" borderId="12" xfId="50" applyNumberFormat="1" applyFont="1" applyFill="1" applyBorder="1" applyAlignment="1">
      <alignment horizontal="center" vertical="center"/>
    </xf>
    <xf numFmtId="0" fontId="8" fillId="0" borderId="12" xfId="50" applyFont="1" applyBorder="1" applyAlignment="1">
      <alignment horizontal="center" vertical="center"/>
    </xf>
    <xf numFmtId="179" fontId="8" fillId="0" borderId="12" xfId="50" applyNumberFormat="1" applyFont="1" applyBorder="1" applyAlignment="1">
      <alignment horizontal="center" vertical="center" wrapText="1"/>
    </xf>
    <xf numFmtId="179" fontId="8" fillId="0" borderId="12" xfId="50" applyNumberFormat="1" applyFont="1" applyBorder="1" applyAlignment="1">
      <alignment vertical="center" wrapText="1"/>
    </xf>
    <xf numFmtId="178" fontId="8" fillId="0" borderId="12" xfId="50" applyNumberFormat="1" applyFont="1" applyBorder="1" applyAlignment="1">
      <alignment horizontal="center" vertical="center"/>
    </xf>
    <xf numFmtId="181" fontId="8" fillId="0" borderId="12" xfId="50" applyNumberFormat="1" applyFont="1" applyBorder="1" applyAlignment="1">
      <alignment horizontal="center" vertical="center"/>
    </xf>
    <xf numFmtId="179" fontId="7" fillId="0" borderId="12" xfId="50" applyNumberFormat="1" applyFont="1" applyBorder="1" applyAlignment="1">
      <alignment vertical="center" wrapText="1"/>
    </xf>
    <xf numFmtId="182" fontId="8" fillId="0" borderId="12" xfId="51" applyNumberFormat="1" applyFont="1" applyBorder="1" applyAlignment="1">
      <alignment horizontal="center" vertical="center"/>
    </xf>
    <xf numFmtId="0" fontId="8" fillId="0" borderId="9" xfId="50" applyFont="1" applyBorder="1" applyAlignment="1">
      <alignment horizontal="center" vertical="center"/>
    </xf>
    <xf numFmtId="179" fontId="8" fillId="0" borderId="9" xfId="50" applyNumberFormat="1" applyFont="1" applyBorder="1" applyAlignment="1">
      <alignment horizontal="center" vertical="center" wrapText="1"/>
    </xf>
    <xf numFmtId="182" fontId="8" fillId="0" borderId="9" xfId="51" applyNumberFormat="1" applyFont="1" applyBorder="1" applyAlignment="1">
      <alignment horizontal="center" vertical="center"/>
    </xf>
    <xf numFmtId="178" fontId="8" fillId="0" borderId="9" xfId="50" applyNumberFormat="1" applyFont="1" applyBorder="1" applyAlignment="1">
      <alignment horizontal="center" vertical="center"/>
    </xf>
    <xf numFmtId="181" fontId="8" fillId="0" borderId="9" xfId="50" applyNumberFormat="1" applyFont="1" applyBorder="1" applyAlignment="1">
      <alignment horizontal="center" vertical="center"/>
    </xf>
    <xf numFmtId="0" fontId="8" fillId="0" borderId="11" xfId="50" applyFont="1" applyBorder="1" applyAlignment="1">
      <alignment horizontal="center" vertical="center"/>
    </xf>
    <xf numFmtId="179" fontId="8" fillId="0" borderId="11" xfId="50" applyNumberFormat="1" applyFont="1" applyBorder="1" applyAlignment="1">
      <alignment horizontal="center" vertical="center" wrapText="1"/>
    </xf>
    <xf numFmtId="182" fontId="8" fillId="0" borderId="11" xfId="51" applyNumberFormat="1" applyFont="1" applyBorder="1" applyAlignment="1">
      <alignment horizontal="center" vertical="center"/>
    </xf>
    <xf numFmtId="178" fontId="8" fillId="0" borderId="11" xfId="50" applyNumberFormat="1" applyFont="1" applyBorder="1" applyAlignment="1">
      <alignment horizontal="center" vertical="center"/>
    </xf>
    <xf numFmtId="181" fontId="8" fillId="0" borderId="11" xfId="50" applyNumberFormat="1" applyFont="1" applyBorder="1" applyAlignment="1">
      <alignment horizontal="center" vertical="center"/>
    </xf>
    <xf numFmtId="179" fontId="8" fillId="0" borderId="12" xfId="50" applyNumberFormat="1" applyFont="1" applyBorder="1" applyAlignment="1">
      <alignment horizontal="left" vertical="center" wrapText="1"/>
    </xf>
    <xf numFmtId="183" fontId="8" fillId="0" borderId="12" xfId="50" applyNumberFormat="1" applyFont="1" applyBorder="1" applyAlignment="1">
      <alignment horizontal="center" vertical="center"/>
    </xf>
    <xf numFmtId="0" fontId="11" fillId="0" borderId="12" xfId="50" applyFont="1" applyBorder="1" applyAlignment="1">
      <alignment horizontal="center" vertical="center"/>
    </xf>
    <xf numFmtId="179" fontId="11" fillId="0" borderId="12" xfId="50" applyNumberFormat="1" applyFont="1" applyBorder="1" applyAlignment="1">
      <alignment horizontal="center" vertical="center" wrapText="1"/>
    </xf>
    <xf numFmtId="179" fontId="11" fillId="0" borderId="12" xfId="50" applyNumberFormat="1" applyFont="1" applyBorder="1" applyAlignment="1">
      <alignment vertical="center" wrapText="1"/>
    </xf>
    <xf numFmtId="183" fontId="11" fillId="0" borderId="12" xfId="50" applyNumberFormat="1" applyFont="1" applyBorder="1" applyAlignment="1">
      <alignment horizontal="center" vertical="center"/>
    </xf>
    <xf numFmtId="181" fontId="11" fillId="0" borderId="12" xfId="50" applyNumberFormat="1" applyFont="1" applyBorder="1" applyAlignment="1">
      <alignment horizontal="center" vertical="center"/>
    </xf>
    <xf numFmtId="0" fontId="11" fillId="0" borderId="12" xfId="50" applyFont="1" applyBorder="1" applyAlignment="1">
      <alignment vertical="center" wrapText="1"/>
    </xf>
    <xf numFmtId="0" fontId="8" fillId="0" borderId="2" xfId="50" applyFont="1" applyBorder="1" applyAlignment="1">
      <alignment horizontal="center" vertical="center"/>
    </xf>
    <xf numFmtId="179" fontId="8" fillId="0" borderId="2" xfId="50" applyNumberFormat="1" applyFont="1" applyBorder="1" applyAlignment="1">
      <alignment horizontal="center" vertical="center" wrapText="1"/>
    </xf>
    <xf numFmtId="0" fontId="8" fillId="0" borderId="2" xfId="50" applyFont="1" applyBorder="1" applyAlignment="1">
      <alignment vertical="center" wrapText="1"/>
    </xf>
    <xf numFmtId="183" fontId="8" fillId="0" borderId="13" xfId="50" applyNumberFormat="1" applyFont="1" applyBorder="1" applyAlignment="1">
      <alignment horizontal="center" vertical="center"/>
    </xf>
    <xf numFmtId="0" fontId="8" fillId="0" borderId="13" xfId="50" applyFont="1" applyBorder="1" applyAlignment="1">
      <alignment horizontal="center" vertical="center"/>
    </xf>
    <xf numFmtId="181" fontId="8" fillId="0" borderId="13" xfId="50" applyNumberFormat="1" applyFont="1" applyBorder="1" applyAlignment="1">
      <alignment horizontal="center" vertical="center"/>
    </xf>
    <xf numFmtId="0" fontId="12" fillId="9" borderId="12" xfId="50" applyFont="1" applyFill="1" applyBorder="1" applyAlignment="1">
      <alignment horizontal="center" vertical="center"/>
    </xf>
    <xf numFmtId="0" fontId="8" fillId="0" borderId="12" xfId="50" applyFont="1" applyBorder="1" applyAlignment="1">
      <alignment horizontal="center" vertical="center" wrapText="1"/>
    </xf>
    <xf numFmtId="0" fontId="7" fillId="0" borderId="0" xfId="50" applyFont="1" applyAlignment="1">
      <alignment horizontal="right" vertical="center"/>
    </xf>
    <xf numFmtId="0" fontId="7" fillId="0" borderId="0" xfId="50" applyFont="1" applyAlignment="1">
      <alignment horizontal="center" vertical="center"/>
    </xf>
    <xf numFmtId="178" fontId="7" fillId="0" borderId="0" xfId="50" applyNumberFormat="1" applyFont="1" applyAlignment="1">
      <alignment horizontal="center" vertical="center"/>
    </xf>
    <xf numFmtId="0" fontId="10" fillId="9" borderId="12" xfId="50" applyFont="1" applyFill="1" applyBorder="1" applyAlignment="1">
      <alignment horizontal="center" vertical="center" wrapText="1"/>
    </xf>
    <xf numFmtId="0" fontId="13" fillId="0" borderId="12" xfId="50" applyFont="1" applyBorder="1" applyAlignment="1">
      <alignment horizontal="left" vertical="center" wrapText="1"/>
    </xf>
    <xf numFmtId="0" fontId="8" fillId="0" borderId="12" xfId="50" applyFont="1" applyBorder="1" applyAlignment="1">
      <alignment vertical="center" wrapText="1"/>
    </xf>
    <xf numFmtId="0" fontId="8" fillId="0" borderId="12" xfId="50" applyFont="1" applyBorder="1" applyAlignment="1">
      <alignment horizontal="left" vertical="center" wrapText="1"/>
    </xf>
    <xf numFmtId="0" fontId="8" fillId="0" borderId="9" xfId="50" applyFont="1" applyBorder="1" applyAlignment="1">
      <alignment horizontal="left" vertical="center"/>
    </xf>
    <xf numFmtId="0" fontId="8" fillId="0" borderId="9" xfId="50" applyFont="1" applyBorder="1" applyAlignment="1">
      <alignment horizontal="center" vertical="center" wrapText="1"/>
    </xf>
    <xf numFmtId="0" fontId="8" fillId="0" borderId="11" xfId="50" applyFont="1" applyBorder="1" applyAlignment="1">
      <alignment horizontal="left" vertical="center"/>
    </xf>
    <xf numFmtId="0" fontId="8" fillId="0" borderId="11" xfId="50" applyFont="1" applyBorder="1" applyAlignment="1">
      <alignment horizontal="center" vertical="center" wrapText="1"/>
    </xf>
    <xf numFmtId="0" fontId="11" fillId="0" borderId="12" xfId="50" applyFont="1" applyBorder="1" applyAlignment="1">
      <alignment horizontal="left" vertical="center" wrapText="1"/>
    </xf>
    <xf numFmtId="0" fontId="11" fillId="0" borderId="12" xfId="50" applyFont="1" applyBorder="1" applyAlignment="1">
      <alignment horizontal="left" vertical="center"/>
    </xf>
    <xf numFmtId="0" fontId="8" fillId="0" borderId="13" xfId="50" applyFont="1" applyBorder="1" applyAlignment="1">
      <alignment vertical="center" wrapText="1"/>
    </xf>
    <xf numFmtId="0" fontId="8" fillId="0" borderId="0" xfId="50" applyFont="1" applyAlignment="1">
      <alignment horizontal="left" vertical="center" wrapText="1"/>
    </xf>
    <xf numFmtId="0" fontId="7" fillId="0" borderId="0" xfId="50" applyFont="1" applyAlignment="1">
      <alignment vertical="center" wrapText="1"/>
    </xf>
    <xf numFmtId="0" fontId="0" fillId="2" borderId="0" xfId="0" applyFill="1"/>
    <xf numFmtId="0" fontId="14" fillId="10" borderId="12" xfId="0" applyFont="1" applyFill="1" applyBorder="1" applyAlignment="1">
      <alignment horizontal="center" vertical="center"/>
    </xf>
    <xf numFmtId="0" fontId="14" fillId="11" borderId="12" xfId="0" applyFont="1" applyFill="1" applyBorder="1" applyAlignment="1">
      <alignment horizontal="center" vertical="center" wrapText="1"/>
    </xf>
    <xf numFmtId="0" fontId="14" fillId="11" borderId="12" xfId="0" applyFont="1" applyFill="1" applyBorder="1" applyAlignment="1">
      <alignment horizontal="center" vertical="center"/>
    </xf>
    <xf numFmtId="180" fontId="14" fillId="11" borderId="12" xfId="0" applyNumberFormat="1" applyFont="1" applyFill="1" applyBorder="1" applyAlignment="1">
      <alignment horizontal="center" vertical="center" wrapText="1"/>
    </xf>
    <xf numFmtId="184" fontId="14" fillId="0" borderId="12" xfId="0" applyNumberFormat="1" applyFont="1" applyBorder="1" applyAlignment="1">
      <alignment horizontal="center" vertical="center" wrapText="1"/>
    </xf>
    <xf numFmtId="180" fontId="14" fillId="0" borderId="12" xfId="0" applyNumberFormat="1" applyFont="1" applyBorder="1" applyAlignment="1">
      <alignment horizontal="center" vertical="center"/>
    </xf>
    <xf numFmtId="0" fontId="14" fillId="6" borderId="12" xfId="0" applyFont="1" applyFill="1" applyBorder="1" applyAlignment="1">
      <alignment horizontal="center" vertical="center" wrapText="1"/>
    </xf>
    <xf numFmtId="184" fontId="14" fillId="6" borderId="12" xfId="0" applyNumberFormat="1" applyFont="1" applyFill="1" applyBorder="1" applyAlignment="1">
      <alignment horizontal="center" vertical="center" wrapText="1"/>
    </xf>
    <xf numFmtId="180" fontId="14" fillId="6" borderId="12" xfId="0" applyNumberFormat="1" applyFont="1" applyFill="1" applyBorder="1" applyAlignment="1">
      <alignment horizontal="center" vertical="center"/>
    </xf>
    <xf numFmtId="177" fontId="14" fillId="0" borderId="12" xfId="0" applyNumberFormat="1" applyFont="1" applyBorder="1" applyAlignment="1">
      <alignment horizontal="center" vertical="center"/>
    </xf>
    <xf numFmtId="185" fontId="14" fillId="0" borderId="12" xfId="0" applyNumberFormat="1" applyFont="1" applyBorder="1" applyAlignment="1">
      <alignment horizontal="center" vertic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常规 2 2" xfId="44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千位分隔 2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0"/>
  <sheetViews>
    <sheetView workbookViewId="0">
      <selection activeCell="G9" sqref="G9"/>
    </sheetView>
  </sheetViews>
  <sheetFormatPr defaultColWidth="9" defaultRowHeight="14.25"/>
  <cols>
    <col min="2" max="2" width="18.375" customWidth="1"/>
    <col min="3" max="3" width="46.5" customWidth="1"/>
    <col min="4" max="4" width="38.5" customWidth="1"/>
    <col min="5" max="5" width="10.5" customWidth="1"/>
    <col min="6" max="6" width="9.375" customWidth="1"/>
    <col min="7" max="7" width="5.625" customWidth="1"/>
    <col min="8" max="8" width="9.5" customWidth="1"/>
    <col min="9" max="9" width="12.625" customWidth="1"/>
    <col min="10" max="10" width="12.5" customWidth="1"/>
    <col min="11" max="11" width="33.625" customWidth="1"/>
  </cols>
  <sheetData>
    <row r="2" spans="2:2">
      <c r="B2" s="96" t="s">
        <v>0</v>
      </c>
    </row>
    <row r="3" ht="16.5" spans="2:11">
      <c r="B3" s="97" t="s">
        <v>1</v>
      </c>
      <c r="C3" s="97" t="s">
        <v>2</v>
      </c>
      <c r="D3" s="97" t="s">
        <v>3</v>
      </c>
      <c r="E3" s="97" t="s">
        <v>4</v>
      </c>
      <c r="F3" s="97" t="s">
        <v>5</v>
      </c>
      <c r="G3" s="97" t="s">
        <v>6</v>
      </c>
      <c r="H3" s="97" t="s">
        <v>7</v>
      </c>
      <c r="I3" s="97" t="s">
        <v>8</v>
      </c>
      <c r="J3" s="97" t="s">
        <v>9</v>
      </c>
      <c r="K3" s="97" t="s">
        <v>10</v>
      </c>
    </row>
    <row r="4" ht="16.5" spans="2:11">
      <c r="B4" s="98" t="s">
        <v>11</v>
      </c>
      <c r="C4" s="98" t="s">
        <v>12</v>
      </c>
      <c r="D4" s="98" t="s">
        <v>13</v>
      </c>
      <c r="E4" s="99" t="s">
        <v>14</v>
      </c>
      <c r="F4" s="100">
        <v>699</v>
      </c>
      <c r="G4" s="101">
        <v>0.6</v>
      </c>
      <c r="H4" s="102">
        <f>F4*G4</f>
        <v>419.4</v>
      </c>
      <c r="I4" s="106">
        <v>0</v>
      </c>
      <c r="J4" s="102">
        <v>0</v>
      </c>
      <c r="K4" s="98" t="s">
        <v>15</v>
      </c>
    </row>
    <row r="5" ht="16.5" spans="2:11">
      <c r="B5" s="98"/>
      <c r="C5" s="98"/>
      <c r="D5" s="98" t="s">
        <v>16</v>
      </c>
      <c r="E5" s="99" t="s">
        <v>14</v>
      </c>
      <c r="F5" s="100">
        <v>649</v>
      </c>
      <c r="G5" s="101">
        <v>0.6</v>
      </c>
      <c r="H5" s="102">
        <f t="shared" ref="H5:H8" si="0">F5*G5</f>
        <v>389.4</v>
      </c>
      <c r="I5" s="106">
        <v>0</v>
      </c>
      <c r="J5" s="102">
        <v>0</v>
      </c>
      <c r="K5" s="98"/>
    </row>
    <row r="6" ht="16.5" spans="2:11">
      <c r="B6" s="98"/>
      <c r="C6" s="98"/>
      <c r="D6" s="98" t="s">
        <v>17</v>
      </c>
      <c r="E6" s="99" t="s">
        <v>14</v>
      </c>
      <c r="F6" s="100">
        <v>599</v>
      </c>
      <c r="G6" s="101">
        <v>0.6</v>
      </c>
      <c r="H6" s="102">
        <f t="shared" si="0"/>
        <v>359.4</v>
      </c>
      <c r="I6" s="106">
        <v>0</v>
      </c>
      <c r="J6" s="102">
        <v>0</v>
      </c>
      <c r="K6" s="98"/>
    </row>
    <row r="7" ht="16.5" spans="2:11">
      <c r="B7" s="98"/>
      <c r="C7" s="98"/>
      <c r="D7" s="98" t="s">
        <v>18</v>
      </c>
      <c r="E7" s="99" t="s">
        <v>14</v>
      </c>
      <c r="F7" s="100">
        <v>499</v>
      </c>
      <c r="G7" s="101">
        <v>0.6</v>
      </c>
      <c r="H7" s="102">
        <f t="shared" si="0"/>
        <v>299.4</v>
      </c>
      <c r="I7" s="106">
        <v>150</v>
      </c>
      <c r="J7" s="102">
        <f>H7*I7</f>
        <v>44910</v>
      </c>
      <c r="K7" s="98"/>
    </row>
    <row r="8" ht="16.5" spans="2:11">
      <c r="B8" s="98"/>
      <c r="C8" s="98"/>
      <c r="D8" s="98" t="s">
        <v>19</v>
      </c>
      <c r="E8" s="99" t="s">
        <v>20</v>
      </c>
      <c r="F8" s="100">
        <v>0.08</v>
      </c>
      <c r="G8" s="101">
        <v>0.6</v>
      </c>
      <c r="H8" s="102">
        <f t="shared" si="0"/>
        <v>0.048</v>
      </c>
      <c r="I8" s="107">
        <v>300000</v>
      </c>
      <c r="J8" s="102">
        <f>H8*I8</f>
        <v>14400</v>
      </c>
      <c r="K8" s="98" t="s">
        <v>21</v>
      </c>
    </row>
    <row r="9" ht="16.5" spans="2:11">
      <c r="B9" s="103" t="s">
        <v>22</v>
      </c>
      <c r="C9" s="103" t="s">
        <v>23</v>
      </c>
      <c r="D9" s="103" t="s">
        <v>24</v>
      </c>
      <c r="E9" s="103" t="s">
        <v>25</v>
      </c>
      <c r="F9" s="103">
        <v>0.11</v>
      </c>
      <c r="G9" s="104">
        <v>1</v>
      </c>
      <c r="H9" s="105">
        <v>0.11</v>
      </c>
      <c r="I9" s="103">
        <v>120000</v>
      </c>
      <c r="J9" s="105">
        <v>13200</v>
      </c>
      <c r="K9" s="103" t="s">
        <v>26</v>
      </c>
    </row>
    <row r="10" ht="16.5" spans="2:11">
      <c r="B10" s="103"/>
      <c r="C10" s="103" t="s">
        <v>27</v>
      </c>
      <c r="D10" s="103" t="s">
        <v>24</v>
      </c>
      <c r="E10" s="103" t="s">
        <v>25</v>
      </c>
      <c r="F10" s="103">
        <v>0.13</v>
      </c>
      <c r="G10" s="104">
        <v>1</v>
      </c>
      <c r="H10" s="105">
        <v>0.13</v>
      </c>
      <c r="I10" s="103">
        <v>120000</v>
      </c>
      <c r="J10" s="105">
        <v>15600</v>
      </c>
      <c r="K10" s="103" t="s">
        <v>26</v>
      </c>
    </row>
  </sheetData>
  <mergeCells count="4">
    <mergeCell ref="B4:B8"/>
    <mergeCell ref="B9:B10"/>
    <mergeCell ref="C4:C8"/>
    <mergeCell ref="K4:K7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J18"/>
  <sheetViews>
    <sheetView showGridLines="0" zoomScale="85" zoomScaleNormal="85" workbookViewId="0">
      <pane xSplit="4" topLeftCell="E1" activePane="topRight" state="frozen"/>
      <selection/>
      <selection pane="topRight" activeCell="D7" sqref="D7"/>
    </sheetView>
  </sheetViews>
  <sheetFormatPr defaultColWidth="8.75" defaultRowHeight="16.5"/>
  <cols>
    <col min="1" max="1" width="6.475" style="40" customWidth="1"/>
    <col min="2" max="2" width="7.25" style="41" customWidth="1"/>
    <col min="3" max="3" width="9.875" style="40" customWidth="1"/>
    <col min="4" max="4" width="80.75" style="40" customWidth="1"/>
    <col min="5" max="5" width="13.75" style="41" customWidth="1"/>
    <col min="6" max="6" width="17.75" style="42" customWidth="1"/>
    <col min="7" max="7" width="11.75" style="41" customWidth="1"/>
    <col min="8" max="8" width="15.25" style="41" customWidth="1"/>
    <col min="9" max="9" width="56.875" style="40" customWidth="1"/>
    <col min="10" max="10" width="44.5" style="43" customWidth="1"/>
    <col min="11" max="16384" width="8.75" style="40"/>
  </cols>
  <sheetData>
    <row r="1" ht="36" customHeight="1" spans="2:10">
      <c r="B1" s="44" t="s">
        <v>28</v>
      </c>
      <c r="C1" s="44"/>
      <c r="D1" s="44"/>
      <c r="E1" s="44" t="s">
        <v>29</v>
      </c>
      <c r="F1" s="45" t="s">
        <v>30</v>
      </c>
      <c r="G1" s="45"/>
      <c r="H1" s="45"/>
      <c r="I1" s="45"/>
      <c r="J1" s="83"/>
    </row>
    <row r="2" s="38" customFormat="1" ht="21.6" customHeight="1" spans="2:10">
      <c r="B2" s="44" t="s">
        <v>31</v>
      </c>
      <c r="C2" s="44" t="s">
        <v>1</v>
      </c>
      <c r="D2" s="44" t="s">
        <v>32</v>
      </c>
      <c r="E2" s="44" t="s">
        <v>29</v>
      </c>
      <c r="F2" s="46" t="s">
        <v>33</v>
      </c>
      <c r="G2" s="45" t="s">
        <v>4</v>
      </c>
      <c r="H2" s="45" t="s">
        <v>34</v>
      </c>
      <c r="I2" s="45" t="s">
        <v>35</v>
      </c>
      <c r="J2" s="83" t="s">
        <v>10</v>
      </c>
    </row>
    <row r="3" ht="60.2" customHeight="1" spans="2:10">
      <c r="B3" s="47">
        <v>1</v>
      </c>
      <c r="C3" s="48" t="s">
        <v>36</v>
      </c>
      <c r="D3" s="49" t="s">
        <v>37</v>
      </c>
      <c r="E3" s="47" t="s">
        <v>38</v>
      </c>
      <c r="F3" s="50">
        <v>199</v>
      </c>
      <c r="G3" s="48" t="s">
        <v>39</v>
      </c>
      <c r="H3" s="51">
        <v>0</v>
      </c>
      <c r="I3" s="84" t="s">
        <v>40</v>
      </c>
      <c r="J3" s="85" t="s">
        <v>41</v>
      </c>
    </row>
    <row r="4" ht="120.95" customHeight="1" spans="2:10">
      <c r="B4" s="47">
        <v>2</v>
      </c>
      <c r="C4" s="48" t="s">
        <v>42</v>
      </c>
      <c r="D4" s="52" t="s">
        <v>43</v>
      </c>
      <c r="E4" s="53">
        <v>3000000</v>
      </c>
      <c r="F4" s="50">
        <v>0.11</v>
      </c>
      <c r="G4" s="48" t="s">
        <v>44</v>
      </c>
      <c r="H4" s="51">
        <f>F4*E4</f>
        <v>330000</v>
      </c>
      <c r="I4" s="86" t="s">
        <v>45</v>
      </c>
      <c r="J4" s="85" t="s">
        <v>46</v>
      </c>
    </row>
    <row r="5" ht="25.9" customHeight="1" spans="2:10">
      <c r="B5" s="54">
        <v>3</v>
      </c>
      <c r="C5" s="55" t="s">
        <v>47</v>
      </c>
      <c r="D5" s="49" t="s">
        <v>48</v>
      </c>
      <c r="E5" s="56">
        <v>3000000</v>
      </c>
      <c r="F5" s="57">
        <v>0.09</v>
      </c>
      <c r="G5" s="55" t="s">
        <v>44</v>
      </c>
      <c r="H5" s="58">
        <f>F5*E5</f>
        <v>270000</v>
      </c>
      <c r="I5" s="87" t="s">
        <v>49</v>
      </c>
      <c r="J5" s="88" t="s">
        <v>50</v>
      </c>
    </row>
    <row r="6" ht="25.9" customHeight="1" spans="2:10">
      <c r="B6" s="59"/>
      <c r="C6" s="60"/>
      <c r="D6" s="49" t="s">
        <v>51</v>
      </c>
      <c r="E6" s="61"/>
      <c r="F6" s="62"/>
      <c r="G6" s="60"/>
      <c r="H6" s="63"/>
      <c r="I6" s="89"/>
      <c r="J6" s="90"/>
    </row>
    <row r="7" ht="136.5" customHeight="1" spans="2:10">
      <c r="B7" s="47">
        <v>4</v>
      </c>
      <c r="C7" s="64" t="s">
        <v>52</v>
      </c>
      <c r="D7" s="52" t="s">
        <v>53</v>
      </c>
      <c r="E7" s="47">
        <v>200</v>
      </c>
      <c r="F7" s="65">
        <v>15</v>
      </c>
      <c r="G7" s="48" t="s">
        <v>54</v>
      </c>
      <c r="H7" s="51">
        <f>F7*E7</f>
        <v>3000</v>
      </c>
      <c r="I7" s="84" t="s">
        <v>55</v>
      </c>
      <c r="J7" s="85" t="s">
        <v>56</v>
      </c>
    </row>
    <row r="8" ht="96.95" customHeight="1" spans="2:10">
      <c r="B8" s="66">
        <v>5</v>
      </c>
      <c r="C8" s="67" t="s">
        <v>57</v>
      </c>
      <c r="D8" s="68" t="s">
        <v>58</v>
      </c>
      <c r="E8" s="66" t="s">
        <v>59</v>
      </c>
      <c r="F8" s="69">
        <v>3000</v>
      </c>
      <c r="G8" s="67" t="s">
        <v>60</v>
      </c>
      <c r="H8" s="70" t="e">
        <f t="shared" ref="H8:H11" si="0">F8*E8</f>
        <v>#VALUE!</v>
      </c>
      <c r="I8" s="91" t="s">
        <v>61</v>
      </c>
      <c r="J8" s="71" t="s">
        <v>62</v>
      </c>
    </row>
    <row r="9" ht="79.7" customHeight="1" spans="2:10">
      <c r="B9" s="66">
        <v>6</v>
      </c>
      <c r="C9" s="67" t="s">
        <v>63</v>
      </c>
      <c r="D9" s="68" t="s">
        <v>64</v>
      </c>
      <c r="E9" s="66" t="s">
        <v>59</v>
      </c>
      <c r="F9" s="69">
        <v>5000</v>
      </c>
      <c r="G9" s="67" t="s">
        <v>65</v>
      </c>
      <c r="H9" s="70" t="e">
        <f t="shared" si="0"/>
        <v>#VALUE!</v>
      </c>
      <c r="I9" s="92" t="s">
        <v>66</v>
      </c>
      <c r="J9" s="71"/>
    </row>
    <row r="10" ht="69" customHeight="1" spans="2:10">
      <c r="B10" s="66">
        <v>7</v>
      </c>
      <c r="C10" s="67" t="s">
        <v>67</v>
      </c>
      <c r="D10" s="71" t="s">
        <v>68</v>
      </c>
      <c r="E10" s="66" t="s">
        <v>59</v>
      </c>
      <c r="F10" s="69">
        <v>60000</v>
      </c>
      <c r="G10" s="66" t="s">
        <v>20</v>
      </c>
      <c r="H10" s="70" t="e">
        <f t="shared" si="0"/>
        <v>#VALUE!</v>
      </c>
      <c r="I10" s="71" t="s">
        <v>69</v>
      </c>
      <c r="J10" s="71"/>
    </row>
    <row r="11" ht="104.85" customHeight="1" spans="2:10">
      <c r="B11" s="66">
        <v>8</v>
      </c>
      <c r="C11" s="67" t="s">
        <v>70</v>
      </c>
      <c r="D11" s="71" t="s">
        <v>71</v>
      </c>
      <c r="E11" s="66" t="s">
        <v>59</v>
      </c>
      <c r="F11" s="69">
        <v>3500</v>
      </c>
      <c r="G11" s="66" t="s">
        <v>65</v>
      </c>
      <c r="H11" s="70" t="e">
        <f t="shared" si="0"/>
        <v>#VALUE!</v>
      </c>
      <c r="I11" s="71" t="s">
        <v>72</v>
      </c>
      <c r="J11" s="91"/>
    </row>
    <row r="12" ht="48" customHeight="1" spans="2:10">
      <c r="B12" s="72"/>
      <c r="C12" s="73"/>
      <c r="D12" s="74"/>
      <c r="E12" s="72"/>
      <c r="F12" s="75"/>
      <c r="G12" s="76"/>
      <c r="H12" s="77"/>
      <c r="I12" s="93"/>
      <c r="J12" s="94"/>
    </row>
    <row r="13" ht="35.1" customHeight="1" spans="2:9">
      <c r="B13" s="44" t="s">
        <v>73</v>
      </c>
      <c r="C13" s="44"/>
      <c r="D13" s="44"/>
      <c r="E13" s="44"/>
      <c r="F13" s="78" t="s">
        <v>30</v>
      </c>
      <c r="G13" s="78"/>
      <c r="H13" s="78"/>
      <c r="I13" s="78"/>
    </row>
    <row r="14" ht="125.1" customHeight="1" spans="2:9">
      <c r="B14" s="47">
        <v>1</v>
      </c>
      <c r="C14" s="48" t="s">
        <v>74</v>
      </c>
      <c r="D14" s="48"/>
      <c r="E14" s="48"/>
      <c r="F14" s="79" t="s">
        <v>75</v>
      </c>
      <c r="G14" s="79"/>
      <c r="H14" s="79"/>
      <c r="I14" s="79"/>
    </row>
    <row r="15" ht="84" customHeight="1" spans="2:9">
      <c r="B15" s="47">
        <v>2</v>
      </c>
      <c r="C15" s="48" t="s">
        <v>76</v>
      </c>
      <c r="D15" s="48"/>
      <c r="E15" s="48"/>
      <c r="F15" s="79" t="s">
        <v>77</v>
      </c>
      <c r="G15" s="79"/>
      <c r="H15" s="79"/>
      <c r="I15" s="79"/>
    </row>
    <row r="16" ht="69" customHeight="1" spans="2:9">
      <c r="B16" s="47">
        <v>3</v>
      </c>
      <c r="C16" s="48" t="s">
        <v>78</v>
      </c>
      <c r="D16" s="48"/>
      <c r="E16" s="48"/>
      <c r="F16" s="79" t="s">
        <v>79</v>
      </c>
      <c r="G16" s="79"/>
      <c r="H16" s="79"/>
      <c r="I16" s="79"/>
    </row>
    <row r="17" ht="101.1" customHeight="1" spans="2:9">
      <c r="B17" s="47">
        <v>4</v>
      </c>
      <c r="C17" s="48" t="s">
        <v>80</v>
      </c>
      <c r="D17" s="48"/>
      <c r="E17" s="48"/>
      <c r="F17" s="79" t="s">
        <v>81</v>
      </c>
      <c r="G17" s="79"/>
      <c r="H17" s="79"/>
      <c r="I17" s="79"/>
    </row>
    <row r="18" s="39" customFormat="1" spans="2:10">
      <c r="B18" s="80"/>
      <c r="C18" s="80"/>
      <c r="E18" s="81"/>
      <c r="F18" s="82"/>
      <c r="G18" s="81"/>
      <c r="H18" s="81"/>
      <c r="J18" s="95"/>
    </row>
  </sheetData>
  <mergeCells count="20">
    <mergeCell ref="B1:E1"/>
    <mergeCell ref="F1:J1"/>
    <mergeCell ref="B13:E13"/>
    <mergeCell ref="F13:I13"/>
    <mergeCell ref="C14:E14"/>
    <mergeCell ref="F14:I14"/>
    <mergeCell ref="C15:E15"/>
    <mergeCell ref="F15:I15"/>
    <mergeCell ref="C16:E16"/>
    <mergeCell ref="F16:I16"/>
    <mergeCell ref="C17:E17"/>
    <mergeCell ref="F17:I17"/>
    <mergeCell ref="B5:B6"/>
    <mergeCell ref="C5:C6"/>
    <mergeCell ref="E5:E6"/>
    <mergeCell ref="F5:F6"/>
    <mergeCell ref="G5:G6"/>
    <mergeCell ref="H5:H6"/>
    <mergeCell ref="I5:I6"/>
    <mergeCell ref="J5:J6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T38"/>
  <sheetViews>
    <sheetView tabSelected="1" zoomScale="130" zoomScaleNormal="130" topLeftCell="C1" workbookViewId="0">
      <selection activeCell="K7" sqref="K7"/>
    </sheetView>
  </sheetViews>
  <sheetFormatPr defaultColWidth="9" defaultRowHeight="14.25"/>
  <cols>
    <col min="12" max="12" width="22.375" customWidth="1"/>
    <col min="16" max="16" width="14.25" customWidth="1"/>
  </cols>
  <sheetData>
    <row r="2" spans="2:12">
      <c r="B2" s="1" t="s">
        <v>82</v>
      </c>
      <c r="C2" s="1"/>
      <c r="D2" s="1"/>
      <c r="L2" s="8" t="s">
        <v>83</v>
      </c>
    </row>
    <row r="4" spans="2:16">
      <c r="B4" s="2" t="s">
        <v>84</v>
      </c>
      <c r="C4" s="3"/>
      <c r="D4" s="3"/>
      <c r="E4" s="3"/>
      <c r="F4" s="3"/>
      <c r="G4" s="3"/>
      <c r="H4" s="3"/>
      <c r="I4" s="9"/>
      <c r="L4" s="10" t="s">
        <v>85</v>
      </c>
      <c r="M4" s="11">
        <v>30000</v>
      </c>
      <c r="N4" s="12"/>
      <c r="O4" s="12"/>
      <c r="P4" s="12"/>
    </row>
    <row r="5" spans="2:16">
      <c r="B5" s="4"/>
      <c r="C5" s="5"/>
      <c r="D5" s="5"/>
      <c r="E5" s="5"/>
      <c r="F5" s="5"/>
      <c r="G5" s="5"/>
      <c r="H5" s="5"/>
      <c r="I5" s="13"/>
      <c r="L5" s="14" t="s">
        <v>86</v>
      </c>
      <c r="M5" s="15">
        <v>50</v>
      </c>
      <c r="N5" s="12"/>
      <c r="O5" s="12"/>
      <c r="P5" s="12"/>
    </row>
    <row r="6" spans="2:13">
      <c r="B6" s="4"/>
      <c r="C6" s="5"/>
      <c r="D6" s="5"/>
      <c r="E6" s="5"/>
      <c r="F6" s="5"/>
      <c r="G6" s="5"/>
      <c r="H6" s="5"/>
      <c r="I6" s="13"/>
      <c r="L6" s="16" t="s">
        <v>87</v>
      </c>
      <c r="M6" s="17">
        <v>50</v>
      </c>
    </row>
    <row r="7" spans="2:13">
      <c r="B7" s="4"/>
      <c r="C7" s="5"/>
      <c r="D7" s="5"/>
      <c r="E7" s="5"/>
      <c r="F7" s="5"/>
      <c r="G7" s="5"/>
      <c r="H7" s="5"/>
      <c r="I7" s="13"/>
      <c r="L7" s="16" t="s">
        <v>88</v>
      </c>
      <c r="M7" s="17">
        <v>60</v>
      </c>
    </row>
    <row r="8" spans="2:13">
      <c r="B8" s="6"/>
      <c r="C8" s="7"/>
      <c r="D8" s="7"/>
      <c r="E8" s="7"/>
      <c r="F8" s="7"/>
      <c r="G8" s="7"/>
      <c r="H8" s="7"/>
      <c r="I8" s="18"/>
      <c r="L8" s="19" t="s">
        <v>89</v>
      </c>
      <c r="M8" s="20">
        <v>20</v>
      </c>
    </row>
    <row r="10" spans="2:9">
      <c r="B10" s="2" t="s">
        <v>90</v>
      </c>
      <c r="C10" s="3"/>
      <c r="D10" s="3"/>
      <c r="E10" s="3"/>
      <c r="F10" s="3"/>
      <c r="G10" s="3"/>
      <c r="H10" s="3"/>
      <c r="I10" s="9"/>
    </row>
    <row r="11" spans="2:9">
      <c r="B11" s="4"/>
      <c r="C11" s="5"/>
      <c r="D11" s="5"/>
      <c r="E11" s="5"/>
      <c r="F11" s="5"/>
      <c r="G11" s="5"/>
      <c r="H11" s="5"/>
      <c r="I11" s="13"/>
    </row>
    <row r="12" spans="2:12">
      <c r="B12" s="4"/>
      <c r="C12" s="5"/>
      <c r="D12" s="5"/>
      <c r="E12" s="5"/>
      <c r="F12" s="5"/>
      <c r="G12" s="5"/>
      <c r="H12" s="5"/>
      <c r="I12" s="13"/>
      <c r="L12" s="21" t="s">
        <v>91</v>
      </c>
    </row>
    <row r="13" spans="2:20">
      <c r="B13" s="4"/>
      <c r="C13" s="5"/>
      <c r="D13" s="5"/>
      <c r="E13" s="5"/>
      <c r="F13" s="5"/>
      <c r="G13" s="5"/>
      <c r="H13" s="5"/>
      <c r="I13" s="13"/>
      <c r="L13" s="22" t="s">
        <v>92</v>
      </c>
      <c r="M13" s="23">
        <f>M5*15</f>
        <v>750</v>
      </c>
      <c r="N13" s="23" t="s">
        <v>93</v>
      </c>
      <c r="O13" s="23">
        <v>5000</v>
      </c>
      <c r="P13" s="23" t="s">
        <v>94</v>
      </c>
      <c r="Q13" s="29">
        <f>M4/M13*(M7+M8)*0.5/60</f>
        <v>26.6666666666667</v>
      </c>
      <c r="R13" s="23" t="s">
        <v>95</v>
      </c>
      <c r="S13" s="23">
        <f>M5*10</f>
        <v>500</v>
      </c>
      <c r="T13" s="30" t="s">
        <v>96</v>
      </c>
    </row>
    <row r="14" spans="2:20">
      <c r="B14" s="6"/>
      <c r="C14" s="7"/>
      <c r="D14" s="7"/>
      <c r="E14" s="7"/>
      <c r="F14" s="7"/>
      <c r="G14" s="7"/>
      <c r="H14" s="7"/>
      <c r="I14" s="18"/>
      <c r="L14" s="24" t="s">
        <v>97</v>
      </c>
      <c r="M14" s="25">
        <f>M6*3</f>
        <v>150</v>
      </c>
      <c r="N14" s="25" t="s">
        <v>93</v>
      </c>
      <c r="O14" s="25">
        <v>5000</v>
      </c>
      <c r="P14" s="25" t="s">
        <v>94</v>
      </c>
      <c r="Q14" s="31">
        <f>M4/M14*(M8+M7)*0.5/60</f>
        <v>133.333333333333</v>
      </c>
      <c r="R14" s="25" t="s">
        <v>95</v>
      </c>
      <c r="S14" s="25">
        <f>M6*10</f>
        <v>500</v>
      </c>
      <c r="T14" s="32"/>
    </row>
    <row r="15" spans="11:20">
      <c r="K15" t="s">
        <v>98</v>
      </c>
      <c r="L15" t="s">
        <v>99</v>
      </c>
      <c r="M15">
        <v>30000</v>
      </c>
      <c r="T15" s="32"/>
    </row>
    <row r="16" spans="12:20">
      <c r="L16" t="s">
        <v>100</v>
      </c>
      <c r="M16">
        <v>6</v>
      </c>
      <c r="T16" s="32"/>
    </row>
    <row r="17" spans="12:20">
      <c r="L17" t="s">
        <v>101</v>
      </c>
      <c r="M17">
        <f>M15*M16/10000</f>
        <v>18</v>
      </c>
      <c r="T17" s="32"/>
    </row>
    <row r="18" spans="12:20">
      <c r="L18" t="s">
        <v>102</v>
      </c>
      <c r="M18">
        <f>M17*(0.11+0.09)*0.5</f>
        <v>1.8</v>
      </c>
      <c r="N18" s="26" t="s">
        <v>103</v>
      </c>
      <c r="O18">
        <f>(M18*10000+S13)/10000</f>
        <v>1.85</v>
      </c>
      <c r="T18" s="33"/>
    </row>
    <row r="21" spans="12:12">
      <c r="L21" s="27" t="s">
        <v>104</v>
      </c>
    </row>
    <row r="22" spans="12:19">
      <c r="L22" s="22" t="s">
        <v>92</v>
      </c>
      <c r="M22" s="23">
        <f>50</f>
        <v>50</v>
      </c>
      <c r="N22" s="23" t="s">
        <v>93</v>
      </c>
      <c r="O22" s="23">
        <v>20</v>
      </c>
      <c r="P22" s="23" t="s">
        <v>94</v>
      </c>
      <c r="Q22" s="34">
        <f>M4/O22*(M7+M8)*0.5/60</f>
        <v>1000</v>
      </c>
      <c r="R22" s="23" t="s">
        <v>95</v>
      </c>
      <c r="S22" s="35">
        <v>0</v>
      </c>
    </row>
    <row r="23" spans="12:19">
      <c r="L23" s="24" t="s">
        <v>97</v>
      </c>
      <c r="M23" s="25">
        <v>50</v>
      </c>
      <c r="N23" s="25" t="s">
        <v>93</v>
      </c>
      <c r="O23" s="25">
        <v>20</v>
      </c>
      <c r="P23" s="25" t="s">
        <v>94</v>
      </c>
      <c r="Q23" s="36">
        <f>M4/O23*(M8+M7)*0.5/60</f>
        <v>1000</v>
      </c>
      <c r="R23" s="25" t="s">
        <v>95</v>
      </c>
      <c r="S23" s="37">
        <v>0</v>
      </c>
    </row>
    <row r="24" spans="11:13">
      <c r="K24" t="s">
        <v>98</v>
      </c>
      <c r="L24" t="s">
        <v>99</v>
      </c>
      <c r="M24">
        <v>35000</v>
      </c>
    </row>
    <row r="25" spans="12:13">
      <c r="L25" t="s">
        <v>100</v>
      </c>
      <c r="M25">
        <v>3</v>
      </c>
    </row>
    <row r="26" spans="12:13">
      <c r="L26" t="s">
        <v>101</v>
      </c>
      <c r="M26">
        <f>M24*M25/10000</f>
        <v>10.5</v>
      </c>
    </row>
    <row r="27" spans="12:15">
      <c r="L27" t="s">
        <v>105</v>
      </c>
      <c r="M27">
        <f>M26*(0.11+0.05)*0.5</f>
        <v>0.84</v>
      </c>
      <c r="N27" s="26" t="s">
        <v>103</v>
      </c>
      <c r="O27">
        <f>(M27*10000+S22)/10000</f>
        <v>0.84</v>
      </c>
    </row>
    <row r="28" spans="12:15">
      <c r="L28" t="s">
        <v>106</v>
      </c>
      <c r="M28">
        <f>M26*(0.13+0.05)*0.5</f>
        <v>0.945</v>
      </c>
      <c r="N28" s="26" t="s">
        <v>103</v>
      </c>
      <c r="O28">
        <f>(M28*10000+S23)/10000</f>
        <v>0.945</v>
      </c>
    </row>
    <row r="31" spans="12:12">
      <c r="L31" s="27" t="s">
        <v>107</v>
      </c>
    </row>
    <row r="32" spans="12:19">
      <c r="L32" s="22" t="s">
        <v>92</v>
      </c>
      <c r="M32" s="23">
        <f>100</f>
        <v>100</v>
      </c>
      <c r="N32" s="23" t="s">
        <v>93</v>
      </c>
      <c r="O32" s="23">
        <v>100</v>
      </c>
      <c r="P32" s="23" t="s">
        <v>94</v>
      </c>
      <c r="Q32" s="29">
        <f>M4/O32*(M7+M8)*0.5/60</f>
        <v>200</v>
      </c>
      <c r="R32" s="23" t="s">
        <v>95</v>
      </c>
      <c r="S32" s="35">
        <f>O32*299.4</f>
        <v>29940</v>
      </c>
    </row>
    <row r="33" spans="12:19">
      <c r="L33" s="24" t="s">
        <v>97</v>
      </c>
      <c r="M33" s="25">
        <v>100</v>
      </c>
      <c r="N33" s="25" t="s">
        <v>93</v>
      </c>
      <c r="O33" s="25">
        <v>100</v>
      </c>
      <c r="P33" s="25" t="s">
        <v>94</v>
      </c>
      <c r="Q33" s="31">
        <f>M4/O33*(M8+M7)*0.5/60</f>
        <v>200</v>
      </c>
      <c r="R33" s="25" t="s">
        <v>95</v>
      </c>
      <c r="S33" s="37">
        <f>O33*299.4</f>
        <v>29940</v>
      </c>
    </row>
    <row r="34" spans="11:13">
      <c r="K34" t="s">
        <v>98</v>
      </c>
      <c r="L34" t="s">
        <v>99</v>
      </c>
      <c r="M34">
        <v>35000</v>
      </c>
    </row>
    <row r="35" spans="12:13">
      <c r="L35" t="s">
        <v>100</v>
      </c>
      <c r="M35">
        <v>3</v>
      </c>
    </row>
    <row r="36" spans="12:13">
      <c r="L36" t="s">
        <v>101</v>
      </c>
      <c r="M36">
        <f>M34*M35/10000</f>
        <v>10.5</v>
      </c>
    </row>
    <row r="37" spans="12:15">
      <c r="L37" t="s">
        <v>105</v>
      </c>
      <c r="M37">
        <f>M36*(0.11+0.05)*0.5</f>
        <v>0.84</v>
      </c>
      <c r="N37" s="26" t="s">
        <v>103</v>
      </c>
      <c r="O37" s="28">
        <f>(M37*10000+S32)/10000</f>
        <v>3.834</v>
      </c>
    </row>
    <row r="38" spans="12:15">
      <c r="L38" t="s">
        <v>106</v>
      </c>
      <c r="M38">
        <f>M36*(0.13+0.05)*0.5</f>
        <v>0.945</v>
      </c>
      <c r="N38" s="26" t="s">
        <v>103</v>
      </c>
      <c r="O38" s="28">
        <f>(M38*10000+S33)/10000</f>
        <v>3.939</v>
      </c>
    </row>
  </sheetData>
  <mergeCells count="4">
    <mergeCell ref="B2:D2"/>
    <mergeCell ref="T13:T18"/>
    <mergeCell ref="B4:I8"/>
    <mergeCell ref="B10:I14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阿里达摩系统</vt:lpstr>
      <vt:lpstr>阿里云通信</vt:lpstr>
      <vt:lpstr>需求计算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Lichao Gong</dc:creator>
  <cp:lastModifiedBy>leonl</cp:lastModifiedBy>
  <dcterms:created xsi:type="dcterms:W3CDTF">2015-06-05T18:19:00Z</dcterms:created>
  <dcterms:modified xsi:type="dcterms:W3CDTF">2023-02-01T09:32:50Z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A3CCD1333B954CFAA5771D78C2A56EB1</vt:lpwstr>
  </property>
  <property fmtid="{D5CDD505-2E9C-101B-9397-08002B2CF9AE}" pid="3" name="KSOProductBuildVer">
    <vt:lpwstr>2052-11.1.0.13703</vt:lpwstr>
  </property>
</Properties>
</file>