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P:\Users\jehlers\v3.5.0 Suggested Lists\Final Lists v3.5.0\"/>
    </mc:Choice>
  </mc:AlternateContent>
  <xr:revisionPtr revIDLastSave="0" documentId="13_ncr:1_{312029B3-C316-4405-B696-BD3ECC2DE7BF}" xr6:coauthVersionLast="36" xr6:coauthVersionMax="36" xr10:uidLastSave="{00000000-0000-0000-0000-000000000000}"/>
  <bookViews>
    <workbookView xWindow="0" yWindow="0" windowWidth="15020" windowHeight="9290" xr2:uid="{00000000-000D-0000-FFFF-FFFF00000000}"/>
  </bookViews>
  <sheets>
    <sheet name="Recommendation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5" i="3" l="1"/>
  <c r="E51" i="3"/>
  <c r="E35" i="3" l="1"/>
  <c r="E34" i="3"/>
  <c r="E49" i="3"/>
  <c r="E46" i="3"/>
  <c r="E43" i="3"/>
  <c r="E97" i="3"/>
  <c r="E56" i="3"/>
  <c r="E92" i="3"/>
  <c r="E75" i="3"/>
  <c r="E69" i="3"/>
  <c r="E125" i="3"/>
  <c r="E116" i="3"/>
  <c r="E118" i="3" l="1"/>
  <c r="E127" i="3"/>
  <c r="E121" i="3"/>
  <c r="E53" i="3" l="1"/>
  <c r="E14" i="3" l="1"/>
  <c r="E30" i="3"/>
  <c r="E8" i="3"/>
  <c r="F59" i="3" s="1"/>
  <c r="F24" i="3" l="1"/>
  <c r="F97" i="3"/>
  <c r="F33" i="3"/>
  <c r="E143" i="3"/>
  <c r="F126" i="3"/>
  <c r="F85" i="3"/>
  <c r="F68" i="3"/>
  <c r="F54" i="3"/>
  <c r="F88" i="3"/>
  <c r="F40" i="3"/>
  <c r="F87" i="3"/>
  <c r="F30" i="3"/>
  <c r="F72" i="3"/>
  <c r="F14" i="3"/>
  <c r="F25" i="3"/>
  <c r="F27" i="3"/>
  <c r="F69" i="3"/>
  <c r="F65" i="3"/>
  <c r="F78" i="3"/>
  <c r="F111" i="3"/>
  <c r="F57" i="3"/>
  <c r="F29" i="3"/>
  <c r="F46" i="3"/>
  <c r="F93" i="3"/>
  <c r="F133" i="3"/>
  <c r="F16" i="3"/>
  <c r="F134" i="3"/>
  <c r="F103" i="3"/>
  <c r="F60" i="3"/>
  <c r="F45" i="3"/>
  <c r="F121" i="3"/>
  <c r="F90" i="3"/>
  <c r="F107" i="3"/>
  <c r="F115" i="3"/>
  <c r="F13" i="3"/>
  <c r="F131" i="3"/>
  <c r="F73" i="3"/>
  <c r="F123" i="3"/>
  <c r="F117" i="3"/>
  <c r="F101" i="3"/>
  <c r="F135" i="3"/>
  <c r="F104" i="3"/>
  <c r="F63" i="3"/>
  <c r="F26" i="3"/>
  <c r="F17" i="3"/>
  <c r="F102" i="3"/>
  <c r="F48" i="3"/>
  <c r="F108" i="3"/>
  <c r="F18" i="3"/>
  <c r="F96" i="3"/>
  <c r="F100" i="3"/>
  <c r="F62" i="3"/>
  <c r="F140" i="3"/>
  <c r="F81" i="3"/>
  <c r="F23" i="3"/>
  <c r="F11" i="3"/>
  <c r="F56" i="3"/>
  <c r="F109" i="3"/>
  <c r="F132" i="3"/>
  <c r="F35" i="3"/>
  <c r="F98" i="3"/>
  <c r="F118" i="3"/>
  <c r="F125" i="3"/>
  <c r="F53" i="3"/>
  <c r="F83" i="3"/>
  <c r="F124" i="3"/>
  <c r="F112" i="3"/>
  <c r="F37" i="3"/>
  <c r="F86" i="3"/>
  <c r="F49" i="3"/>
  <c r="F39" i="3"/>
  <c r="F22" i="3"/>
  <c r="F127" i="3"/>
  <c r="F137" i="3"/>
  <c r="F21" i="3"/>
  <c r="F82" i="3"/>
  <c r="F51" i="3"/>
  <c r="F55" i="3"/>
  <c r="F76" i="3"/>
  <c r="F41" i="3"/>
  <c r="F141" i="3"/>
  <c r="F47" i="3"/>
  <c r="F12" i="3"/>
  <c r="F91" i="3"/>
  <c r="F139" i="3"/>
  <c r="F70" i="3"/>
  <c r="F15" i="3"/>
  <c r="F43" i="3"/>
  <c r="F20" i="3"/>
  <c r="F114" i="3"/>
  <c r="F129" i="3"/>
  <c r="F95" i="3"/>
  <c r="F44" i="3"/>
  <c r="F34" i="3"/>
  <c r="F64" i="3"/>
  <c r="F116" i="3"/>
  <c r="F136" i="3"/>
  <c r="F105" i="3"/>
  <c r="F66" i="3"/>
  <c r="F50" i="3"/>
  <c r="F31" i="3"/>
  <c r="F119" i="3"/>
  <c r="F138" i="3"/>
  <c r="F113" i="3"/>
  <c r="F92" i="3"/>
  <c r="F32" i="3"/>
  <c r="F61" i="3"/>
  <c r="F128" i="3"/>
  <c r="F75" i="3"/>
  <c r="F143" i="3" l="1"/>
</calcChain>
</file>

<file path=xl/sharedStrings.xml><?xml version="1.0" encoding="utf-8"?>
<sst xmlns="http://schemas.openxmlformats.org/spreadsheetml/2006/main" count="286" uniqueCount="283">
  <si>
    <t>Count of Events</t>
  </si>
  <si>
    <t>Not Recorded</t>
  </si>
  <si>
    <t>Not Applicable</t>
  </si>
  <si>
    <t>PARENT</t>
  </si>
  <si>
    <t>EMS DESCRIPTION</t>
  </si>
  <si>
    <t>COUNT</t>
  </si>
  <si>
    <t>FREQUENCY</t>
  </si>
  <si>
    <t>NOTES</t>
  </si>
  <si>
    <t>Manual establishment of airway (procedure)</t>
  </si>
  <si>
    <t>Bag valve mask ventilation (procedure)</t>
  </si>
  <si>
    <t>Lung inflation by intermittent compression of reservoir bag (procedure)</t>
  </si>
  <si>
    <t>BiPAP</t>
  </si>
  <si>
    <t>Dual pressure spontaneous ventilation support (regime/therapy)</t>
  </si>
  <si>
    <t>CPAP</t>
  </si>
  <si>
    <t>Continuous positive airway pressure ventilation treatment (regime/therapy)</t>
  </si>
  <si>
    <t>Heimlich maneuver (procedure)</t>
  </si>
  <si>
    <t>Laryngeal mask airway insertion (procedure)</t>
  </si>
  <si>
    <t>Nasopharyngeal airway insertion (procedure)</t>
  </si>
  <si>
    <t>Insertion of oropharyngeal airway (procedure)</t>
  </si>
  <si>
    <t>Airway suction technique (procedure)</t>
  </si>
  <si>
    <t>Insertion of esophageal tracheal double lumen supraglottic airway (procedure)</t>
  </si>
  <si>
    <t>Digital respired carbon dioxide monitoring (regime/therapy)</t>
  </si>
  <si>
    <t>Rapid sequence induction (procedure)</t>
  </si>
  <si>
    <t>Positive end expiratory pressure ventilation therapy, initiation and management (procedure)</t>
  </si>
  <si>
    <t>Ventilator care and adjustment (regime/therapy)</t>
  </si>
  <si>
    <t>Assessment</t>
  </si>
  <si>
    <t>Assessment using functional capacity evaluation (procedure)</t>
  </si>
  <si>
    <t>Taking orthostatic vital signs (procedure)</t>
  </si>
  <si>
    <t>Continuous physical assessment (procedure)</t>
  </si>
  <si>
    <t>Cardiac</t>
  </si>
  <si>
    <t>3 lead electrocardiographic monitoring (procedure)</t>
  </si>
  <si>
    <t>12 lead electrocardiogram (procedure)</t>
  </si>
  <si>
    <t>Cardioversion</t>
  </si>
  <si>
    <t>Cardioversion (procedure)</t>
  </si>
  <si>
    <t>Mechanically assisted chest compression (procedure)</t>
  </si>
  <si>
    <t>Cardiopulmonary resuscitation (procedure)</t>
  </si>
  <si>
    <t>Defibrillation, AED</t>
  </si>
  <si>
    <t>External ventricular defibrillation (procedure)</t>
  </si>
  <si>
    <t>Circulatory care: mechanical assist device (regime/therapy)</t>
  </si>
  <si>
    <t>Cardiac pacing (procedure)</t>
  </si>
  <si>
    <t>Vagal stimulation physiologic challenge (procedure)</t>
  </si>
  <si>
    <t>Tension pneumothorax relief (procedure)</t>
  </si>
  <si>
    <t>Contact Medical Control</t>
  </si>
  <si>
    <t>Informing doctor (procedure)</t>
  </si>
  <si>
    <t>Monitoring of patient (regime/therapy)</t>
  </si>
  <si>
    <t>Active external cooling of subject (procedure)</t>
  </si>
  <si>
    <t>Active external warming of subject (procedure)</t>
  </si>
  <si>
    <t>Physical restraint (procedure)</t>
  </si>
  <si>
    <t>Insertion of nasogastric tube (procedure)</t>
  </si>
  <si>
    <t>Insertion of orogastric tube (procedure)</t>
  </si>
  <si>
    <t>Application of cervical collar (procedure)</t>
  </si>
  <si>
    <t>Manual inline stabilization of cervical spine (procedure)</t>
  </si>
  <si>
    <t>Cervical spine immobilization (procedure)</t>
  </si>
  <si>
    <t>Stabilization of spine (procedure)</t>
  </si>
  <si>
    <t>Application of splint (procedure)</t>
  </si>
  <si>
    <t>Pelvic sling (procedure)</t>
  </si>
  <si>
    <t>Application of traction using a traction device (procedure)</t>
  </si>
  <si>
    <t>Burn care (regime/therapy)</t>
  </si>
  <si>
    <t>Wound care (regime/therapy)</t>
  </si>
  <si>
    <t>Application of chemical hemostatic agents (procedure)</t>
  </si>
  <si>
    <t>Application of dressing, occlusive plastic (procedure)</t>
  </si>
  <si>
    <t>Application of dressing, pressure (procedure)</t>
  </si>
  <si>
    <t>Tourniquet</t>
  </si>
  <si>
    <t>Application of tourniquet (procedure)</t>
  </si>
  <si>
    <t>Irrigation of wound (procedure)</t>
  </si>
  <si>
    <t>Vascular Access</t>
  </si>
  <si>
    <t>Insertion of catheter into artery (procedure)</t>
  </si>
  <si>
    <t>Care of central line (procedure)</t>
  </si>
  <si>
    <t>Intraosseous cannulation (procedure)</t>
  </si>
  <si>
    <t>Phlebotomy (procedure)</t>
  </si>
  <si>
    <t>Removal of peripheral intravenous catheter (procedure)</t>
  </si>
  <si>
    <t>Catheterization of external jugular vein (procedure)</t>
  </si>
  <si>
    <t>Catheterization of vein (procedure)</t>
  </si>
  <si>
    <t>Administration of intravenous fluids (procedure)</t>
  </si>
  <si>
    <t>Medical examination for suspected condition (procedure)</t>
  </si>
  <si>
    <t>Dressing of wound (procedure)</t>
  </si>
  <si>
    <t>Application of bandage (procedure)</t>
  </si>
  <si>
    <t>Administration of drug or medicament (procedure)</t>
  </si>
  <si>
    <t>Procedures relating to positioning and support (procedure)</t>
  </si>
  <si>
    <t>Neurological assessment (procedure)</t>
  </si>
  <si>
    <t>Pain assessment (procedure)</t>
  </si>
  <si>
    <t>Checking position of endotracheal tube (procedure)</t>
  </si>
  <si>
    <t>Vaginal delivery, medical personnel present (procedure)</t>
  </si>
  <si>
    <t>Provision of environmental control system (procedure)</t>
  </si>
  <si>
    <t>Orotracheal intubation (procedure)</t>
  </si>
  <si>
    <t>Cardiac monitoring (regime/therapy)</t>
  </si>
  <si>
    <t>Pulse oximetry (procedure)</t>
  </si>
  <si>
    <t>Medical examinations/reports (procedure)</t>
  </si>
  <si>
    <t>Pain management (procedure)</t>
  </si>
  <si>
    <t>Respired carbon dioxide monitoring (regime/therapy)</t>
  </si>
  <si>
    <t>Examination of spine (procedure)</t>
  </si>
  <si>
    <t>Examination of cervical spine (procedure)</t>
  </si>
  <si>
    <t>Electrocardiographic procedure (procedure)</t>
  </si>
  <si>
    <t>Transfer of care (procedure)</t>
  </si>
  <si>
    <t>Initial patient assessment (procedure)</t>
  </si>
  <si>
    <t>Glucose measurement, blood (procedure)</t>
  </si>
  <si>
    <t>Intravenous/irrigation monitoring (regime/therapy)</t>
  </si>
  <si>
    <t>Oxygen administration by nasal cannula (procedure)</t>
  </si>
  <si>
    <t>Oxygen administration by mask (procedure)</t>
  </si>
  <si>
    <t>Application of pressure bandage (procedure)</t>
  </si>
  <si>
    <t>Evaluation procedure (procedure)</t>
  </si>
  <si>
    <t>Hypoglycemia management (procedure)</t>
  </si>
  <si>
    <t>Administration of drug or medicament via intravenous route (procedure)</t>
  </si>
  <si>
    <t>Taking respiratory rate (procedure)</t>
  </si>
  <si>
    <t>Adult care assessment (procedure)</t>
  </si>
  <si>
    <t>Isolation precautions (procedure)</t>
  </si>
  <si>
    <t>Adult pain assessment (procedure)</t>
  </si>
  <si>
    <t>Pediatric pain assessment (procedure)</t>
  </si>
  <si>
    <t>Pediatric continuous physical assessment (procedure)</t>
  </si>
  <si>
    <t>Conversion of intravenous infusion to saline lock (procedure)</t>
  </si>
  <si>
    <t>Transfer of care to hospital (procedure)</t>
  </si>
  <si>
    <t>Insertion of esophageal tracheal combitube (procedure)</t>
  </si>
  <si>
    <t>Administration of intravenous fluid bolus (procedure)</t>
  </si>
  <si>
    <t>Application of pressure to wound (procedure)</t>
  </si>
  <si>
    <t>Electrocardiographic monitoring (procedure)</t>
  </si>
  <si>
    <t>Blood pressure taking (procedure)</t>
  </si>
  <si>
    <t>Nebulizer therapy (procedure)</t>
  </si>
  <si>
    <t>Temperature taking (procedure)</t>
  </si>
  <si>
    <t>Moving a patient (procedure)</t>
  </si>
  <si>
    <t>Oxygen therapy (procedure)</t>
  </si>
  <si>
    <t>Moving a patient to a stretcher (procedure)</t>
  </si>
  <si>
    <t>Taking patient vital signs (procedure)</t>
  </si>
  <si>
    <t>Pulse taking (procedure)</t>
  </si>
  <si>
    <t>Glasgow coma testing and evaluation (procedure)</t>
  </si>
  <si>
    <t>Holding patient (procedure)</t>
  </si>
  <si>
    <t>SNOMED</t>
  </si>
  <si>
    <t>Immobilization</t>
  </si>
  <si>
    <t>Vital Signs</t>
  </si>
  <si>
    <t>Wound Care</t>
  </si>
  <si>
    <t>Airway, Advanced</t>
  </si>
  <si>
    <t>Transfer of Care</t>
  </si>
  <si>
    <t>Environmental</t>
  </si>
  <si>
    <t>Other</t>
  </si>
  <si>
    <t>Pain</t>
  </si>
  <si>
    <t>Administration (Drug, fluid, gas)</t>
  </si>
  <si>
    <t>Includes 423574009 CPAP weaning</t>
  </si>
  <si>
    <t>SNOMED DESCRIPTION</t>
  </si>
  <si>
    <t>Nebulizer therapy</t>
  </si>
  <si>
    <t>Airway suction</t>
  </si>
  <si>
    <t>includes 297751002 Infusion of saline</t>
  </si>
  <si>
    <t>Drug administration</t>
  </si>
  <si>
    <t>Drug administration via IV</t>
  </si>
  <si>
    <t>Oxygen via mask</t>
  </si>
  <si>
    <t>Assist ventilations via BVM</t>
  </si>
  <si>
    <t>Oral airway insertion (OPA)</t>
  </si>
  <si>
    <t>Nasal airway insertion (NPA)</t>
  </si>
  <si>
    <t>Open airway manually</t>
  </si>
  <si>
    <t>Orogastric tube insertion (OG)</t>
  </si>
  <si>
    <t>Nasogastric tube insertion (NG)</t>
  </si>
  <si>
    <t>Intubation, NOS</t>
  </si>
  <si>
    <t>Oxygen via cannula</t>
  </si>
  <si>
    <t>IV fluid bolus</t>
  </si>
  <si>
    <t>Patient monitoring</t>
  </si>
  <si>
    <t>Blood glucose measurement</t>
  </si>
  <si>
    <t>Glycemic Management</t>
  </si>
  <si>
    <t>CPR, manual</t>
  </si>
  <si>
    <t>Defibrillation, manual</t>
  </si>
  <si>
    <t>Chest compressions, mechanical</t>
  </si>
  <si>
    <t>Pacing</t>
  </si>
  <si>
    <t>LVAD monitoring</t>
  </si>
  <si>
    <t>Assist ventilations, intubated</t>
  </si>
  <si>
    <t>PEEP</t>
  </si>
  <si>
    <t>ET tube, check placement</t>
  </si>
  <si>
    <t>Bandage</t>
  </si>
  <si>
    <t>Hemostatic agent (i.e. QuikClot)</t>
  </si>
  <si>
    <t>Dressing</t>
  </si>
  <si>
    <t>Irrigation</t>
  </si>
  <si>
    <t>Burn care</t>
  </si>
  <si>
    <t>Apply pressure to wound</t>
  </si>
  <si>
    <t>Wound care, NOS</t>
  </si>
  <si>
    <t>Glascow Coma Scale (GCS)</t>
  </si>
  <si>
    <t>Blood pressure</t>
  </si>
  <si>
    <t>Pulse</t>
  </si>
  <si>
    <t>Pulse oximetry</t>
  </si>
  <si>
    <t>Capillary refill</t>
  </si>
  <si>
    <t>New (I think the capillary blood glucose has been misused as this)</t>
  </si>
  <si>
    <t>IV fluids</t>
  </si>
  <si>
    <t>Ventilator care/adjustment</t>
  </si>
  <si>
    <t>Spinal, advanced assessment (spinal clearance)</t>
  </si>
  <si>
    <t>Spinal, exam</t>
  </si>
  <si>
    <t>Spinal, c-spine exam</t>
  </si>
  <si>
    <t>Hypoglycemia management</t>
  </si>
  <si>
    <t>ECG, 12 lead</t>
  </si>
  <si>
    <t>ECG, 3 lead</t>
  </si>
  <si>
    <t>Cardiac monitoring</t>
  </si>
  <si>
    <t>ECG, monitoring</t>
  </si>
  <si>
    <t>ECG, NOS</t>
  </si>
  <si>
    <t>Patient cooling</t>
  </si>
  <si>
    <t>Patient warming</t>
  </si>
  <si>
    <t>Pelvic sling</t>
  </si>
  <si>
    <t>Splinting, traction</t>
  </si>
  <si>
    <t>Splinting, general</t>
  </si>
  <si>
    <t>Spinal stabilization, manual</t>
  </si>
  <si>
    <t>Spinal stabilization, c-spine</t>
  </si>
  <si>
    <t>Cervical collar</t>
  </si>
  <si>
    <t xml:space="preserve">Spinal stabilization, NOS </t>
  </si>
  <si>
    <t>Isolation precautions</t>
  </si>
  <si>
    <t xml:space="preserve">Needle decompression </t>
  </si>
  <si>
    <t>Pain assessment, adult</t>
  </si>
  <si>
    <t>Pain assessment, pediatric</t>
  </si>
  <si>
    <t>Pain assessment, NOS</t>
  </si>
  <si>
    <t>Pain management</t>
  </si>
  <si>
    <t>Moving patient to stretcher</t>
  </si>
  <si>
    <t>Physical restraint</t>
  </si>
  <si>
    <t>Moving patient, NOS</t>
  </si>
  <si>
    <t>Transfer of care, NOS</t>
  </si>
  <si>
    <t>Transfer of care to hospital</t>
  </si>
  <si>
    <t>Gastrointestinal</t>
  </si>
  <si>
    <t>Assessment, Cardiac</t>
  </si>
  <si>
    <t>Vaginal delivery</t>
  </si>
  <si>
    <t>Temperature</t>
  </si>
  <si>
    <t>Vital signs, NOS</t>
  </si>
  <si>
    <t>Vital signs, orthostatic</t>
  </si>
  <si>
    <t>Dressing, pressure</t>
  </si>
  <si>
    <t>Bandage, pressure</t>
  </si>
  <si>
    <t>Dressing, occlusive</t>
  </si>
  <si>
    <t>Convert IV to saline lock</t>
  </si>
  <si>
    <t>IO cannulation</t>
  </si>
  <si>
    <t>IV, removal</t>
  </si>
  <si>
    <t>Central line care</t>
  </si>
  <si>
    <t>Arterial cannulation</t>
  </si>
  <si>
    <t>Vein, blood draw</t>
  </si>
  <si>
    <t>Vein, external jugular access</t>
  </si>
  <si>
    <t>Respiratory rate</t>
  </si>
  <si>
    <t>IV, insertion</t>
  </si>
  <si>
    <t>Vagal maneuver</t>
  </si>
  <si>
    <t>Environmental control</t>
  </si>
  <si>
    <t>Holding patient</t>
  </si>
  <si>
    <t>Patient positioning, support</t>
  </si>
  <si>
    <t>Assessment, continuous</t>
  </si>
  <si>
    <t>Assessment, adult</t>
  </si>
  <si>
    <t xml:space="preserve">Assessment, initial </t>
  </si>
  <si>
    <t>Assessment, pediatric</t>
  </si>
  <si>
    <t>Assessment, neurological</t>
  </si>
  <si>
    <t>Exam, medical</t>
  </si>
  <si>
    <t>Exam, medical, suspected condition</t>
  </si>
  <si>
    <t>Evaluation/observation</t>
  </si>
  <si>
    <t>Total events with Procedure listed</t>
  </si>
  <si>
    <t>Intubation, combitube</t>
  </si>
  <si>
    <t>Intubation, laryngeal mask airway (LMA)</t>
  </si>
  <si>
    <t>Intubation, rapid sequence intubation (RSI)</t>
  </si>
  <si>
    <t>Intubation, supraglottic</t>
  </si>
  <si>
    <t>Patient Positioning</t>
  </si>
  <si>
    <t>Spinal Procedures</t>
  </si>
  <si>
    <t>Oxygen therapy, NOS</t>
  </si>
  <si>
    <t>IV, monitoring</t>
  </si>
  <si>
    <t>Heimlich maneuver</t>
  </si>
  <si>
    <t>ETCO2 digital capnography</t>
  </si>
  <si>
    <t>Airway, Basic</t>
  </si>
  <si>
    <t>ETCO2 monitoring</t>
  </si>
  <si>
    <t>Capillary refill (finding)</t>
  </si>
  <si>
    <t>Includes 418613003 Tracheal intubation through LMA</t>
  </si>
  <si>
    <t>Includes 16883004 Endotracheal intubation, 52765003 Intubation</t>
  </si>
  <si>
    <t>Includes 422440002 Adult continuous assessment, 423895006 Adult admission assessment</t>
  </si>
  <si>
    <t>Includes 444714004 Assessment of consciousness level</t>
  </si>
  <si>
    <t>Includes 225886003 Medical assessment</t>
  </si>
  <si>
    <t>Includes 88140007 Cardiac monitor surveillance</t>
  </si>
  <si>
    <t>Includes 164847006 Standard electrocardiogram, 429163003 15 lead ECG</t>
  </si>
  <si>
    <t>Includes 229585002 Cold pack treatment, 229583009 Chemically activated ice pack</t>
  </si>
  <si>
    <t>Includes 302789003 Capillary blood glucose, 166888009 Blood glucose method, 166900001 Glucometer</t>
  </si>
  <si>
    <t>Includes 445719003 Assessment using visual analog scale</t>
  </si>
  <si>
    <t>Includes 423212001 Trendelenburg position, 225994009 Placing patient in position of comfort</t>
  </si>
  <si>
    <t>Includes 392231009 Intravenous cannulation, 386339009 IV insertion</t>
  </si>
  <si>
    <t>Includes 385756009 IV care management, 386493006 IV device maintenance</t>
  </si>
  <si>
    <t>Includes 28520004 Venipuncture for blood test</t>
  </si>
  <si>
    <t>Includes 135840009 Blood pressure monitoring</t>
  </si>
  <si>
    <t>Includes 284034009 Pulse oximetry monitoring, 104847001 Oxygen saturation</t>
  </si>
  <si>
    <t>Includes 89003005 Oral temperature</t>
  </si>
  <si>
    <t>eProcedure.03: Procedure Suggested List</t>
  </si>
  <si>
    <t>Record Date Range Evaluated: 01/01/2017 through 07/01/2019</t>
  </si>
  <si>
    <t>Total count of events</t>
  </si>
  <si>
    <t>Long board</t>
  </si>
  <si>
    <t>Immobilization using long board</t>
  </si>
  <si>
    <t>Intubation, single lumen supraglottic</t>
  </si>
  <si>
    <t>Intubation, using bougie device</t>
  </si>
  <si>
    <t>Insertion of single lumen supraglottic airway device</t>
  </si>
  <si>
    <t>Orotracheal intubation using bougie device</t>
  </si>
  <si>
    <t>Immobilization using extrication splint (procedure)</t>
  </si>
  <si>
    <t>Extrication device (KED)</t>
  </si>
  <si>
    <t>Defibrillation using Automated External Cardiac Defibrillator</t>
  </si>
  <si>
    <t>Changed to updated code 10/2019. Includes 233169004 Automatic defibrillator procedure</t>
  </si>
  <si>
    <t>Added 10/2019</t>
  </si>
  <si>
    <t>Updated 10/04/2019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</si>
</sst>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left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Font="1" applyBorder="1" applyAlignment="1">
      <alignment vertical="center"/>
    </xf>
    <xf numFmtId="14" fontId="0" fillId="0" borderId="0" xfId="0" applyNumberFormat="1" applyFont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vertical="center" wrapText="1"/>
    </xf>
    <xf numFmtId="164" fontId="0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Fill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0" fillId="0" borderId="1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164" fontId="0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3" borderId="13" xfId="0" applyNumberFormat="1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vertical="center" wrapText="1"/>
    </xf>
    <xf numFmtId="164" fontId="0" fillId="3" borderId="0" xfId="0" applyNumberFormat="1" applyFont="1" applyFill="1" applyBorder="1" applyAlignment="1">
      <alignment vertical="center"/>
    </xf>
    <xf numFmtId="164" fontId="4" fillId="0" borderId="0" xfId="0" applyNumberFormat="1" applyFont="1" applyBorder="1" applyAlignment="1">
      <alignment vertical="center"/>
    </xf>
    <xf numFmtId="0" fontId="0" fillId="3" borderId="13" xfId="0" applyFont="1" applyFill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0" fillId="3" borderId="0" xfId="0" applyFont="1" applyFill="1" applyBorder="1" applyAlignment="1">
      <alignment vertical="center" wrapText="1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2" borderId="9" xfId="0" applyNumberFormat="1" applyFont="1" applyFill="1" applyBorder="1" applyAlignment="1">
      <alignment horizontal="center" vertical="center" wrapText="1"/>
    </xf>
    <xf numFmtId="0" fontId="0" fillId="2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164" fontId="4" fillId="0" borderId="0" xfId="0" applyNumberFormat="1" applyFont="1" applyAlignment="1">
      <alignment vertic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64" fontId="4" fillId="0" borderId="0" xfId="0" applyNumberFormat="1" applyFont="1" applyFill="1" applyAlignment="1">
      <alignment vertical="center"/>
    </xf>
    <xf numFmtId="0" fontId="0" fillId="0" borderId="6" xfId="0" applyFont="1" applyBorder="1" applyAlignment="1">
      <alignment wrapText="1"/>
    </xf>
    <xf numFmtId="0" fontId="0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10" xfId="0" applyFont="1" applyBorder="1" applyAlignment="1">
      <alignment wrapText="1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2" xfId="0" applyFont="1" applyBorder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/>
    <xf numFmtId="1" fontId="8" fillId="0" borderId="0" xfId="0" applyNumberFormat="1" applyFont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3"/>
  <sheetViews>
    <sheetView tabSelected="1" topLeftCell="B116" zoomScale="90" zoomScaleNormal="90" workbookViewId="0">
      <selection activeCell="B138" sqref="B138"/>
    </sheetView>
  </sheetViews>
  <sheetFormatPr defaultColWidth="9.1796875" defaultRowHeight="14.5" x14ac:dyDescent="0.35"/>
  <cols>
    <col min="1" max="1" width="30.54296875" style="9" customWidth="1"/>
    <col min="2" max="2" width="45.7265625" style="10" customWidth="1"/>
    <col min="3" max="3" width="28.08984375" style="37" customWidth="1"/>
    <col min="4" max="4" width="87" style="10" customWidth="1"/>
    <col min="5" max="5" width="12.7265625" style="10" customWidth="1"/>
    <col min="6" max="6" width="12.1796875" style="8" customWidth="1"/>
    <col min="7" max="7" width="94.7265625" style="10" customWidth="1"/>
    <col min="8" max="8" width="9.1796875" style="10"/>
    <col min="9" max="9" width="5.81640625" style="10" customWidth="1"/>
    <col min="10" max="10" width="22.7265625" style="10" customWidth="1"/>
    <col min="11" max="11" width="59.1796875" style="10" customWidth="1"/>
    <col min="12" max="16384" width="9.1796875" style="10"/>
  </cols>
  <sheetData>
    <row r="1" spans="1:7" ht="31" x14ac:dyDescent="0.35">
      <c r="B1" s="94" t="s">
        <v>268</v>
      </c>
      <c r="C1" s="94"/>
      <c r="D1" s="94"/>
      <c r="G1" s="10" t="s">
        <v>282</v>
      </c>
    </row>
    <row r="2" spans="1:7" x14ac:dyDescent="0.35">
      <c r="D2" s="11"/>
      <c r="E2" s="12"/>
      <c r="F2" s="13"/>
    </row>
    <row r="3" spans="1:7" x14ac:dyDescent="0.35">
      <c r="D3" s="11"/>
      <c r="E3" s="11"/>
      <c r="F3" s="13"/>
    </row>
    <row r="4" spans="1:7" ht="29" x14ac:dyDescent="0.35">
      <c r="E4" s="73" t="s">
        <v>0</v>
      </c>
    </row>
    <row r="5" spans="1:7" x14ac:dyDescent="0.35">
      <c r="B5" s="90" t="s">
        <v>269</v>
      </c>
      <c r="D5" s="72" t="s">
        <v>270</v>
      </c>
      <c r="E5" s="14">
        <v>37063795</v>
      </c>
      <c r="G5" s="15"/>
    </row>
    <row r="6" spans="1:7" x14ac:dyDescent="0.35">
      <c r="D6" s="16" t="s">
        <v>2</v>
      </c>
      <c r="E6" s="17">
        <v>703598</v>
      </c>
    </row>
    <row r="7" spans="1:7" x14ac:dyDescent="0.35">
      <c r="D7" s="16" t="s">
        <v>1</v>
      </c>
      <c r="E7" s="17">
        <v>1656431</v>
      </c>
    </row>
    <row r="8" spans="1:7" x14ac:dyDescent="0.35">
      <c r="D8" s="72" t="s">
        <v>237</v>
      </c>
      <c r="E8" s="88">
        <f>E5-E6-E7</f>
        <v>34703766</v>
      </c>
    </row>
    <row r="9" spans="1:7" s="2" customFormat="1" x14ac:dyDescent="0.35">
      <c r="A9" s="4" t="s">
        <v>3</v>
      </c>
      <c r="B9" s="1" t="s">
        <v>4</v>
      </c>
      <c r="C9" s="1" t="s">
        <v>125</v>
      </c>
      <c r="D9" s="55" t="s">
        <v>136</v>
      </c>
      <c r="E9" s="1" t="s">
        <v>5</v>
      </c>
      <c r="F9" s="3" t="s">
        <v>6</v>
      </c>
      <c r="G9" s="4" t="s">
        <v>7</v>
      </c>
    </row>
    <row r="10" spans="1:7" x14ac:dyDescent="0.35">
      <c r="A10" s="63"/>
      <c r="B10" s="62"/>
      <c r="C10" s="64"/>
      <c r="D10" s="68"/>
      <c r="E10" s="65"/>
      <c r="F10" s="66"/>
    </row>
    <row r="11" spans="1:7" x14ac:dyDescent="0.35">
      <c r="A11" s="9" t="s">
        <v>134</v>
      </c>
      <c r="B11" s="18" t="s">
        <v>140</v>
      </c>
      <c r="C11" s="19">
        <v>18629005</v>
      </c>
      <c r="D11" s="20" t="s">
        <v>77</v>
      </c>
      <c r="E11" s="20">
        <v>21722</v>
      </c>
      <c r="F11" s="8">
        <f t="shared" ref="F11:F18" si="0">E11/$E$8</f>
        <v>6.2592630436708228E-4</v>
      </c>
    </row>
    <row r="12" spans="1:7" x14ac:dyDescent="0.35">
      <c r="B12" s="18" t="s">
        <v>141</v>
      </c>
      <c r="C12" s="19">
        <v>386358000</v>
      </c>
      <c r="D12" s="20" t="s">
        <v>102</v>
      </c>
      <c r="E12" s="20">
        <v>7728</v>
      </c>
      <c r="F12" s="8">
        <f t="shared" si="0"/>
        <v>2.226847656822029E-4</v>
      </c>
    </row>
    <row r="13" spans="1:7" x14ac:dyDescent="0.35">
      <c r="B13" s="18" t="s">
        <v>151</v>
      </c>
      <c r="C13" s="19">
        <v>431393006</v>
      </c>
      <c r="D13" s="20" t="s">
        <v>112</v>
      </c>
      <c r="E13" s="20">
        <v>5840</v>
      </c>
      <c r="F13" s="8">
        <f t="shared" si="0"/>
        <v>1.682814481863438E-4</v>
      </c>
    </row>
    <row r="14" spans="1:7" x14ac:dyDescent="0.35">
      <c r="B14" s="18" t="s">
        <v>176</v>
      </c>
      <c r="C14" s="19">
        <v>103744005</v>
      </c>
      <c r="D14" s="20" t="s">
        <v>73</v>
      </c>
      <c r="E14" s="20">
        <f>39527+8189</f>
        <v>47716</v>
      </c>
      <c r="F14" s="8">
        <f t="shared" si="0"/>
        <v>1.3749516406951338E-3</v>
      </c>
      <c r="G14" s="10" t="s">
        <v>139</v>
      </c>
    </row>
    <row r="15" spans="1:7" x14ac:dyDescent="0.35">
      <c r="B15" s="5" t="s">
        <v>137</v>
      </c>
      <c r="C15" s="19">
        <v>56251003</v>
      </c>
      <c r="D15" s="20" t="s">
        <v>116</v>
      </c>
      <c r="E15" s="20">
        <v>22642</v>
      </c>
      <c r="F15" s="8">
        <f t="shared" si="0"/>
        <v>6.5243639551972542E-4</v>
      </c>
    </row>
    <row r="16" spans="1:7" x14ac:dyDescent="0.35">
      <c r="B16" s="18" t="s">
        <v>244</v>
      </c>
      <c r="C16" s="19">
        <v>57485005</v>
      </c>
      <c r="D16" s="20" t="s">
        <v>119</v>
      </c>
      <c r="E16" s="20">
        <v>11876</v>
      </c>
      <c r="F16" s="8">
        <f t="shared" si="0"/>
        <v>3.4221069840085941E-4</v>
      </c>
      <c r="G16" s="21"/>
    </row>
    <row r="17" spans="1:7" x14ac:dyDescent="0.35">
      <c r="B17" s="18" t="s">
        <v>150</v>
      </c>
      <c r="C17" s="19">
        <v>371907003</v>
      </c>
      <c r="D17" s="20" t="s">
        <v>97</v>
      </c>
      <c r="E17" s="20">
        <v>97181</v>
      </c>
      <c r="F17" s="8">
        <f t="shared" si="0"/>
        <v>2.8003012698967597E-3</v>
      </c>
    </row>
    <row r="18" spans="1:7" x14ac:dyDescent="0.35">
      <c r="B18" s="18" t="s">
        <v>142</v>
      </c>
      <c r="C18" s="19">
        <v>371908008</v>
      </c>
      <c r="D18" s="20" t="s">
        <v>98</v>
      </c>
      <c r="E18" s="20">
        <v>21632</v>
      </c>
      <c r="F18" s="8">
        <f t="shared" si="0"/>
        <v>6.2333292588475839E-4</v>
      </c>
    </row>
    <row r="19" spans="1:7" x14ac:dyDescent="0.35">
      <c r="A19" s="63"/>
      <c r="B19" s="62"/>
      <c r="C19" s="64"/>
      <c r="D19" s="65"/>
      <c r="E19" s="68"/>
      <c r="F19" s="66"/>
    </row>
    <row r="20" spans="1:7" x14ac:dyDescent="0.35">
      <c r="A20" s="9" t="s">
        <v>248</v>
      </c>
      <c r="B20" s="18" t="s">
        <v>138</v>
      </c>
      <c r="C20" s="19">
        <v>230040009</v>
      </c>
      <c r="D20" s="20" t="s">
        <v>19</v>
      </c>
      <c r="E20" s="20">
        <v>106158</v>
      </c>
      <c r="F20" s="22">
        <f t="shared" ref="F20:F27" si="1">E20/$E$8</f>
        <v>3.0589763658503228E-3</v>
      </c>
    </row>
    <row r="21" spans="1:7" x14ac:dyDescent="0.35">
      <c r="B21" s="5" t="s">
        <v>143</v>
      </c>
      <c r="C21" s="19">
        <v>425447009</v>
      </c>
      <c r="D21" s="20" t="s">
        <v>9</v>
      </c>
      <c r="E21" s="20">
        <v>135646</v>
      </c>
      <c r="F21" s="22">
        <f t="shared" si="1"/>
        <v>3.9086824179254782E-3</v>
      </c>
    </row>
    <row r="22" spans="1:7" s="53" customFormat="1" x14ac:dyDescent="0.35">
      <c r="A22" s="9"/>
      <c r="B22" s="31" t="s">
        <v>160</v>
      </c>
      <c r="C22" s="51">
        <v>243140006</v>
      </c>
      <c r="D22" s="52" t="s">
        <v>10</v>
      </c>
      <c r="E22" s="52">
        <v>24727</v>
      </c>
      <c r="F22" s="67">
        <f t="shared" si="1"/>
        <v>7.1251633036022665E-4</v>
      </c>
    </row>
    <row r="23" spans="1:7" s="53" customFormat="1" x14ac:dyDescent="0.35">
      <c r="A23" s="78"/>
      <c r="B23" s="32" t="s">
        <v>249</v>
      </c>
      <c r="C23" s="82">
        <v>284029005</v>
      </c>
      <c r="D23" s="83" t="s">
        <v>89</v>
      </c>
      <c r="E23" s="83">
        <v>15938</v>
      </c>
      <c r="F23" s="84">
        <f>E23/$E$8</f>
        <v>4.5925851390307324E-4</v>
      </c>
    </row>
    <row r="24" spans="1:7" s="54" customFormat="1" x14ac:dyDescent="0.35">
      <c r="A24" s="9"/>
      <c r="B24" s="29" t="s">
        <v>246</v>
      </c>
      <c r="C24" s="45">
        <v>23690002</v>
      </c>
      <c r="D24" s="46" t="s">
        <v>15</v>
      </c>
      <c r="E24" s="46">
        <v>873</v>
      </c>
      <c r="F24" s="36">
        <f>E24/$E$8</f>
        <v>2.5155771278540779E-5</v>
      </c>
    </row>
    <row r="25" spans="1:7" x14ac:dyDescent="0.35">
      <c r="B25" s="5" t="s">
        <v>145</v>
      </c>
      <c r="C25" s="19">
        <v>182692007</v>
      </c>
      <c r="D25" s="20" t="s">
        <v>17</v>
      </c>
      <c r="E25" s="20">
        <v>56690</v>
      </c>
      <c r="F25" s="22">
        <f t="shared" si="1"/>
        <v>1.633540290699286E-3</v>
      </c>
    </row>
    <row r="26" spans="1:7" x14ac:dyDescent="0.35">
      <c r="B26" s="5" t="s">
        <v>144</v>
      </c>
      <c r="C26" s="19">
        <v>7443007</v>
      </c>
      <c r="D26" s="20" t="s">
        <v>18</v>
      </c>
      <c r="E26" s="20">
        <v>68082</v>
      </c>
      <c r="F26" s="22">
        <f t="shared" si="1"/>
        <v>1.9618043759285376E-3</v>
      </c>
    </row>
    <row r="27" spans="1:7" x14ac:dyDescent="0.35">
      <c r="B27" s="5" t="s">
        <v>146</v>
      </c>
      <c r="C27" s="19">
        <v>232664002</v>
      </c>
      <c r="D27" s="20" t="s">
        <v>8</v>
      </c>
      <c r="E27" s="20">
        <v>22807</v>
      </c>
      <c r="F27" s="22">
        <f t="shared" si="1"/>
        <v>6.5719092273731905E-4</v>
      </c>
    </row>
    <row r="28" spans="1:7" x14ac:dyDescent="0.35">
      <c r="A28" s="63"/>
      <c r="B28" s="62"/>
      <c r="C28" s="64"/>
      <c r="D28" s="68"/>
      <c r="E28" s="70"/>
      <c r="F28" s="66"/>
    </row>
    <row r="29" spans="1:7" x14ac:dyDescent="0.35">
      <c r="A29" s="9" t="s">
        <v>129</v>
      </c>
      <c r="B29" s="5" t="s">
        <v>11</v>
      </c>
      <c r="C29" s="69">
        <v>243142003</v>
      </c>
      <c r="D29" s="20" t="s">
        <v>12</v>
      </c>
      <c r="E29" s="20">
        <v>5715</v>
      </c>
      <c r="F29" s="22">
        <f t="shared" ref="F29:F41" si="2">E29/$E$8</f>
        <v>1.6467953362756077E-4</v>
      </c>
    </row>
    <row r="30" spans="1:7" x14ac:dyDescent="0.35">
      <c r="B30" s="5" t="s">
        <v>13</v>
      </c>
      <c r="C30" s="23">
        <v>47545007</v>
      </c>
      <c r="D30" s="7" t="s">
        <v>14</v>
      </c>
      <c r="E30" s="7">
        <f>110015+5381</f>
        <v>115396</v>
      </c>
      <c r="F30" s="22">
        <f t="shared" si="2"/>
        <v>3.3251722594026252E-3</v>
      </c>
      <c r="G30" s="10" t="s">
        <v>135</v>
      </c>
    </row>
    <row r="31" spans="1:7" x14ac:dyDescent="0.35">
      <c r="B31" s="5" t="s">
        <v>162</v>
      </c>
      <c r="C31" s="69">
        <v>225718003</v>
      </c>
      <c r="D31" s="20" t="s">
        <v>81</v>
      </c>
      <c r="E31" s="20">
        <v>17467</v>
      </c>
      <c r="F31" s="8">
        <f t="shared" si="2"/>
        <v>5.0331713278610739E-4</v>
      </c>
      <c r="G31" s="14"/>
    </row>
    <row r="32" spans="1:7" s="54" customFormat="1" x14ac:dyDescent="0.35">
      <c r="A32" s="9"/>
      <c r="B32" s="29" t="s">
        <v>247</v>
      </c>
      <c r="C32" s="34">
        <v>425543005</v>
      </c>
      <c r="D32" s="35" t="s">
        <v>21</v>
      </c>
      <c r="E32" s="35">
        <v>107784</v>
      </c>
      <c r="F32" s="71">
        <f t="shared" si="2"/>
        <v>3.1058300704309726E-3</v>
      </c>
      <c r="G32" s="86"/>
    </row>
    <row r="33" spans="1:9" x14ac:dyDescent="0.35">
      <c r="B33" s="5" t="s">
        <v>238</v>
      </c>
      <c r="C33" s="45">
        <v>429705000</v>
      </c>
      <c r="D33" s="85" t="s">
        <v>111</v>
      </c>
      <c r="E33" s="85">
        <v>2233</v>
      </c>
      <c r="F33" s="36">
        <f t="shared" si="2"/>
        <v>6.4344601678100293E-5</v>
      </c>
      <c r="G33" s="14"/>
      <c r="H33" s="50"/>
      <c r="I33" s="50"/>
    </row>
    <row r="34" spans="1:9" x14ac:dyDescent="0.35">
      <c r="B34" s="5" t="s">
        <v>239</v>
      </c>
      <c r="C34" s="23">
        <v>424979004</v>
      </c>
      <c r="D34" s="7" t="s">
        <v>16</v>
      </c>
      <c r="E34" s="7">
        <f>8706+2677</f>
        <v>11383</v>
      </c>
      <c r="F34" s="8">
        <f t="shared" si="2"/>
        <v>3.2800474738101912E-4</v>
      </c>
      <c r="G34" s="14" t="s">
        <v>251</v>
      </c>
    </row>
    <row r="35" spans="1:9" x14ac:dyDescent="0.35">
      <c r="B35" s="5" t="s">
        <v>149</v>
      </c>
      <c r="C35" s="23">
        <v>232674004</v>
      </c>
      <c r="D35" s="7" t="s">
        <v>84</v>
      </c>
      <c r="E35" s="7">
        <f>103619+4897+2260</f>
        <v>110776</v>
      </c>
      <c r="F35" s="8">
        <f t="shared" si="2"/>
        <v>3.1920454973100036E-3</v>
      </c>
      <c r="G35" s="14" t="s">
        <v>252</v>
      </c>
    </row>
    <row r="36" spans="1:9" s="9" customFormat="1" x14ac:dyDescent="0.35">
      <c r="B36" s="5" t="s">
        <v>274</v>
      </c>
      <c r="C36" s="101">
        <v>450601000124103</v>
      </c>
      <c r="D36" s="102" t="s">
        <v>276</v>
      </c>
      <c r="E36" s="91"/>
      <c r="F36" s="92"/>
      <c r="G36" s="14" t="s">
        <v>281</v>
      </c>
    </row>
    <row r="37" spans="1:9" x14ac:dyDescent="0.35">
      <c r="B37" s="5" t="s">
        <v>240</v>
      </c>
      <c r="C37" s="23">
        <v>241689008</v>
      </c>
      <c r="D37" s="7" t="s">
        <v>22</v>
      </c>
      <c r="E37" s="7">
        <v>8988</v>
      </c>
      <c r="F37" s="8">
        <f t="shared" si="2"/>
        <v>2.5899206443473597E-4</v>
      </c>
      <c r="G37" s="14"/>
    </row>
    <row r="38" spans="1:9" s="9" customFormat="1" x14ac:dyDescent="0.35">
      <c r="B38" s="5" t="s">
        <v>273</v>
      </c>
      <c r="C38" s="101">
        <v>450611000124100</v>
      </c>
      <c r="D38" s="102" t="s">
        <v>275</v>
      </c>
      <c r="E38" s="91"/>
      <c r="F38" s="92"/>
      <c r="G38" s="14" t="s">
        <v>281</v>
      </c>
    </row>
    <row r="39" spans="1:9" x14ac:dyDescent="0.35">
      <c r="B39" s="5" t="s">
        <v>241</v>
      </c>
      <c r="C39" s="23">
        <v>427753009</v>
      </c>
      <c r="D39" s="7" t="s">
        <v>20</v>
      </c>
      <c r="E39" s="7">
        <v>22001</v>
      </c>
      <c r="F39" s="8">
        <f t="shared" si="2"/>
        <v>6.3396577766228603E-4</v>
      </c>
      <c r="G39" s="14"/>
    </row>
    <row r="40" spans="1:9" x14ac:dyDescent="0.35">
      <c r="B40" s="5" t="s">
        <v>161</v>
      </c>
      <c r="C40" s="23">
        <v>45851008</v>
      </c>
      <c r="D40" s="7" t="s">
        <v>23</v>
      </c>
      <c r="E40" s="7">
        <v>6029</v>
      </c>
      <c r="F40" s="8">
        <f t="shared" si="2"/>
        <v>1.7372754299922378E-4</v>
      </c>
      <c r="G40" s="14"/>
    </row>
    <row r="41" spans="1:9" x14ac:dyDescent="0.35">
      <c r="B41" s="5" t="s">
        <v>177</v>
      </c>
      <c r="C41" s="23">
        <v>385857005</v>
      </c>
      <c r="D41" s="7" t="s">
        <v>24</v>
      </c>
      <c r="E41" s="7">
        <v>69662</v>
      </c>
      <c r="F41" s="8">
        <f t="shared" si="2"/>
        <v>2.0073325759515552E-3</v>
      </c>
      <c r="G41" s="14"/>
    </row>
    <row r="42" spans="1:9" x14ac:dyDescent="0.35">
      <c r="A42" s="63"/>
      <c r="B42" s="62"/>
      <c r="C42" s="64"/>
      <c r="D42" s="65"/>
      <c r="E42" s="65"/>
      <c r="F42" s="66"/>
      <c r="G42" s="14"/>
    </row>
    <row r="43" spans="1:9" s="58" customFormat="1" x14ac:dyDescent="0.35">
      <c r="A43" s="74" t="s">
        <v>25</v>
      </c>
      <c r="B43" s="5" t="s">
        <v>230</v>
      </c>
      <c r="C43" s="60">
        <v>408994004</v>
      </c>
      <c r="D43" s="61" t="s">
        <v>104</v>
      </c>
      <c r="E43" s="61">
        <f>53901+156683+8447</f>
        <v>219031</v>
      </c>
      <c r="F43" s="57">
        <f t="shared" ref="F43:F51" si="3">E43/$E$8</f>
        <v>6.3114475817984709E-3</v>
      </c>
      <c r="G43" s="87" t="s">
        <v>253</v>
      </c>
    </row>
    <row r="44" spans="1:9" s="58" customFormat="1" x14ac:dyDescent="0.35">
      <c r="A44" s="74"/>
      <c r="B44" s="5" t="s">
        <v>229</v>
      </c>
      <c r="C44" s="60">
        <v>422618004</v>
      </c>
      <c r="D44" s="61" t="s">
        <v>28</v>
      </c>
      <c r="E44" s="61">
        <v>3592058</v>
      </c>
      <c r="F44" s="57">
        <f t="shared" si="3"/>
        <v>0.10350628804954483</v>
      </c>
      <c r="G44" s="87"/>
    </row>
    <row r="45" spans="1:9" s="58" customFormat="1" x14ac:dyDescent="0.35">
      <c r="A45" s="74"/>
      <c r="B45" s="5" t="s">
        <v>231</v>
      </c>
      <c r="C45" s="60">
        <v>315639002</v>
      </c>
      <c r="D45" s="61" t="s">
        <v>94</v>
      </c>
      <c r="E45" s="61">
        <v>63922</v>
      </c>
      <c r="F45" s="57">
        <f t="shared" si="3"/>
        <v>1.8419326594122378E-3</v>
      </c>
      <c r="G45" s="87"/>
    </row>
    <row r="46" spans="1:9" x14ac:dyDescent="0.35">
      <c r="A46" s="75"/>
      <c r="B46" s="5" t="s">
        <v>233</v>
      </c>
      <c r="C46" s="76">
        <v>225398001</v>
      </c>
      <c r="D46" s="59" t="s">
        <v>79</v>
      </c>
      <c r="E46" s="59">
        <f>6953+6317</f>
        <v>13270</v>
      </c>
      <c r="F46" s="57">
        <f t="shared" si="3"/>
        <v>3.8237924956040795E-4</v>
      </c>
      <c r="G46" s="87" t="s">
        <v>254</v>
      </c>
      <c r="H46" s="58"/>
    </row>
    <row r="47" spans="1:9" x14ac:dyDescent="0.35">
      <c r="A47" s="75"/>
      <c r="B47" s="5" t="s">
        <v>232</v>
      </c>
      <c r="C47" s="40">
        <v>423850004</v>
      </c>
      <c r="D47" s="20" t="s">
        <v>108</v>
      </c>
      <c r="E47" s="20">
        <v>6790</v>
      </c>
      <c r="F47" s="8">
        <f t="shared" si="3"/>
        <v>1.9565599883309494E-4</v>
      </c>
      <c r="G47" s="14"/>
    </row>
    <row r="48" spans="1:9" s="58" customFormat="1" x14ac:dyDescent="0.35">
      <c r="A48" s="74"/>
      <c r="B48" s="5" t="s">
        <v>236</v>
      </c>
      <c r="C48" s="77">
        <v>386053000</v>
      </c>
      <c r="D48" s="56" t="s">
        <v>100</v>
      </c>
      <c r="E48" s="56">
        <v>1312424</v>
      </c>
      <c r="F48" s="57">
        <f t="shared" si="3"/>
        <v>3.7817912903170221E-2</v>
      </c>
      <c r="G48" s="87"/>
    </row>
    <row r="49" spans="1:7" s="58" customFormat="1" x14ac:dyDescent="0.35">
      <c r="A49" s="74"/>
      <c r="B49" s="5" t="s">
        <v>234</v>
      </c>
      <c r="C49" s="77">
        <v>270352002</v>
      </c>
      <c r="D49" s="56" t="s">
        <v>87</v>
      </c>
      <c r="E49" s="56">
        <f>13431+17996</f>
        <v>31427</v>
      </c>
      <c r="F49" s="57">
        <f t="shared" si="3"/>
        <v>9.0557895071099776E-4</v>
      </c>
      <c r="G49" s="87" t="s">
        <v>255</v>
      </c>
    </row>
    <row r="50" spans="1:7" s="58" customFormat="1" x14ac:dyDescent="0.35">
      <c r="A50" s="74"/>
      <c r="B50" s="5" t="s">
        <v>235</v>
      </c>
      <c r="C50" s="77">
        <v>171397002</v>
      </c>
      <c r="D50" s="56" t="s">
        <v>74</v>
      </c>
      <c r="E50" s="56">
        <v>13848</v>
      </c>
      <c r="F50" s="57">
        <f t="shared" si="3"/>
        <v>3.9903450248022072E-4</v>
      </c>
      <c r="G50" s="87"/>
    </row>
    <row r="51" spans="1:7" x14ac:dyDescent="0.35">
      <c r="A51" s="75"/>
      <c r="B51" s="5" t="s">
        <v>152</v>
      </c>
      <c r="C51" s="40">
        <v>182777000</v>
      </c>
      <c r="D51" s="20" t="s">
        <v>44</v>
      </c>
      <c r="E51" s="20">
        <f>479817</f>
        <v>479817</v>
      </c>
      <c r="F51" s="8">
        <f t="shared" si="3"/>
        <v>1.3826078702812831E-2</v>
      </c>
      <c r="G51" s="14"/>
    </row>
    <row r="52" spans="1:7" x14ac:dyDescent="0.35">
      <c r="A52" s="63"/>
      <c r="B52" s="62"/>
      <c r="C52" s="64"/>
      <c r="D52" s="65"/>
      <c r="E52" s="65"/>
      <c r="F52" s="66"/>
      <c r="G52" s="14"/>
    </row>
    <row r="53" spans="1:7" x14ac:dyDescent="0.35">
      <c r="A53" s="9" t="s">
        <v>208</v>
      </c>
      <c r="B53" s="33" t="s">
        <v>184</v>
      </c>
      <c r="C53" s="34">
        <v>23852006</v>
      </c>
      <c r="D53" s="35" t="s">
        <v>85</v>
      </c>
      <c r="E53" s="35">
        <f>1324893+32275</f>
        <v>1357168</v>
      </c>
      <c r="F53" s="36">
        <f>E53/$E$8</f>
        <v>3.9107225423315732E-2</v>
      </c>
      <c r="G53" s="14" t="s">
        <v>256</v>
      </c>
    </row>
    <row r="54" spans="1:7" x14ac:dyDescent="0.35">
      <c r="B54" s="5" t="s">
        <v>182</v>
      </c>
      <c r="C54" s="19">
        <v>268400002</v>
      </c>
      <c r="D54" s="20" t="s">
        <v>31</v>
      </c>
      <c r="E54" s="20">
        <v>3640582</v>
      </c>
      <c r="F54" s="8">
        <f>E54/$E$8</f>
        <v>0.10490452246594793</v>
      </c>
      <c r="G54" s="14"/>
    </row>
    <row r="55" spans="1:7" x14ac:dyDescent="0.35">
      <c r="B55" s="5" t="s">
        <v>183</v>
      </c>
      <c r="C55" s="19">
        <v>428803005</v>
      </c>
      <c r="D55" s="20" t="s">
        <v>30</v>
      </c>
      <c r="E55" s="20">
        <v>2912978</v>
      </c>
      <c r="F55" s="8">
        <f>E55/$E$8</f>
        <v>8.3938382940917711E-2</v>
      </c>
      <c r="G55" s="14"/>
    </row>
    <row r="56" spans="1:7" x14ac:dyDescent="0.35">
      <c r="B56" s="18" t="s">
        <v>186</v>
      </c>
      <c r="C56" s="19">
        <v>29303009</v>
      </c>
      <c r="D56" s="20" t="s">
        <v>92</v>
      </c>
      <c r="E56" s="20">
        <f>24176+11891+10525</f>
        <v>46592</v>
      </c>
      <c r="F56" s="8">
        <f>E56/$E$8</f>
        <v>1.3425632249825566E-3</v>
      </c>
      <c r="G56" s="14" t="s">
        <v>257</v>
      </c>
    </row>
    <row r="57" spans="1:7" x14ac:dyDescent="0.35">
      <c r="B57" s="18" t="s">
        <v>185</v>
      </c>
      <c r="C57" s="19">
        <v>46825001</v>
      </c>
      <c r="D57" s="20" t="s">
        <v>114</v>
      </c>
      <c r="E57" s="20">
        <v>836431</v>
      </c>
      <c r="F57" s="8">
        <f>E57/$E$8</f>
        <v>2.410202397053968E-2</v>
      </c>
      <c r="G57" s="14"/>
    </row>
    <row r="58" spans="1:7" x14ac:dyDescent="0.35">
      <c r="A58" s="63"/>
      <c r="B58" s="62"/>
      <c r="C58" s="64"/>
      <c r="D58" s="65"/>
      <c r="E58" s="65"/>
      <c r="F58" s="66"/>
      <c r="G58" s="14"/>
    </row>
    <row r="59" spans="1:7" x14ac:dyDescent="0.35">
      <c r="A59" s="89" t="s">
        <v>29</v>
      </c>
      <c r="B59" s="46" t="s">
        <v>32</v>
      </c>
      <c r="C59" s="45">
        <v>250980009</v>
      </c>
      <c r="D59" s="46" t="s">
        <v>33</v>
      </c>
      <c r="E59" s="46">
        <v>4854</v>
      </c>
      <c r="F59" s="8">
        <f t="shared" ref="F59" si="4">E59/$E$8</f>
        <v>1.3986954614666317E-4</v>
      </c>
      <c r="G59" s="14"/>
    </row>
    <row r="60" spans="1:7" x14ac:dyDescent="0.35">
      <c r="B60" s="28" t="s">
        <v>157</v>
      </c>
      <c r="C60" s="19">
        <v>429283006</v>
      </c>
      <c r="D60" s="20" t="s">
        <v>34</v>
      </c>
      <c r="E60" s="20">
        <v>40260</v>
      </c>
      <c r="F60" s="8">
        <f t="shared" ref="F60:F65" si="5">E60/$E$8</f>
        <v>1.1601046410928428E-3</v>
      </c>
      <c r="G60" s="14"/>
    </row>
    <row r="61" spans="1:7" x14ac:dyDescent="0.35">
      <c r="B61" s="28" t="s">
        <v>155</v>
      </c>
      <c r="C61" s="19">
        <v>89666000</v>
      </c>
      <c r="D61" s="20" t="s">
        <v>35</v>
      </c>
      <c r="E61" s="20">
        <v>142227</v>
      </c>
      <c r="F61" s="8">
        <f t="shared" si="5"/>
        <v>4.0983160156162881E-3</v>
      </c>
      <c r="G61" s="14"/>
    </row>
    <row r="62" spans="1:7" x14ac:dyDescent="0.35">
      <c r="B62" s="29" t="s">
        <v>36</v>
      </c>
      <c r="C62" s="95">
        <v>450661000124102</v>
      </c>
      <c r="D62" s="97" t="s">
        <v>279</v>
      </c>
      <c r="E62" s="96">
        <v>5386</v>
      </c>
      <c r="F62" s="8">
        <f t="shared" si="5"/>
        <v>1.5519929450884379E-4</v>
      </c>
      <c r="G62" s="14" t="s">
        <v>280</v>
      </c>
    </row>
    <row r="63" spans="1:7" s="90" customFormat="1" x14ac:dyDescent="0.35">
      <c r="B63" s="28" t="s">
        <v>156</v>
      </c>
      <c r="C63" s="40">
        <v>426220008</v>
      </c>
      <c r="D63" s="20" t="s">
        <v>37</v>
      </c>
      <c r="E63" s="20">
        <v>41331</v>
      </c>
      <c r="F63" s="8">
        <f t="shared" si="5"/>
        <v>1.1909658450324958E-3</v>
      </c>
      <c r="G63" s="14"/>
    </row>
    <row r="64" spans="1:7" x14ac:dyDescent="0.35">
      <c r="B64" s="28" t="s">
        <v>159</v>
      </c>
      <c r="C64" s="40">
        <v>386237008</v>
      </c>
      <c r="D64" s="20" t="s">
        <v>38</v>
      </c>
      <c r="E64" s="20">
        <v>12504</v>
      </c>
      <c r="F64" s="8">
        <f t="shared" si="5"/>
        <v>3.6030671714418547E-4</v>
      </c>
      <c r="G64" s="14"/>
    </row>
    <row r="65" spans="1:7" x14ac:dyDescent="0.35">
      <c r="B65" s="28" t="s">
        <v>158</v>
      </c>
      <c r="C65" s="49">
        <v>18590009</v>
      </c>
      <c r="D65" s="27" t="s">
        <v>39</v>
      </c>
      <c r="E65" s="27">
        <v>11415</v>
      </c>
      <c r="F65" s="8">
        <f t="shared" si="5"/>
        <v>3.2892683750806756E-4</v>
      </c>
      <c r="G65" s="14"/>
    </row>
    <row r="66" spans="1:7" x14ac:dyDescent="0.35">
      <c r="B66" s="28" t="s">
        <v>225</v>
      </c>
      <c r="C66" s="23">
        <v>128968000</v>
      </c>
      <c r="D66" s="7" t="s">
        <v>40</v>
      </c>
      <c r="E66" s="7">
        <v>11121</v>
      </c>
      <c r="F66" s="8">
        <f>E66/$E$8</f>
        <v>3.2045513446580983E-4</v>
      </c>
    </row>
    <row r="67" spans="1:7" x14ac:dyDescent="0.35">
      <c r="A67" s="63"/>
      <c r="B67" s="62"/>
      <c r="C67" s="64"/>
      <c r="D67" s="65"/>
      <c r="E67" s="65"/>
      <c r="F67" s="66"/>
    </row>
    <row r="68" spans="1:7" x14ac:dyDescent="0.35">
      <c r="A68" s="9" t="s">
        <v>131</v>
      </c>
      <c r="B68" s="31" t="s">
        <v>226</v>
      </c>
      <c r="C68" s="23">
        <v>228621007</v>
      </c>
      <c r="D68" s="46" t="s">
        <v>83</v>
      </c>
      <c r="E68" s="46">
        <v>16170</v>
      </c>
      <c r="F68" s="8">
        <f>E68/$E$8</f>
        <v>4.6594366732417456E-4</v>
      </c>
    </row>
    <row r="69" spans="1:7" x14ac:dyDescent="0.35">
      <c r="B69" s="31" t="s">
        <v>187</v>
      </c>
      <c r="C69" s="23">
        <v>431774007</v>
      </c>
      <c r="D69" s="7" t="s">
        <v>45</v>
      </c>
      <c r="E69" s="7">
        <f>90201+18244+5020</f>
        <v>113465</v>
      </c>
      <c r="F69" s="8">
        <f>E69/$E$8</f>
        <v>3.2695298832985447E-3</v>
      </c>
      <c r="G69" s="10" t="s">
        <v>258</v>
      </c>
    </row>
    <row r="70" spans="1:7" x14ac:dyDescent="0.35">
      <c r="B70" s="31" t="s">
        <v>188</v>
      </c>
      <c r="C70" s="23">
        <v>431949004</v>
      </c>
      <c r="D70" s="7" t="s">
        <v>46</v>
      </c>
      <c r="E70" s="7">
        <v>17139</v>
      </c>
      <c r="F70" s="8">
        <f>E70/$E$8</f>
        <v>4.9386570898386068E-4</v>
      </c>
    </row>
    <row r="71" spans="1:7" x14ac:dyDescent="0.35">
      <c r="A71" s="63"/>
      <c r="B71" s="62"/>
      <c r="C71" s="64"/>
      <c r="D71" s="65"/>
      <c r="E71" s="65"/>
      <c r="F71" s="66"/>
    </row>
    <row r="72" spans="1:7" x14ac:dyDescent="0.35">
      <c r="A72" s="9" t="s">
        <v>207</v>
      </c>
      <c r="B72" s="24" t="s">
        <v>148</v>
      </c>
      <c r="C72" s="25">
        <v>87750000</v>
      </c>
      <c r="D72" s="26" t="s">
        <v>48</v>
      </c>
      <c r="E72" s="7">
        <v>6252</v>
      </c>
      <c r="F72" s="8">
        <f>E72/$E$8</f>
        <v>1.8015335857209273E-4</v>
      </c>
    </row>
    <row r="73" spans="1:7" x14ac:dyDescent="0.35">
      <c r="B73" s="5" t="s">
        <v>147</v>
      </c>
      <c r="C73" s="19">
        <v>235425002</v>
      </c>
      <c r="D73" s="20" t="s">
        <v>49</v>
      </c>
      <c r="E73" s="30">
        <v>6963</v>
      </c>
      <c r="F73" s="8">
        <f>E73/$E$8</f>
        <v>2.0064104858245069E-4</v>
      </c>
    </row>
    <row r="74" spans="1:7" x14ac:dyDescent="0.35">
      <c r="A74" s="63"/>
      <c r="B74" s="62"/>
      <c r="C74" s="64"/>
      <c r="D74" s="65"/>
      <c r="E74" s="65"/>
      <c r="F74" s="66"/>
    </row>
    <row r="75" spans="1:7" x14ac:dyDescent="0.35">
      <c r="A75" s="9" t="s">
        <v>154</v>
      </c>
      <c r="B75" s="29" t="s">
        <v>153</v>
      </c>
      <c r="C75" s="34">
        <v>33747003</v>
      </c>
      <c r="D75" s="35" t="s">
        <v>95</v>
      </c>
      <c r="E75" s="38">
        <f>829194+257616+146229+111713+79687+9786+5904+116651</f>
        <v>1556780</v>
      </c>
      <c r="F75" s="36">
        <f>E75/$E$8</f>
        <v>4.4859108374578134E-2</v>
      </c>
      <c r="G75" s="10" t="s">
        <v>259</v>
      </c>
    </row>
    <row r="76" spans="1:7" x14ac:dyDescent="0.35">
      <c r="B76" s="18" t="s">
        <v>181</v>
      </c>
      <c r="C76" s="19">
        <v>386328006</v>
      </c>
      <c r="D76" s="20" t="s">
        <v>101</v>
      </c>
      <c r="E76" s="30">
        <v>6379</v>
      </c>
      <c r="F76" s="8">
        <f>E76/$E$8</f>
        <v>1.838129037638163E-4</v>
      </c>
    </row>
    <row r="77" spans="1:7" x14ac:dyDescent="0.35">
      <c r="A77" s="63"/>
      <c r="B77" s="62"/>
      <c r="C77" s="64"/>
      <c r="D77" s="65"/>
      <c r="E77" s="65"/>
      <c r="F77" s="66"/>
    </row>
    <row r="78" spans="1:7" x14ac:dyDescent="0.35">
      <c r="A78" s="9" t="s">
        <v>126</v>
      </c>
      <c r="B78" s="32" t="s">
        <v>194</v>
      </c>
      <c r="C78" s="19">
        <v>49689007</v>
      </c>
      <c r="D78" s="20" t="s">
        <v>50</v>
      </c>
      <c r="E78" s="20">
        <v>225923</v>
      </c>
      <c r="F78" s="8">
        <f t="shared" ref="F78:F83" si="6">E78/$E$8</f>
        <v>6.5100427429115332E-3</v>
      </c>
    </row>
    <row r="79" spans="1:7" s="9" customFormat="1" x14ac:dyDescent="0.35">
      <c r="B79" s="32" t="s">
        <v>278</v>
      </c>
      <c r="C79" s="98">
        <v>707794004</v>
      </c>
      <c r="D79" s="99" t="s">
        <v>277</v>
      </c>
      <c r="E79" s="93"/>
      <c r="F79" s="92"/>
      <c r="G79" s="90" t="s">
        <v>281</v>
      </c>
    </row>
    <row r="80" spans="1:7" s="9" customFormat="1" x14ac:dyDescent="0.35">
      <c r="B80" s="32" t="s">
        <v>271</v>
      </c>
      <c r="C80" s="100">
        <v>450591000124106</v>
      </c>
      <c r="D80" s="20" t="s">
        <v>272</v>
      </c>
      <c r="E80" s="93"/>
      <c r="F80" s="92"/>
      <c r="G80" s="90" t="s">
        <v>281</v>
      </c>
    </row>
    <row r="81" spans="1:11" x14ac:dyDescent="0.35">
      <c r="B81" s="18" t="s">
        <v>189</v>
      </c>
      <c r="C81" s="19">
        <v>182556001</v>
      </c>
      <c r="D81" s="20" t="s">
        <v>55</v>
      </c>
      <c r="E81" s="20">
        <v>8887</v>
      </c>
      <c r="F81" s="8">
        <f t="shared" si="6"/>
        <v>2.5608171747123928E-4</v>
      </c>
    </row>
    <row r="82" spans="1:11" x14ac:dyDescent="0.35">
      <c r="B82" s="5" t="s">
        <v>191</v>
      </c>
      <c r="C82" s="19">
        <v>79321009</v>
      </c>
      <c r="D82" s="20" t="s">
        <v>54</v>
      </c>
      <c r="E82" s="20">
        <v>181145</v>
      </c>
      <c r="F82" s="8">
        <f t="shared" si="6"/>
        <v>5.2197505020060361E-3</v>
      </c>
    </row>
    <row r="83" spans="1:11" s="14" customFormat="1" x14ac:dyDescent="0.35">
      <c r="A83" s="9"/>
      <c r="B83" s="5" t="s">
        <v>190</v>
      </c>
      <c r="C83" s="19">
        <v>302488007</v>
      </c>
      <c r="D83" s="20" t="s">
        <v>56</v>
      </c>
      <c r="E83" s="20">
        <v>5548</v>
      </c>
      <c r="F83" s="8">
        <f t="shared" si="6"/>
        <v>1.5986737577702661E-4</v>
      </c>
      <c r="G83" s="10"/>
      <c r="H83" s="10"/>
      <c r="I83" s="10"/>
      <c r="J83" s="10"/>
      <c r="K83" s="10"/>
    </row>
    <row r="84" spans="1:11" x14ac:dyDescent="0.35">
      <c r="A84" s="63"/>
      <c r="B84" s="62"/>
      <c r="C84" s="64"/>
      <c r="D84" s="65"/>
      <c r="E84" s="65"/>
      <c r="F84" s="66"/>
    </row>
    <row r="85" spans="1:11" x14ac:dyDescent="0.35">
      <c r="A85" s="9" t="s">
        <v>132</v>
      </c>
      <c r="B85" s="28" t="s">
        <v>227</v>
      </c>
      <c r="C85" s="47">
        <v>78086002</v>
      </c>
      <c r="D85" s="48" t="s">
        <v>124</v>
      </c>
      <c r="E85" s="48">
        <v>12632</v>
      </c>
      <c r="F85" s="8">
        <f t="shared" ref="F85:F88" si="7">E85/$E$8</f>
        <v>3.6399507765237931E-4</v>
      </c>
    </row>
    <row r="86" spans="1:11" x14ac:dyDescent="0.35">
      <c r="B86" s="18" t="s">
        <v>196</v>
      </c>
      <c r="C86" s="19">
        <v>409582008</v>
      </c>
      <c r="D86" s="20" t="s">
        <v>105</v>
      </c>
      <c r="E86" s="20">
        <v>10513</v>
      </c>
      <c r="F86" s="8">
        <f t="shared" si="7"/>
        <v>3.0293542205188915E-4</v>
      </c>
    </row>
    <row r="87" spans="1:11" s="53" customFormat="1" x14ac:dyDescent="0.35">
      <c r="A87" s="78"/>
      <c r="B87" s="32" t="s">
        <v>197</v>
      </c>
      <c r="C87" s="79">
        <v>182705007</v>
      </c>
      <c r="D87" s="80" t="s">
        <v>41</v>
      </c>
      <c r="E87" s="80">
        <v>5703</v>
      </c>
      <c r="F87" s="81">
        <f t="shared" si="7"/>
        <v>1.643337498299176E-4</v>
      </c>
    </row>
    <row r="88" spans="1:11" x14ac:dyDescent="0.35">
      <c r="B88" s="18" t="s">
        <v>209</v>
      </c>
      <c r="C88" s="47">
        <v>22633006</v>
      </c>
      <c r="D88" s="48" t="s">
        <v>82</v>
      </c>
      <c r="E88" s="48">
        <v>72</v>
      </c>
      <c r="F88" s="8">
        <f t="shared" si="7"/>
        <v>2.0747027858590333E-6</v>
      </c>
    </row>
    <row r="89" spans="1:11" x14ac:dyDescent="0.35">
      <c r="A89" s="63"/>
      <c r="B89" s="62"/>
      <c r="C89" s="64"/>
      <c r="D89" s="65"/>
      <c r="E89" s="65"/>
      <c r="F89" s="66"/>
    </row>
    <row r="90" spans="1:11" x14ac:dyDescent="0.35">
      <c r="A90" s="9" t="s">
        <v>133</v>
      </c>
      <c r="B90" s="18" t="s">
        <v>198</v>
      </c>
      <c r="C90" s="19">
        <v>423184003</v>
      </c>
      <c r="D90" s="20" t="s">
        <v>106</v>
      </c>
      <c r="E90" s="20">
        <v>233392</v>
      </c>
      <c r="F90" s="8">
        <f>E90/$E$8</f>
        <v>6.7252643416279376E-3</v>
      </c>
    </row>
    <row r="91" spans="1:11" x14ac:dyDescent="0.35">
      <c r="B91" s="18" t="s">
        <v>199</v>
      </c>
      <c r="C91" s="19">
        <v>423401003</v>
      </c>
      <c r="D91" s="20" t="s">
        <v>107</v>
      </c>
      <c r="E91" s="20">
        <v>9079</v>
      </c>
      <c r="F91" s="8">
        <f>E91/$E$8</f>
        <v>2.6161425823353007E-4</v>
      </c>
    </row>
    <row r="92" spans="1:11" x14ac:dyDescent="0.35">
      <c r="B92" s="18" t="s">
        <v>200</v>
      </c>
      <c r="C92" s="19">
        <v>225399009</v>
      </c>
      <c r="D92" s="20" t="s">
        <v>80</v>
      </c>
      <c r="E92" s="20">
        <f>81183+23883</f>
        <v>105066</v>
      </c>
      <c r="F92" s="8">
        <f>E92/$E$8</f>
        <v>3.0275100402647943E-3</v>
      </c>
      <c r="G92" s="10" t="s">
        <v>260</v>
      </c>
    </row>
    <row r="93" spans="1:11" x14ac:dyDescent="0.35">
      <c r="B93" s="18" t="s">
        <v>201</v>
      </c>
      <c r="C93" s="19">
        <v>278414003</v>
      </c>
      <c r="D93" s="20" t="s">
        <v>88</v>
      </c>
      <c r="E93" s="20">
        <v>8606</v>
      </c>
      <c r="F93" s="8">
        <f>E93/$E$8</f>
        <v>2.4798461354309499E-4</v>
      </c>
    </row>
    <row r="94" spans="1:11" x14ac:dyDescent="0.35">
      <c r="A94" s="63"/>
      <c r="B94" s="62"/>
      <c r="C94" s="64"/>
      <c r="D94" s="65"/>
      <c r="E94" s="65"/>
      <c r="F94" s="66"/>
    </row>
    <row r="95" spans="1:11" x14ac:dyDescent="0.35">
      <c r="A95" s="9" t="s">
        <v>242</v>
      </c>
      <c r="B95" s="18" t="s">
        <v>202</v>
      </c>
      <c r="C95" s="19">
        <v>58715004</v>
      </c>
      <c r="D95" s="20" t="s">
        <v>120</v>
      </c>
      <c r="E95" s="20">
        <v>500129</v>
      </c>
      <c r="F95" s="8">
        <f>E95/$E$8</f>
        <v>1.441137541095684E-2</v>
      </c>
    </row>
    <row r="96" spans="1:11" x14ac:dyDescent="0.35">
      <c r="B96" s="18" t="s">
        <v>204</v>
      </c>
      <c r="C96" s="19">
        <v>56469005</v>
      </c>
      <c r="D96" s="20" t="s">
        <v>118</v>
      </c>
      <c r="E96" s="20">
        <v>48867</v>
      </c>
      <c r="F96" s="8">
        <f>E96/$E$8</f>
        <v>1.4081180699524081E-3</v>
      </c>
    </row>
    <row r="97" spans="1:7" x14ac:dyDescent="0.35">
      <c r="B97" s="18" t="s">
        <v>228</v>
      </c>
      <c r="C97" s="47">
        <v>225287004</v>
      </c>
      <c r="D97" s="48" t="s">
        <v>78</v>
      </c>
      <c r="E97" s="48">
        <f>3074+5551+2531</f>
        <v>11156</v>
      </c>
      <c r="F97" s="8">
        <f>E97/$E$8</f>
        <v>3.2146367054226908E-4</v>
      </c>
      <c r="G97" s="10" t="s">
        <v>261</v>
      </c>
    </row>
    <row r="98" spans="1:7" x14ac:dyDescent="0.35">
      <c r="B98" s="5" t="s">
        <v>203</v>
      </c>
      <c r="C98" s="23">
        <v>386423001</v>
      </c>
      <c r="D98" s="7" t="s">
        <v>47</v>
      </c>
      <c r="E98" s="7">
        <v>118152</v>
      </c>
      <c r="F98" s="8">
        <f>E98/$E$8</f>
        <v>3.4045872715946736E-3</v>
      </c>
    </row>
    <row r="99" spans="1:7" x14ac:dyDescent="0.35">
      <c r="A99" s="63"/>
      <c r="B99" s="62"/>
      <c r="C99" s="64"/>
      <c r="D99" s="65"/>
      <c r="E99" s="65"/>
      <c r="F99" s="66"/>
    </row>
    <row r="100" spans="1:7" x14ac:dyDescent="0.35">
      <c r="A100" s="9" t="s">
        <v>243</v>
      </c>
      <c r="B100" s="5" t="s">
        <v>193</v>
      </c>
      <c r="C100" s="19">
        <v>398041008</v>
      </c>
      <c r="D100" s="20" t="s">
        <v>52</v>
      </c>
      <c r="E100" s="20">
        <v>267096</v>
      </c>
      <c r="F100" s="8">
        <f t="shared" ref="F100:F105" si="8">E100/$E$8</f>
        <v>7.6964557679417272E-3</v>
      </c>
    </row>
    <row r="101" spans="1:7" x14ac:dyDescent="0.35">
      <c r="B101" s="18" t="s">
        <v>192</v>
      </c>
      <c r="C101" s="19">
        <v>449199004</v>
      </c>
      <c r="D101" s="20" t="s">
        <v>51</v>
      </c>
      <c r="E101" s="20">
        <v>15242</v>
      </c>
      <c r="F101" s="8">
        <f t="shared" si="8"/>
        <v>4.3920305363976926E-4</v>
      </c>
    </row>
    <row r="102" spans="1:7" x14ac:dyDescent="0.35">
      <c r="B102" s="18" t="s">
        <v>195</v>
      </c>
      <c r="C102" s="19">
        <v>426498007</v>
      </c>
      <c r="D102" s="20" t="s">
        <v>53</v>
      </c>
      <c r="E102" s="20">
        <v>177218</v>
      </c>
      <c r="F102" s="8">
        <f t="shared" si="8"/>
        <v>5.1065927542273074E-3</v>
      </c>
    </row>
    <row r="103" spans="1:7" x14ac:dyDescent="0.35">
      <c r="B103" s="5" t="s">
        <v>178</v>
      </c>
      <c r="C103" s="19">
        <v>445828009</v>
      </c>
      <c r="D103" s="20" t="s">
        <v>26</v>
      </c>
      <c r="E103" s="20">
        <v>23035</v>
      </c>
      <c r="F103" s="8">
        <f t="shared" si="8"/>
        <v>6.637608148925393E-4</v>
      </c>
      <c r="G103" s="21"/>
    </row>
    <row r="104" spans="1:7" x14ac:dyDescent="0.35">
      <c r="B104" s="5" t="s">
        <v>180</v>
      </c>
      <c r="C104" s="19">
        <v>284405008</v>
      </c>
      <c r="D104" s="20" t="s">
        <v>91</v>
      </c>
      <c r="E104" s="20">
        <v>23362</v>
      </c>
      <c r="F104" s="8">
        <f t="shared" si="8"/>
        <v>6.7318342337831575E-4</v>
      </c>
    </row>
    <row r="105" spans="1:7" x14ac:dyDescent="0.35">
      <c r="B105" s="5" t="s">
        <v>179</v>
      </c>
      <c r="C105" s="19">
        <v>284394000</v>
      </c>
      <c r="D105" s="20" t="s">
        <v>90</v>
      </c>
      <c r="E105" s="20">
        <v>6821</v>
      </c>
      <c r="F105" s="8">
        <f t="shared" si="8"/>
        <v>1.9654927364367314E-4</v>
      </c>
    </row>
    <row r="106" spans="1:7" x14ac:dyDescent="0.35">
      <c r="A106" s="63"/>
      <c r="B106" s="62"/>
      <c r="C106" s="64"/>
      <c r="D106" s="65"/>
      <c r="E106" s="65"/>
      <c r="F106" s="66"/>
    </row>
    <row r="107" spans="1:7" x14ac:dyDescent="0.35">
      <c r="A107" s="9" t="s">
        <v>130</v>
      </c>
      <c r="B107" s="5" t="s">
        <v>42</v>
      </c>
      <c r="C107" s="19">
        <v>304562007</v>
      </c>
      <c r="D107" s="20" t="s">
        <v>43</v>
      </c>
      <c r="E107" s="20">
        <v>1222966</v>
      </c>
      <c r="F107" s="8">
        <f>E107/$E$8</f>
        <v>3.5240152322373312E-2</v>
      </c>
    </row>
    <row r="108" spans="1:7" x14ac:dyDescent="0.35">
      <c r="B108" s="18" t="s">
        <v>206</v>
      </c>
      <c r="C108" s="19">
        <v>429202003</v>
      </c>
      <c r="D108" s="20" t="s">
        <v>110</v>
      </c>
      <c r="E108" s="20">
        <v>7142</v>
      </c>
      <c r="F108" s="8">
        <f>E108/$E$8</f>
        <v>2.05798990230628E-4</v>
      </c>
    </row>
    <row r="109" spans="1:7" x14ac:dyDescent="0.35">
      <c r="B109" s="18" t="s">
        <v>205</v>
      </c>
      <c r="C109" s="19">
        <v>308292007</v>
      </c>
      <c r="D109" s="20" t="s">
        <v>93</v>
      </c>
      <c r="E109" s="20">
        <v>49518</v>
      </c>
      <c r="F109" s="8">
        <f>E109/$E$8</f>
        <v>1.4268768409745501E-3</v>
      </c>
    </row>
    <row r="110" spans="1:7" x14ac:dyDescent="0.35">
      <c r="A110" s="63"/>
      <c r="B110" s="62"/>
      <c r="C110" s="64"/>
      <c r="D110" s="65"/>
      <c r="E110" s="65"/>
      <c r="F110" s="66"/>
    </row>
    <row r="111" spans="1:7" x14ac:dyDescent="0.35">
      <c r="A111" s="9" t="s">
        <v>65</v>
      </c>
      <c r="B111" s="28" t="s">
        <v>220</v>
      </c>
      <c r="C111" s="19">
        <v>392247006</v>
      </c>
      <c r="D111" s="20" t="s">
        <v>66</v>
      </c>
      <c r="E111" s="20">
        <v>14311</v>
      </c>
      <c r="F111" s="8">
        <f t="shared" ref="F111:F119" si="9">E111/$E$8</f>
        <v>4.123759940059531E-4</v>
      </c>
    </row>
    <row r="112" spans="1:7" x14ac:dyDescent="0.35">
      <c r="B112" s="28" t="s">
        <v>219</v>
      </c>
      <c r="C112" s="19">
        <v>226005007</v>
      </c>
      <c r="D112" s="20" t="s">
        <v>67</v>
      </c>
      <c r="E112" s="20">
        <v>6662</v>
      </c>
      <c r="F112" s="8">
        <f t="shared" si="9"/>
        <v>1.919676383249011E-4</v>
      </c>
    </row>
    <row r="113" spans="1:7" x14ac:dyDescent="0.35">
      <c r="B113" s="18" t="s">
        <v>216</v>
      </c>
      <c r="C113" s="19">
        <v>425074000</v>
      </c>
      <c r="D113" s="20" t="s">
        <v>109</v>
      </c>
      <c r="E113" s="20">
        <v>54225</v>
      </c>
      <c r="F113" s="8">
        <f t="shared" si="9"/>
        <v>1.5625105356000845E-3</v>
      </c>
    </row>
    <row r="114" spans="1:7" x14ac:dyDescent="0.35">
      <c r="B114" s="28" t="s">
        <v>217</v>
      </c>
      <c r="C114" s="19">
        <v>430824005</v>
      </c>
      <c r="D114" s="20" t="s">
        <v>68</v>
      </c>
      <c r="E114" s="20">
        <v>139261</v>
      </c>
      <c r="F114" s="8">
        <f t="shared" si="9"/>
        <v>4.0128497869654839E-3</v>
      </c>
    </row>
    <row r="115" spans="1:7" x14ac:dyDescent="0.35">
      <c r="B115" s="5" t="s">
        <v>224</v>
      </c>
      <c r="C115" s="19">
        <v>392230005</v>
      </c>
      <c r="D115" s="20" t="s">
        <v>72</v>
      </c>
      <c r="E115" s="20">
        <f>6832761+117764+283620</f>
        <v>7234145</v>
      </c>
      <c r="F115" s="8">
        <f t="shared" si="9"/>
        <v>0.2084541775667805</v>
      </c>
      <c r="G115" s="10" t="s">
        <v>262</v>
      </c>
    </row>
    <row r="116" spans="1:7" x14ac:dyDescent="0.35">
      <c r="B116" s="44" t="s">
        <v>245</v>
      </c>
      <c r="C116" s="19">
        <v>353008</v>
      </c>
      <c r="D116" s="20" t="s">
        <v>96</v>
      </c>
      <c r="E116" s="20">
        <f>98895+9635+10390</f>
        <v>118920</v>
      </c>
      <c r="F116" s="8">
        <f t="shared" si="9"/>
        <v>3.4267174346438367E-3</v>
      </c>
      <c r="G116" s="10" t="s">
        <v>263</v>
      </c>
    </row>
    <row r="117" spans="1:7" x14ac:dyDescent="0.35">
      <c r="B117" s="31" t="s">
        <v>218</v>
      </c>
      <c r="C117" s="19">
        <v>424287005</v>
      </c>
      <c r="D117" s="20" t="s">
        <v>70</v>
      </c>
      <c r="E117" s="20">
        <v>10238</v>
      </c>
      <c r="F117" s="8">
        <f t="shared" si="9"/>
        <v>2.9501121002256642E-4</v>
      </c>
    </row>
    <row r="118" spans="1:7" x14ac:dyDescent="0.35">
      <c r="B118" s="28" t="s">
        <v>221</v>
      </c>
      <c r="C118" s="19">
        <v>396540005</v>
      </c>
      <c r="D118" s="20" t="s">
        <v>69</v>
      </c>
      <c r="E118" s="20">
        <f>178456+6390</f>
        <v>184846</v>
      </c>
      <c r="F118" s="8">
        <f t="shared" si="9"/>
        <v>5.3263959882624843E-3</v>
      </c>
      <c r="G118" s="10" t="s">
        <v>264</v>
      </c>
    </row>
    <row r="119" spans="1:7" x14ac:dyDescent="0.35">
      <c r="B119" s="29" t="s">
        <v>222</v>
      </c>
      <c r="C119" s="19">
        <v>405427009</v>
      </c>
      <c r="D119" s="20" t="s">
        <v>71</v>
      </c>
      <c r="E119" s="20">
        <v>22791</v>
      </c>
      <c r="F119" s="8">
        <f t="shared" si="9"/>
        <v>6.5672987767379485E-4</v>
      </c>
    </row>
    <row r="120" spans="1:7" x14ac:dyDescent="0.35">
      <c r="A120" s="63"/>
      <c r="B120" s="62"/>
      <c r="C120" s="64"/>
      <c r="D120" s="65"/>
      <c r="E120" s="65"/>
      <c r="F120" s="66"/>
      <c r="G120" s="11"/>
    </row>
    <row r="121" spans="1:7" x14ac:dyDescent="0.35">
      <c r="A121" s="9" t="s">
        <v>127</v>
      </c>
      <c r="B121" s="18" t="s">
        <v>171</v>
      </c>
      <c r="C121" s="40">
        <v>46973005</v>
      </c>
      <c r="D121" s="20" t="s">
        <v>115</v>
      </c>
      <c r="E121" s="20">
        <f>95714+6174</f>
        <v>101888</v>
      </c>
      <c r="F121" s="8">
        <f>E121/$E$8</f>
        <v>2.9359349645222944E-3</v>
      </c>
      <c r="G121" s="10" t="s">
        <v>265</v>
      </c>
    </row>
    <row r="122" spans="1:7" x14ac:dyDescent="0.35">
      <c r="B122" s="18" t="s">
        <v>174</v>
      </c>
      <c r="C122" s="41">
        <v>248753002</v>
      </c>
      <c r="D122" s="42" t="s">
        <v>250</v>
      </c>
      <c r="E122" s="27"/>
      <c r="G122" s="10" t="s">
        <v>175</v>
      </c>
    </row>
    <row r="123" spans="1:7" x14ac:dyDescent="0.35">
      <c r="B123" s="18" t="s">
        <v>170</v>
      </c>
      <c r="C123" s="6">
        <v>68664003</v>
      </c>
      <c r="D123" s="7" t="s">
        <v>123</v>
      </c>
      <c r="E123" s="7">
        <v>8705</v>
      </c>
      <c r="F123" s="8">
        <f t="shared" ref="F123:F129" si="10">E123/$E$8</f>
        <v>2.5083732987365119E-4</v>
      </c>
    </row>
    <row r="124" spans="1:7" x14ac:dyDescent="0.35">
      <c r="B124" s="18" t="s">
        <v>172</v>
      </c>
      <c r="C124" s="6">
        <v>65653002</v>
      </c>
      <c r="D124" s="7" t="s">
        <v>122</v>
      </c>
      <c r="E124" s="7">
        <v>6058</v>
      </c>
      <c r="F124" s="8">
        <f t="shared" si="10"/>
        <v>1.7456318717686144E-4</v>
      </c>
    </row>
    <row r="125" spans="1:7" x14ac:dyDescent="0.35">
      <c r="B125" s="18" t="s">
        <v>173</v>
      </c>
      <c r="C125" s="6">
        <v>252465000</v>
      </c>
      <c r="D125" s="7" t="s">
        <v>86</v>
      </c>
      <c r="E125" s="7">
        <f>1350281+105463+5371</f>
        <v>1461115</v>
      </c>
      <c r="F125" s="8">
        <f t="shared" si="10"/>
        <v>4.2102491124450296E-2</v>
      </c>
      <c r="G125" s="10" t="s">
        <v>266</v>
      </c>
    </row>
    <row r="126" spans="1:7" x14ac:dyDescent="0.35">
      <c r="B126" s="18" t="s">
        <v>223</v>
      </c>
      <c r="C126" s="45">
        <v>408867002</v>
      </c>
      <c r="D126" s="46" t="s">
        <v>103</v>
      </c>
      <c r="E126" s="46">
        <v>5287</v>
      </c>
      <c r="F126" s="8">
        <f t="shared" si="10"/>
        <v>1.5234657817828762E-4</v>
      </c>
    </row>
    <row r="127" spans="1:7" x14ac:dyDescent="0.35">
      <c r="B127" s="18" t="s">
        <v>210</v>
      </c>
      <c r="C127" s="6">
        <v>56342008</v>
      </c>
      <c r="D127" s="7" t="s">
        <v>117</v>
      </c>
      <c r="E127" s="7">
        <f>53137+7590</f>
        <v>60727</v>
      </c>
      <c r="F127" s="8">
        <f t="shared" si="10"/>
        <v>1.7498677232897432E-3</v>
      </c>
      <c r="G127" s="10" t="s">
        <v>267</v>
      </c>
    </row>
    <row r="128" spans="1:7" x14ac:dyDescent="0.35">
      <c r="B128" s="18" t="s">
        <v>211</v>
      </c>
      <c r="C128" s="6">
        <v>61746007</v>
      </c>
      <c r="D128" s="7" t="s">
        <v>121</v>
      </c>
      <c r="E128" s="7">
        <v>224458</v>
      </c>
      <c r="F128" s="8">
        <f t="shared" si="10"/>
        <v>6.4678283042825958E-3</v>
      </c>
    </row>
    <row r="129" spans="1:6" x14ac:dyDescent="0.35">
      <c r="B129" s="5" t="s">
        <v>212</v>
      </c>
      <c r="C129" s="6">
        <v>425058005</v>
      </c>
      <c r="D129" s="7" t="s">
        <v>27</v>
      </c>
      <c r="E129" s="7">
        <v>214517</v>
      </c>
      <c r="F129" s="8">
        <f t="shared" si="10"/>
        <v>6.1813752432516977E-3</v>
      </c>
    </row>
    <row r="130" spans="1:6" x14ac:dyDescent="0.35">
      <c r="A130" s="63"/>
      <c r="B130" s="62"/>
      <c r="C130" s="64"/>
      <c r="D130" s="65"/>
      <c r="E130" s="65"/>
      <c r="F130" s="66"/>
    </row>
    <row r="131" spans="1:6" x14ac:dyDescent="0.35">
      <c r="A131" s="9" t="s">
        <v>128</v>
      </c>
      <c r="B131" s="18" t="s">
        <v>168</v>
      </c>
      <c r="C131" s="19">
        <v>447686008</v>
      </c>
      <c r="D131" s="30" t="s">
        <v>113</v>
      </c>
      <c r="E131" s="7">
        <v>6325</v>
      </c>
      <c r="F131" s="8">
        <f t="shared" ref="F131:F141" si="11">E131/$E$8</f>
        <v>1.8225687667442202E-4</v>
      </c>
    </row>
    <row r="132" spans="1:6" x14ac:dyDescent="0.35">
      <c r="B132" s="18" t="s">
        <v>163</v>
      </c>
      <c r="C132" s="19">
        <v>182555002</v>
      </c>
      <c r="D132" s="30" t="s">
        <v>76</v>
      </c>
      <c r="E132" s="7">
        <v>77272</v>
      </c>
      <c r="F132" s="8">
        <f t="shared" si="11"/>
        <v>2.226617134290267E-3</v>
      </c>
    </row>
    <row r="133" spans="1:6" x14ac:dyDescent="0.35">
      <c r="B133" s="18" t="s">
        <v>214</v>
      </c>
      <c r="C133" s="19">
        <v>373675000</v>
      </c>
      <c r="D133" s="30" t="s">
        <v>99</v>
      </c>
      <c r="E133" s="7">
        <v>9886</v>
      </c>
      <c r="F133" s="8">
        <f t="shared" si="11"/>
        <v>2.8486821862503336E-4</v>
      </c>
    </row>
    <row r="134" spans="1:6" x14ac:dyDescent="0.35">
      <c r="B134" s="18" t="s">
        <v>167</v>
      </c>
      <c r="C134" s="19">
        <v>133901003</v>
      </c>
      <c r="D134" s="30" t="s">
        <v>57</v>
      </c>
      <c r="E134" s="7">
        <v>14901</v>
      </c>
      <c r="F134" s="8">
        <f t="shared" si="11"/>
        <v>4.2937703072340911E-4</v>
      </c>
    </row>
    <row r="135" spans="1:6" x14ac:dyDescent="0.35">
      <c r="B135" s="18" t="s">
        <v>165</v>
      </c>
      <c r="C135" s="19">
        <v>182531007</v>
      </c>
      <c r="D135" s="39" t="s">
        <v>75</v>
      </c>
      <c r="E135" s="26">
        <v>19308</v>
      </c>
      <c r="F135" s="8">
        <f t="shared" si="11"/>
        <v>5.5636613040786406E-4</v>
      </c>
    </row>
    <row r="136" spans="1:6" x14ac:dyDescent="0.35">
      <c r="B136" s="5" t="s">
        <v>215</v>
      </c>
      <c r="C136" s="19">
        <v>22206003</v>
      </c>
      <c r="D136" s="43" t="s">
        <v>60</v>
      </c>
      <c r="E136" s="20">
        <v>6209</v>
      </c>
      <c r="F136" s="8">
        <f t="shared" si="11"/>
        <v>1.7891429996387136E-4</v>
      </c>
    </row>
    <row r="137" spans="1:6" x14ac:dyDescent="0.35">
      <c r="B137" s="5" t="s">
        <v>213</v>
      </c>
      <c r="C137" s="19">
        <v>26906007</v>
      </c>
      <c r="D137" s="17" t="s">
        <v>61</v>
      </c>
      <c r="E137" s="20">
        <v>79672</v>
      </c>
      <c r="F137" s="8">
        <f t="shared" si="11"/>
        <v>2.2957738938189014E-3</v>
      </c>
    </row>
    <row r="138" spans="1:6" x14ac:dyDescent="0.35">
      <c r="B138" s="5" t="s">
        <v>164</v>
      </c>
      <c r="C138" s="19">
        <v>372045002</v>
      </c>
      <c r="D138" s="43" t="s">
        <v>59</v>
      </c>
      <c r="E138" s="20">
        <v>32598</v>
      </c>
      <c r="F138" s="8">
        <f t="shared" si="11"/>
        <v>9.3932168629767734E-4</v>
      </c>
    </row>
    <row r="139" spans="1:6" x14ac:dyDescent="0.35">
      <c r="B139" s="5" t="s">
        <v>166</v>
      </c>
      <c r="C139" s="19">
        <v>225116006</v>
      </c>
      <c r="D139" s="43" t="s">
        <v>64</v>
      </c>
      <c r="E139" s="20">
        <v>13787</v>
      </c>
      <c r="F139" s="8">
        <f t="shared" si="11"/>
        <v>3.9727676817553458E-4</v>
      </c>
    </row>
    <row r="140" spans="1:6" x14ac:dyDescent="0.35">
      <c r="B140" s="5" t="s">
        <v>62</v>
      </c>
      <c r="C140" s="19">
        <v>20655006</v>
      </c>
      <c r="D140" s="43" t="s">
        <v>63</v>
      </c>
      <c r="E140" s="20">
        <v>7266</v>
      </c>
      <c r="F140" s="8">
        <f t="shared" si="11"/>
        <v>2.0937208947294076E-4</v>
      </c>
    </row>
    <row r="141" spans="1:6" x14ac:dyDescent="0.35">
      <c r="B141" s="5" t="s">
        <v>169</v>
      </c>
      <c r="C141" s="19">
        <v>225358003</v>
      </c>
      <c r="D141" s="43" t="s">
        <v>58</v>
      </c>
      <c r="E141" s="20">
        <v>177920</v>
      </c>
      <c r="F141" s="8">
        <f t="shared" si="11"/>
        <v>5.126821106389433E-3</v>
      </c>
    </row>
    <row r="143" spans="1:6" x14ac:dyDescent="0.35">
      <c r="E143" s="10">
        <f>SUM(E11:E141)</f>
        <v>31253844</v>
      </c>
      <c r="F143" s="8">
        <f>SUM(F11:F141)</f>
        <v>0.90058940577227264</v>
      </c>
    </row>
  </sheetData>
  <sortState ref="B30:G42">
    <sortCondition ref="B30"/>
  </sortState>
  <mergeCells count="1">
    <mergeCell ref="B1:D1"/>
  </mergeCells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Recommendation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Ehlers</dc:creator>
  <cp:lastModifiedBy>Julianne Ehlers</cp:lastModifiedBy>
  <cp:lastPrinted>2019-07-03T15:36:02Z</cp:lastPrinted>
  <dcterms:created xsi:type="dcterms:W3CDTF">2019-06-25T21:50:45Z</dcterms:created>
  <dcterms:modified xsi:type="dcterms:W3CDTF">2019-10-04T20:15:35Z</dcterms:modified>
</cp:coreProperties>
</file>