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defaultThemeVersion="166925"/>
  <mc:AlternateContent xmlns:mc="http://schemas.openxmlformats.org/markup-compatibility/2006">
    <mc:Choice Requires="x15">
      <x15ac:absPath xmlns:x15ac="http://schemas.microsoft.com/office/spreadsheetml/2010/11/ac" url="/Users/luuttami/Desktop/Data Opt FINAL/"/>
    </mc:Choice>
  </mc:AlternateContent>
  <xr:revisionPtr revIDLastSave="0" documentId="13_ncr:1_{5350F1F9-51C6-0A42-B054-88DCA3428B01}" xr6:coauthVersionLast="45" xr6:coauthVersionMax="45" xr10:uidLastSave="{00000000-0000-0000-0000-000000000000}"/>
  <bookViews>
    <workbookView xWindow="-4980" yWindow="-21140" windowWidth="38400" windowHeight="21140" activeTab="1" xr2:uid="{1AF83E9A-9F72-4344-9449-A7EDA20CE6D3}"/>
  </bookViews>
  <sheets>
    <sheet name="Data" sheetId="1" r:id="rId1"/>
    <sheet name="Model Preparation" sheetId="4" r:id="rId2"/>
    <sheet name="Demand and Capacity Forecast" sheetId="11" r:id="rId3"/>
    <sheet name="1- to 3-Yr. Models Comparison" sheetId="29" r:id="rId4"/>
    <sheet name="NPV Best-case Scenario" sheetId="30" r:id="rId5"/>
    <sheet name="NPV Worst-case Scenario" sheetId="25" r:id="rId6"/>
    <sheet name="1-Yr. Model without New Plant" sheetId="12" r:id="rId7"/>
    <sheet name="2-Yr. Model without New Plant" sheetId="13" r:id="rId8"/>
    <sheet name="3-Yr. Model without New Plant" sheetId="15" r:id="rId9"/>
    <sheet name="3-Yr. Model with New Plant" sheetId="26" r:id="rId10"/>
    <sheet name="4-Yr. Model without New Plant" sheetId="16" r:id="rId11"/>
    <sheet name="4-Yr. Model with New Plant" sheetId="27" r:id="rId12"/>
    <sheet name="5-Yr. Model without New Plant" sheetId="2" r:id="rId13"/>
    <sheet name="5-Yr. Model with New Plant" sheetId="31" r:id="rId14"/>
    <sheet name="6-Yr. Model with New Plant" sheetId="19" r:id="rId15"/>
    <sheet name="7-Yr. Model with New Plant" sheetId="21" r:id="rId16"/>
    <sheet name="8-Yr. Model with New Plant" sheetId="23" r:id="rId17"/>
    <sheet name="9-Yr. Model with New Plant" sheetId="24" r:id="rId18"/>
    <sheet name="10-Yr. Model without New Plant" sheetId="9" r:id="rId19"/>
    <sheet name="10-Yr. Model with New Plant" sheetId="10" r:id="rId20"/>
  </sheets>
  <definedNames>
    <definedName name="solver_adj" localSheetId="6" hidden="1">'1-Yr. Model without New Plant'!$B$24:$E$30</definedName>
    <definedName name="solver_adj" localSheetId="19" hidden="1">'10-Yr. Model with New Plant'!$B$24:$F$30,'10-Yr. Model with New Plant'!$F$34</definedName>
    <definedName name="solver_adj" localSheetId="18" hidden="1">'10-Yr. Model without New Plant'!$B$24:$E$30</definedName>
    <definedName name="solver_adj" localSheetId="7" hidden="1">'2-Yr. Model without New Plant'!$B$24:$E$30</definedName>
    <definedName name="solver_adj" localSheetId="9" hidden="1">'3-Yr. Model with New Plant'!$B$24:$F$30,'3-Yr. Model with New Plant'!$F$34</definedName>
    <definedName name="solver_adj" localSheetId="8" hidden="1">'3-Yr. Model without New Plant'!$B$24:$E$30</definedName>
    <definedName name="solver_adj" localSheetId="11" hidden="1">'4-Yr. Model with New Plant'!$B$24:$F$30,'4-Yr. Model with New Plant'!$F$34</definedName>
    <definedName name="solver_adj" localSheetId="10" hidden="1">'4-Yr. Model without New Plant'!$B$24:$E$30</definedName>
    <definedName name="solver_adj" localSheetId="13" hidden="1">'5-Yr. Model with New Plant'!$B$24:$F$30,'5-Yr. Model with New Plant'!$F$34</definedName>
    <definedName name="solver_adj" localSheetId="12" hidden="1">'5-Yr. Model without New Plant'!$B$24:$E$30</definedName>
    <definedName name="solver_adj" localSheetId="14" hidden="1">'6-Yr. Model with New Plant'!$B$24:$F$30,'6-Yr. Model with New Plant'!$F$34</definedName>
    <definedName name="solver_adj" localSheetId="15" hidden="1">'7-Yr. Model with New Plant'!$B$24:$F$30,'7-Yr. Model with New Plant'!$F$34</definedName>
    <definedName name="solver_adj" localSheetId="16" hidden="1">'8-Yr. Model with New Plant'!$B$24:$F$30,'8-Yr. Model with New Plant'!$F$34</definedName>
    <definedName name="solver_adj" localSheetId="17" hidden="1">'9-Yr. Model with New Plant'!$B$24:$F$30,'9-Yr. Model with New Plant'!$F$34</definedName>
    <definedName name="solver_cvg" localSheetId="6" hidden="1">0.0001</definedName>
    <definedName name="solver_cvg" localSheetId="19" hidden="1">0.0001</definedName>
    <definedName name="solver_cvg" localSheetId="18" hidden="1">0.0001</definedName>
    <definedName name="solver_cvg" localSheetId="7" hidden="1">0.0001</definedName>
    <definedName name="solver_cvg" localSheetId="9" hidden="1">0.0001</definedName>
    <definedName name="solver_cvg" localSheetId="8" hidden="1">0.0001</definedName>
    <definedName name="solver_cvg" localSheetId="11" hidden="1">0.0001</definedName>
    <definedName name="solver_cvg" localSheetId="10" hidden="1">0.0001</definedName>
    <definedName name="solver_cvg" localSheetId="13" hidden="1">0.0001</definedName>
    <definedName name="solver_cvg" localSheetId="12" hidden="1">0.0001</definedName>
    <definedName name="solver_cvg" localSheetId="14" hidden="1">0.0001</definedName>
    <definedName name="solver_cvg" localSheetId="15" hidden="1">0.0001</definedName>
    <definedName name="solver_cvg" localSheetId="16" hidden="1">0.0001</definedName>
    <definedName name="solver_cvg" localSheetId="17" hidden="1">0.0001</definedName>
    <definedName name="solver_drv" localSheetId="6" hidden="1">1</definedName>
    <definedName name="solver_drv" localSheetId="19" hidden="1">1</definedName>
    <definedName name="solver_drv" localSheetId="18" hidden="1">1</definedName>
    <definedName name="solver_drv" localSheetId="7" hidden="1">1</definedName>
    <definedName name="solver_drv" localSheetId="9" hidden="1">1</definedName>
    <definedName name="solver_drv" localSheetId="8" hidden="1">1</definedName>
    <definedName name="solver_drv" localSheetId="11" hidden="1">1</definedName>
    <definedName name="solver_drv" localSheetId="10" hidden="1">1</definedName>
    <definedName name="solver_drv" localSheetId="13" hidden="1">1</definedName>
    <definedName name="solver_drv" localSheetId="12" hidden="1">1</definedName>
    <definedName name="solver_drv" localSheetId="14" hidden="1">1</definedName>
    <definedName name="solver_drv" localSheetId="15" hidden="1">1</definedName>
    <definedName name="solver_drv" localSheetId="16" hidden="1">1</definedName>
    <definedName name="solver_drv" localSheetId="17" hidden="1">1</definedName>
    <definedName name="solver_eng" localSheetId="6" hidden="1">2</definedName>
    <definedName name="solver_eng" localSheetId="19" hidden="1">2</definedName>
    <definedName name="solver_eng" localSheetId="18" hidden="1">2</definedName>
    <definedName name="solver_eng" localSheetId="7" hidden="1">2</definedName>
    <definedName name="solver_eng" localSheetId="9" hidden="1">2</definedName>
    <definedName name="solver_eng" localSheetId="8" hidden="1">2</definedName>
    <definedName name="solver_eng" localSheetId="11" hidden="1">2</definedName>
    <definedName name="solver_eng" localSheetId="10" hidden="1">2</definedName>
    <definedName name="solver_eng" localSheetId="13" hidden="1">2</definedName>
    <definedName name="solver_eng" localSheetId="12" hidden="1">2</definedName>
    <definedName name="solver_eng" localSheetId="14" hidden="1">2</definedName>
    <definedName name="solver_eng" localSheetId="15" hidden="1">2</definedName>
    <definedName name="solver_eng" localSheetId="16" hidden="1">2</definedName>
    <definedName name="solver_eng" localSheetId="17" hidden="1">2</definedName>
    <definedName name="solver_itr" localSheetId="6" hidden="1">2147483647</definedName>
    <definedName name="solver_itr" localSheetId="19" hidden="1">2147483647</definedName>
    <definedName name="solver_itr" localSheetId="18" hidden="1">2147483647</definedName>
    <definedName name="solver_itr" localSheetId="7" hidden="1">2147483647</definedName>
    <definedName name="solver_itr" localSheetId="9" hidden="1">2147483647</definedName>
    <definedName name="solver_itr" localSheetId="8" hidden="1">2147483647</definedName>
    <definedName name="solver_itr" localSheetId="11" hidden="1">2147483647</definedName>
    <definedName name="solver_itr" localSheetId="10" hidden="1">2147483647</definedName>
    <definedName name="solver_itr" localSheetId="13" hidden="1">2147483647</definedName>
    <definedName name="solver_itr" localSheetId="12" hidden="1">2147483647</definedName>
    <definedName name="solver_itr" localSheetId="14" hidden="1">2147483647</definedName>
    <definedName name="solver_itr" localSheetId="15" hidden="1">2147483647</definedName>
    <definedName name="solver_itr" localSheetId="16" hidden="1">2147483647</definedName>
    <definedName name="solver_itr" localSheetId="17" hidden="1">2147483647</definedName>
    <definedName name="solver_lhs1" localSheetId="6" hidden="1">'1-Yr. Model without New Plant'!$B$24:$E$30</definedName>
    <definedName name="solver_lhs1" localSheetId="19" hidden="1">'10-Yr. Model with New Plant'!$B$24:$F$30</definedName>
    <definedName name="solver_lhs1" localSheetId="18" hidden="1">'10-Yr. Model without New Plant'!$B$24:$E$30</definedName>
    <definedName name="solver_lhs1" localSheetId="7" hidden="1">'2-Yr. Model without New Plant'!$B$24:$E$30</definedName>
    <definedName name="solver_lhs1" localSheetId="9" hidden="1">'3-Yr. Model with New Plant'!$B$24:$F$30</definedName>
    <definedName name="solver_lhs1" localSheetId="8" hidden="1">'3-Yr. Model without New Plant'!$B$24:$E$30</definedName>
    <definedName name="solver_lhs1" localSheetId="11" hidden="1">'4-Yr. Model with New Plant'!$B$24:$F$30</definedName>
    <definedName name="solver_lhs1" localSheetId="10" hidden="1">'4-Yr. Model without New Plant'!$B$24:$E$30</definedName>
    <definedName name="solver_lhs1" localSheetId="13" hidden="1">'5-Yr. Model with New Plant'!$B$24:$F$30</definedName>
    <definedName name="solver_lhs1" localSheetId="12" hidden="1">'5-Yr. Model without New Plant'!$B$24:$E$30</definedName>
    <definedName name="solver_lhs1" localSheetId="14" hidden="1">'6-Yr. Model with New Plant'!$B$24:$F$30</definedName>
    <definedName name="solver_lhs1" localSheetId="15" hidden="1">'7-Yr. Model with New Plant'!$B$24:$F$30</definedName>
    <definedName name="solver_lhs1" localSheetId="16" hidden="1">'8-Yr. Model with New Plant'!$B$24:$F$30</definedName>
    <definedName name="solver_lhs1" localSheetId="17" hidden="1">'9-Yr. Model with New Plant'!$B$24:$F$30</definedName>
    <definedName name="solver_lhs2" localSheetId="6" hidden="1">'1-Yr. Model without New Plant'!$B$31:$E$31</definedName>
    <definedName name="solver_lhs2" localSheetId="19" hidden="1">'10-Yr. Model with New Plant'!$B$31:$F$31</definedName>
    <definedName name="solver_lhs2" localSheetId="18" hidden="1">'10-Yr. Model without New Plant'!$B$31:$E$31</definedName>
    <definedName name="solver_lhs2" localSheetId="7" hidden="1">'2-Yr. Model without New Plant'!$B$31:$E$31</definedName>
    <definedName name="solver_lhs2" localSheetId="9" hidden="1">'3-Yr. Model with New Plant'!$B$31:$F$31</definedName>
    <definedName name="solver_lhs2" localSheetId="8" hidden="1">'3-Yr. Model without New Plant'!$B$31:$E$31</definedName>
    <definedName name="solver_lhs2" localSheetId="11" hidden="1">'4-Yr. Model with New Plant'!$B$31:$F$31</definedName>
    <definedName name="solver_lhs2" localSheetId="10" hidden="1">'4-Yr. Model without New Plant'!$B$31:$E$31</definedName>
    <definedName name="solver_lhs2" localSheetId="13" hidden="1">'5-Yr. Model with New Plant'!$B$31:$F$31</definedName>
    <definedName name="solver_lhs2" localSheetId="12" hidden="1">'5-Yr. Model without New Plant'!$B$31:$E$31</definedName>
    <definedName name="solver_lhs2" localSheetId="14" hidden="1">'6-Yr. Model with New Plant'!$B$31:$F$31</definedName>
    <definedName name="solver_lhs2" localSheetId="15" hidden="1">'7-Yr. Model with New Plant'!$B$31:$F$31</definedName>
    <definedName name="solver_lhs2" localSheetId="16" hidden="1">'8-Yr. Model with New Plant'!$B$31:$F$31</definedName>
    <definedName name="solver_lhs2" localSheetId="17" hidden="1">'9-Yr. Model with New Plant'!$B$31:$F$31</definedName>
    <definedName name="solver_lhs3" localSheetId="6" hidden="1">'1-Yr. Model without New Plant'!$F$24:$F$30</definedName>
    <definedName name="solver_lhs3" localSheetId="19" hidden="1">'10-Yr. Model with New Plant'!$F$34</definedName>
    <definedName name="solver_lhs3" localSheetId="18" hidden="1">'10-Yr. Model without New Plant'!$F$24:$F$30</definedName>
    <definedName name="solver_lhs3" localSheetId="7" hidden="1">'2-Yr. Model without New Plant'!$F$24:$F$30</definedName>
    <definedName name="solver_lhs3" localSheetId="9" hidden="1">'3-Yr. Model with New Plant'!$F$34</definedName>
    <definedName name="solver_lhs3" localSheetId="8" hidden="1">'3-Yr. Model without New Plant'!$F$24:$F$30</definedName>
    <definedName name="solver_lhs3" localSheetId="11" hidden="1">'4-Yr. Model with New Plant'!$F$34</definedName>
    <definedName name="solver_lhs3" localSheetId="10" hidden="1">'4-Yr. Model without New Plant'!$F$24:$F$30</definedName>
    <definedName name="solver_lhs3" localSheetId="13" hidden="1">'5-Yr. Model with New Plant'!$F$34</definedName>
    <definedName name="solver_lhs3" localSheetId="12" hidden="1">'5-Yr. Model without New Plant'!$F$24:$F$30</definedName>
    <definedName name="solver_lhs3" localSheetId="14" hidden="1">'6-Yr. Model with New Plant'!$F$34</definedName>
    <definedName name="solver_lhs3" localSheetId="15" hidden="1">'7-Yr. Model with New Plant'!$F$34</definedName>
    <definedName name="solver_lhs3" localSheetId="16" hidden="1">'8-Yr. Model with New Plant'!$F$34</definedName>
    <definedName name="solver_lhs3" localSheetId="17" hidden="1">'9-Yr. Model with New Plant'!$F$34</definedName>
    <definedName name="solver_lhs4" localSheetId="19" hidden="1">'10-Yr. Model with New Plant'!$G$24:$G$30</definedName>
    <definedName name="solver_lhs4" localSheetId="9" hidden="1">'3-Yr. Model with New Plant'!$G$24:$G$30</definedName>
    <definedName name="solver_lhs4" localSheetId="11" hidden="1">'4-Yr. Model with New Plant'!$G$24:$G$30</definedName>
    <definedName name="solver_lhs4" localSheetId="13" hidden="1">'5-Yr. Model with New Plant'!$G$24:$G$30</definedName>
    <definedName name="solver_lhs4" localSheetId="14" hidden="1">'6-Yr. Model with New Plant'!$G$24:$G$30</definedName>
    <definedName name="solver_lhs4" localSheetId="15" hidden="1">'7-Yr. Model with New Plant'!$G$24:$G$30</definedName>
    <definedName name="solver_lhs4" localSheetId="16" hidden="1">'8-Yr. Model with New Plant'!$G$24:$G$30</definedName>
    <definedName name="solver_lhs4" localSheetId="17" hidden="1">'9-Yr. Model with New Plant'!$G$24:$G$30</definedName>
    <definedName name="solver_lin" localSheetId="6" hidden="1">1</definedName>
    <definedName name="solver_lin" localSheetId="19" hidden="1">1</definedName>
    <definedName name="solver_lin" localSheetId="18" hidden="1">1</definedName>
    <definedName name="solver_lin" localSheetId="7" hidden="1">1</definedName>
    <definedName name="solver_lin" localSheetId="9" hidden="1">1</definedName>
    <definedName name="solver_lin" localSheetId="8" hidden="1">1</definedName>
    <definedName name="solver_lin" localSheetId="11" hidden="1">1</definedName>
    <definedName name="solver_lin" localSheetId="10" hidden="1">1</definedName>
    <definedName name="solver_lin" localSheetId="13" hidden="1">1</definedName>
    <definedName name="solver_lin" localSheetId="12" hidden="1">1</definedName>
    <definedName name="solver_lin" localSheetId="14" hidden="1">1</definedName>
    <definedName name="solver_lin" localSheetId="15" hidden="1">1</definedName>
    <definedName name="solver_lin" localSheetId="16" hidden="1">1</definedName>
    <definedName name="solver_lin" localSheetId="17" hidden="1">1</definedName>
    <definedName name="solver_mip" localSheetId="6" hidden="1">2147483647</definedName>
    <definedName name="solver_mip" localSheetId="19" hidden="1">2147483647</definedName>
    <definedName name="solver_mip" localSheetId="18" hidden="1">2147483647</definedName>
    <definedName name="solver_mip" localSheetId="7" hidden="1">2147483647</definedName>
    <definedName name="solver_mip" localSheetId="9" hidden="1">2147483647</definedName>
    <definedName name="solver_mip" localSheetId="8" hidden="1">2147483647</definedName>
    <definedName name="solver_mip" localSheetId="11" hidden="1">2147483647</definedName>
    <definedName name="solver_mip" localSheetId="10" hidden="1">2147483647</definedName>
    <definedName name="solver_mip" localSheetId="13" hidden="1">2147483647</definedName>
    <definedName name="solver_mip" localSheetId="12" hidden="1">2147483647</definedName>
    <definedName name="solver_mip" localSheetId="14" hidden="1">2147483647</definedName>
    <definedName name="solver_mip" localSheetId="15" hidden="1">2147483647</definedName>
    <definedName name="solver_mip" localSheetId="16" hidden="1">2147483647</definedName>
    <definedName name="solver_mip" localSheetId="17" hidden="1">2147483647</definedName>
    <definedName name="solver_mni" localSheetId="6" hidden="1">30</definedName>
    <definedName name="solver_mni" localSheetId="19" hidden="1">30</definedName>
    <definedName name="solver_mni" localSheetId="18" hidden="1">30</definedName>
    <definedName name="solver_mni" localSheetId="7" hidden="1">30</definedName>
    <definedName name="solver_mni" localSheetId="9" hidden="1">30</definedName>
    <definedName name="solver_mni" localSheetId="8" hidden="1">30</definedName>
    <definedName name="solver_mni" localSheetId="11" hidden="1">30</definedName>
    <definedName name="solver_mni" localSheetId="10" hidden="1">30</definedName>
    <definedName name="solver_mni" localSheetId="13" hidden="1">30</definedName>
    <definedName name="solver_mni" localSheetId="12" hidden="1">30</definedName>
    <definedName name="solver_mni" localSheetId="14" hidden="1">30</definedName>
    <definedName name="solver_mni" localSheetId="15" hidden="1">30</definedName>
    <definedName name="solver_mni" localSheetId="16" hidden="1">30</definedName>
    <definedName name="solver_mni" localSheetId="17" hidden="1">30</definedName>
    <definedName name="solver_mrt" localSheetId="6" hidden="1">0.075</definedName>
    <definedName name="solver_mrt" localSheetId="19" hidden="1">0.075</definedName>
    <definedName name="solver_mrt" localSheetId="18" hidden="1">0.075</definedName>
    <definedName name="solver_mrt" localSheetId="7" hidden="1">0.075</definedName>
    <definedName name="solver_mrt" localSheetId="9" hidden="1">0.075</definedName>
    <definedName name="solver_mrt" localSheetId="8" hidden="1">0.075</definedName>
    <definedName name="solver_mrt" localSheetId="11" hidden="1">0.075</definedName>
    <definedName name="solver_mrt" localSheetId="10" hidden="1">0.075</definedName>
    <definedName name="solver_mrt" localSheetId="13" hidden="1">0.075</definedName>
    <definedName name="solver_mrt" localSheetId="12" hidden="1">0.075</definedName>
    <definedName name="solver_mrt" localSheetId="14" hidden="1">0.075</definedName>
    <definedName name="solver_mrt" localSheetId="15" hidden="1">0.075</definedName>
    <definedName name="solver_mrt" localSheetId="16" hidden="1">0.075</definedName>
    <definedName name="solver_mrt" localSheetId="17" hidden="1">0.075</definedName>
    <definedName name="solver_msl" localSheetId="6" hidden="1">2</definedName>
    <definedName name="solver_msl" localSheetId="19" hidden="1">2</definedName>
    <definedName name="solver_msl" localSheetId="18" hidden="1">2</definedName>
    <definedName name="solver_msl" localSheetId="7" hidden="1">2</definedName>
    <definedName name="solver_msl" localSheetId="9" hidden="1">2</definedName>
    <definedName name="solver_msl" localSheetId="8" hidden="1">2</definedName>
    <definedName name="solver_msl" localSheetId="11" hidden="1">2</definedName>
    <definedName name="solver_msl" localSheetId="10" hidden="1">2</definedName>
    <definedName name="solver_msl" localSheetId="13" hidden="1">2</definedName>
    <definedName name="solver_msl" localSheetId="12" hidden="1">2</definedName>
    <definedName name="solver_msl" localSheetId="14" hidden="1">2</definedName>
    <definedName name="solver_msl" localSheetId="15" hidden="1">2</definedName>
    <definedName name="solver_msl" localSheetId="16" hidden="1">2</definedName>
    <definedName name="solver_msl" localSheetId="17" hidden="1">2</definedName>
    <definedName name="solver_neg" localSheetId="6" hidden="1">1</definedName>
    <definedName name="solver_neg" localSheetId="19" hidden="1">1</definedName>
    <definedName name="solver_neg" localSheetId="18" hidden="1">1</definedName>
    <definedName name="solver_neg" localSheetId="7" hidden="1">1</definedName>
    <definedName name="solver_neg" localSheetId="9" hidden="1">1</definedName>
    <definedName name="solver_neg" localSheetId="8" hidden="1">1</definedName>
    <definedName name="solver_neg" localSheetId="11" hidden="1">1</definedName>
    <definedName name="solver_neg" localSheetId="10" hidden="1">1</definedName>
    <definedName name="solver_neg" localSheetId="13" hidden="1">1</definedName>
    <definedName name="solver_neg" localSheetId="12" hidden="1">1</definedName>
    <definedName name="solver_neg" localSheetId="14" hidden="1">1</definedName>
    <definedName name="solver_neg" localSheetId="15" hidden="1">1</definedName>
    <definedName name="solver_neg" localSheetId="16" hidden="1">1</definedName>
    <definedName name="solver_neg" localSheetId="17" hidden="1">1</definedName>
    <definedName name="solver_nod" localSheetId="6" hidden="1">2147483647</definedName>
    <definedName name="solver_nod" localSheetId="19" hidden="1">2147483647</definedName>
    <definedName name="solver_nod" localSheetId="18" hidden="1">2147483647</definedName>
    <definedName name="solver_nod" localSheetId="7" hidden="1">2147483647</definedName>
    <definedName name="solver_nod" localSheetId="9" hidden="1">2147483647</definedName>
    <definedName name="solver_nod" localSheetId="8" hidden="1">2147483647</definedName>
    <definedName name="solver_nod" localSheetId="11" hidden="1">2147483647</definedName>
    <definedName name="solver_nod" localSheetId="10" hidden="1">2147483647</definedName>
    <definedName name="solver_nod" localSheetId="13" hidden="1">2147483647</definedName>
    <definedName name="solver_nod" localSheetId="12" hidden="1">2147483647</definedName>
    <definedName name="solver_nod" localSheetId="14" hidden="1">2147483647</definedName>
    <definedName name="solver_nod" localSheetId="15" hidden="1">2147483647</definedName>
    <definedName name="solver_nod" localSheetId="16" hidden="1">2147483647</definedName>
    <definedName name="solver_nod" localSheetId="17" hidden="1">2147483647</definedName>
    <definedName name="solver_num" localSheetId="6" hidden="1">3</definedName>
    <definedName name="solver_num" localSheetId="19" hidden="1">4</definedName>
    <definedName name="solver_num" localSheetId="18" hidden="1">3</definedName>
    <definedName name="solver_num" localSheetId="7" hidden="1">3</definedName>
    <definedName name="solver_num" localSheetId="9" hidden="1">4</definedName>
    <definedName name="solver_num" localSheetId="8" hidden="1">3</definedName>
    <definedName name="solver_num" localSheetId="11" hidden="1">4</definedName>
    <definedName name="solver_num" localSheetId="10" hidden="1">3</definedName>
    <definedName name="solver_num" localSheetId="13" hidden="1">4</definedName>
    <definedName name="solver_num" localSheetId="12" hidden="1">3</definedName>
    <definedName name="solver_num" localSheetId="14" hidden="1">4</definedName>
    <definedName name="solver_num" localSheetId="15" hidden="1">4</definedName>
    <definedName name="solver_num" localSheetId="16" hidden="1">4</definedName>
    <definedName name="solver_num" localSheetId="17" hidden="1">4</definedName>
    <definedName name="solver_opt" localSheetId="6" hidden="1">'1-Yr. Model without New Plant'!$C$20</definedName>
    <definedName name="solver_opt" localSheetId="19" hidden="1">'10-Yr. Model with New Plant'!$C$20</definedName>
    <definedName name="solver_opt" localSheetId="18" hidden="1">'10-Yr. Model without New Plant'!$C$20</definedName>
    <definedName name="solver_opt" localSheetId="7" hidden="1">'2-Yr. Model without New Plant'!$C$20</definedName>
    <definedName name="solver_opt" localSheetId="9" hidden="1">'3-Yr. Model with New Plant'!$C$20</definedName>
    <definedName name="solver_opt" localSheetId="8" hidden="1">'3-Yr. Model without New Plant'!$C$20</definedName>
    <definedName name="solver_opt" localSheetId="11" hidden="1">'4-Yr. Model with New Plant'!$C$20</definedName>
    <definedName name="solver_opt" localSheetId="10" hidden="1">'4-Yr. Model without New Plant'!$C$20</definedName>
    <definedName name="solver_opt" localSheetId="13" hidden="1">'5-Yr. Model with New Plant'!$C$20</definedName>
    <definedName name="solver_opt" localSheetId="12" hidden="1">'5-Yr. Model without New Plant'!$C$20</definedName>
    <definedName name="solver_opt" localSheetId="14" hidden="1">'6-Yr. Model with New Plant'!$C$20</definedName>
    <definedName name="solver_opt" localSheetId="15" hidden="1">'7-Yr. Model with New Plant'!$C$20</definedName>
    <definedName name="solver_opt" localSheetId="16" hidden="1">'8-Yr. Model with New Plant'!$C$20</definedName>
    <definedName name="solver_opt" localSheetId="17" hidden="1">'9-Yr. Model with New Plant'!$C$20</definedName>
    <definedName name="solver_pre" localSheetId="6" hidden="1">0.000001</definedName>
    <definedName name="solver_pre" localSheetId="19" hidden="1">0.000001</definedName>
    <definedName name="solver_pre" localSheetId="18" hidden="1">0.000001</definedName>
    <definedName name="solver_pre" localSheetId="7" hidden="1">0.000001</definedName>
    <definedName name="solver_pre" localSheetId="9" hidden="1">0.000001</definedName>
    <definedName name="solver_pre" localSheetId="8" hidden="1">0.000001</definedName>
    <definedName name="solver_pre" localSheetId="11" hidden="1">0.000001</definedName>
    <definedName name="solver_pre" localSheetId="10" hidden="1">0.000001</definedName>
    <definedName name="solver_pre" localSheetId="13" hidden="1">0.000001</definedName>
    <definedName name="solver_pre" localSheetId="12" hidden="1">0.000001</definedName>
    <definedName name="solver_pre" localSheetId="14" hidden="1">0.000001</definedName>
    <definedName name="solver_pre" localSheetId="15" hidden="1">0.000001</definedName>
    <definedName name="solver_pre" localSheetId="16" hidden="1">0.000001</definedName>
    <definedName name="solver_pre" localSheetId="17" hidden="1">0.000001</definedName>
    <definedName name="solver_rbv" localSheetId="6" hidden="1">1</definedName>
    <definedName name="solver_rbv" localSheetId="19" hidden="1">1</definedName>
    <definedName name="solver_rbv" localSheetId="18" hidden="1">1</definedName>
    <definedName name="solver_rbv" localSheetId="7" hidden="1">1</definedName>
    <definedName name="solver_rbv" localSheetId="9" hidden="1">1</definedName>
    <definedName name="solver_rbv" localSheetId="8" hidden="1">1</definedName>
    <definedName name="solver_rbv" localSheetId="11" hidden="1">1</definedName>
    <definedName name="solver_rbv" localSheetId="10" hidden="1">1</definedName>
    <definedName name="solver_rbv" localSheetId="13" hidden="1">1</definedName>
    <definedName name="solver_rbv" localSheetId="12" hidden="1">1</definedName>
    <definedName name="solver_rbv" localSheetId="14" hidden="1">1</definedName>
    <definedName name="solver_rbv" localSheetId="15" hidden="1">1</definedName>
    <definedName name="solver_rbv" localSheetId="16" hidden="1">1</definedName>
    <definedName name="solver_rbv" localSheetId="17" hidden="1">1</definedName>
    <definedName name="solver_rel1" localSheetId="6" hidden="1">4</definedName>
    <definedName name="solver_rel1" localSheetId="19" hidden="1">4</definedName>
    <definedName name="solver_rel1" localSheetId="18" hidden="1">4</definedName>
    <definedName name="solver_rel1" localSheetId="7" hidden="1">4</definedName>
    <definedName name="solver_rel1" localSheetId="9" hidden="1">4</definedName>
    <definedName name="solver_rel1" localSheetId="8" hidden="1">4</definedName>
    <definedName name="solver_rel1" localSheetId="11" hidden="1">4</definedName>
    <definedName name="solver_rel1" localSheetId="10" hidden="1">4</definedName>
    <definedName name="solver_rel1" localSheetId="13" hidden="1">4</definedName>
    <definedName name="solver_rel1" localSheetId="12" hidden="1">4</definedName>
    <definedName name="solver_rel1" localSheetId="14" hidden="1">4</definedName>
    <definedName name="solver_rel1" localSheetId="15" hidden="1">4</definedName>
    <definedName name="solver_rel1" localSheetId="16" hidden="1">4</definedName>
    <definedName name="solver_rel1" localSheetId="17" hidden="1">4</definedName>
    <definedName name="solver_rel2" localSheetId="6" hidden="1">1</definedName>
    <definedName name="solver_rel2" localSheetId="19" hidden="1">1</definedName>
    <definedName name="solver_rel2" localSheetId="18" hidden="1">1</definedName>
    <definedName name="solver_rel2" localSheetId="7" hidden="1">1</definedName>
    <definedName name="solver_rel2" localSheetId="9" hidden="1">1</definedName>
    <definedName name="solver_rel2" localSheetId="8" hidden="1">1</definedName>
    <definedName name="solver_rel2" localSheetId="11" hidden="1">1</definedName>
    <definedName name="solver_rel2" localSheetId="10" hidden="1">1</definedName>
    <definedName name="solver_rel2" localSheetId="13" hidden="1">1</definedName>
    <definedName name="solver_rel2" localSheetId="12" hidden="1">1</definedName>
    <definedName name="solver_rel2" localSheetId="14" hidden="1">1</definedName>
    <definedName name="solver_rel2" localSheetId="15" hidden="1">1</definedName>
    <definedName name="solver_rel2" localSheetId="16" hidden="1">1</definedName>
    <definedName name="solver_rel2" localSheetId="17" hidden="1">1</definedName>
    <definedName name="solver_rel3" localSheetId="6" hidden="1">2</definedName>
    <definedName name="solver_rel3" localSheetId="19" hidden="1">5</definedName>
    <definedName name="solver_rel3" localSheetId="18" hidden="1">2</definedName>
    <definedName name="solver_rel3" localSheetId="7" hidden="1">2</definedName>
    <definedName name="solver_rel3" localSheetId="9" hidden="1">5</definedName>
    <definedName name="solver_rel3" localSheetId="8" hidden="1">2</definedName>
    <definedName name="solver_rel3" localSheetId="11" hidden="1">5</definedName>
    <definedName name="solver_rel3" localSheetId="10" hidden="1">2</definedName>
    <definedName name="solver_rel3" localSheetId="13" hidden="1">5</definedName>
    <definedName name="solver_rel3" localSheetId="12" hidden="1">2</definedName>
    <definedName name="solver_rel3" localSheetId="14" hidden="1">5</definedName>
    <definedName name="solver_rel3" localSheetId="15" hidden="1">5</definedName>
    <definedName name="solver_rel3" localSheetId="16" hidden="1">5</definedName>
    <definedName name="solver_rel3" localSheetId="17" hidden="1">5</definedName>
    <definedName name="solver_rel4" localSheetId="19" hidden="1">2</definedName>
    <definedName name="solver_rel4" localSheetId="9" hidden="1">2</definedName>
    <definedName name="solver_rel4" localSheetId="11" hidden="1">2</definedName>
    <definedName name="solver_rel4" localSheetId="13" hidden="1">2</definedName>
    <definedName name="solver_rel4" localSheetId="14" hidden="1">2</definedName>
    <definedName name="solver_rel4" localSheetId="15" hidden="1">2</definedName>
    <definedName name="solver_rel4" localSheetId="16" hidden="1">2</definedName>
    <definedName name="solver_rel4" localSheetId="17" hidden="1">2</definedName>
    <definedName name="solver_rhs1" localSheetId="6" hidden="1">integer</definedName>
    <definedName name="solver_rhs1" localSheetId="19" hidden="1">integer</definedName>
    <definedName name="solver_rhs1" localSheetId="18" hidden="1">integer</definedName>
    <definedName name="solver_rhs1" localSheetId="7" hidden="1">integer</definedName>
    <definedName name="solver_rhs1" localSheetId="9" hidden="1">integer</definedName>
    <definedName name="solver_rhs1" localSheetId="8" hidden="1">integer</definedName>
    <definedName name="solver_rhs1" localSheetId="11" hidden="1">integer</definedName>
    <definedName name="solver_rhs1" localSheetId="10" hidden="1">integer</definedName>
    <definedName name="solver_rhs1" localSheetId="13" hidden="1">integer</definedName>
    <definedName name="solver_rhs1" localSheetId="12" hidden="1">integer</definedName>
    <definedName name="solver_rhs1" localSheetId="14" hidden="1">integer</definedName>
    <definedName name="solver_rhs1" localSheetId="15" hidden="1">integer</definedName>
    <definedName name="solver_rhs1" localSheetId="16" hidden="1">integer</definedName>
    <definedName name="solver_rhs1" localSheetId="17" hidden="1">integer</definedName>
    <definedName name="solver_rhs2" localSheetId="6" hidden="1">'1-Yr. Model without New Plant'!$B$33:$E$33</definedName>
    <definedName name="solver_rhs2" localSheetId="19" hidden="1">'10-Yr. Model with New Plant'!$B$33:$F$33</definedName>
    <definedName name="solver_rhs2" localSheetId="18" hidden="1">'10-Yr. Model without New Plant'!$B$33:$E$33</definedName>
    <definedName name="solver_rhs2" localSheetId="7" hidden="1">'2-Yr. Model without New Plant'!$B$33:$E$33</definedName>
    <definedName name="solver_rhs2" localSheetId="9" hidden="1">'3-Yr. Model with New Plant'!$B$33:$F$33</definedName>
    <definedName name="solver_rhs2" localSheetId="8" hidden="1">'3-Yr. Model without New Plant'!$B$33:$E$33</definedName>
    <definedName name="solver_rhs2" localSheetId="11" hidden="1">'4-Yr. Model with New Plant'!$B$33:$F$33</definedName>
    <definedName name="solver_rhs2" localSheetId="10" hidden="1">'4-Yr. Model without New Plant'!$B$33:$E$33</definedName>
    <definedName name="solver_rhs2" localSheetId="13" hidden="1">'5-Yr. Model with New Plant'!$B$33:$F$33</definedName>
    <definedName name="solver_rhs2" localSheetId="12" hidden="1">'5-Yr. Model without New Plant'!$B$33:$E$33</definedName>
    <definedName name="solver_rhs2" localSheetId="14" hidden="1">'6-Yr. Model with New Plant'!$B$33:$F$33</definedName>
    <definedName name="solver_rhs2" localSheetId="15" hidden="1">'7-Yr. Model with New Plant'!$B$33:$F$33</definedName>
    <definedName name="solver_rhs2" localSheetId="16" hidden="1">'8-Yr. Model with New Plant'!$B$33:$F$33</definedName>
    <definedName name="solver_rhs2" localSheetId="17" hidden="1">'9-Yr. Model with New Plant'!$B$33:$F$33</definedName>
    <definedName name="solver_rhs3" localSheetId="6" hidden="1">'1-Yr. Model without New Plant'!$H$24:$H$30</definedName>
    <definedName name="solver_rhs3" localSheetId="19" hidden="1">binary</definedName>
    <definedName name="solver_rhs3" localSheetId="18" hidden="1">'10-Yr. Model without New Plant'!$H$24:$H$30</definedName>
    <definedName name="solver_rhs3" localSheetId="7" hidden="1">'2-Yr. Model without New Plant'!$H$24:$H$30</definedName>
    <definedName name="solver_rhs3" localSheetId="9" hidden="1">binary</definedName>
    <definedName name="solver_rhs3" localSheetId="8" hidden="1">'3-Yr. Model without New Plant'!$H$24:$H$30</definedName>
    <definedName name="solver_rhs3" localSheetId="11" hidden="1">binary</definedName>
    <definedName name="solver_rhs3" localSheetId="10" hidden="1">'4-Yr. Model without New Plant'!$H$24:$H$30</definedName>
    <definedName name="solver_rhs3" localSheetId="13" hidden="1">binary</definedName>
    <definedName name="solver_rhs3" localSheetId="12" hidden="1">'5-Yr. Model without New Plant'!$H$24:$H$30</definedName>
    <definedName name="solver_rhs3" localSheetId="14" hidden="1">binary</definedName>
    <definedName name="solver_rhs3" localSheetId="15" hidden="1">binary</definedName>
    <definedName name="solver_rhs3" localSheetId="16" hidden="1">binary</definedName>
    <definedName name="solver_rhs3" localSheetId="17" hidden="1">binary</definedName>
    <definedName name="solver_rhs4" localSheetId="19" hidden="1">'10-Yr. Model with New Plant'!$I$24:$I$30</definedName>
    <definedName name="solver_rhs4" localSheetId="9" hidden="1">'3-Yr. Model with New Plant'!$I$24:$I$30</definedName>
    <definedName name="solver_rhs4" localSheetId="11" hidden="1">'4-Yr. Model with New Plant'!$I$24:$I$30</definedName>
    <definedName name="solver_rhs4" localSheetId="13" hidden="1">'5-Yr. Model with New Plant'!$I$24:$I$30</definedName>
    <definedName name="solver_rhs4" localSheetId="14" hidden="1">'6-Yr. Model with New Plant'!$I$24:$I$30</definedName>
    <definedName name="solver_rhs4" localSheetId="15" hidden="1">'7-Yr. Model with New Plant'!$I$24:$I$30</definedName>
    <definedName name="solver_rhs4" localSheetId="16" hidden="1">'8-Yr. Model with New Plant'!$I$24:$I$30</definedName>
    <definedName name="solver_rhs4" localSheetId="17" hidden="1">'9-Yr. Model with New Plant'!$I$24:$I$30</definedName>
    <definedName name="solver_rlx" localSheetId="6" hidden="1">2</definedName>
    <definedName name="solver_rlx" localSheetId="19" hidden="1">2</definedName>
    <definedName name="solver_rlx" localSheetId="18" hidden="1">2</definedName>
    <definedName name="solver_rlx" localSheetId="7" hidden="1">2</definedName>
    <definedName name="solver_rlx" localSheetId="9" hidden="1">2</definedName>
    <definedName name="solver_rlx" localSheetId="8" hidden="1">2</definedName>
    <definedName name="solver_rlx" localSheetId="11" hidden="1">2</definedName>
    <definedName name="solver_rlx" localSheetId="10" hidden="1">2</definedName>
    <definedName name="solver_rlx" localSheetId="13" hidden="1">2</definedName>
    <definedName name="solver_rlx" localSheetId="12" hidden="1">2</definedName>
    <definedName name="solver_rlx" localSheetId="14" hidden="1">2</definedName>
    <definedName name="solver_rlx" localSheetId="15" hidden="1">2</definedName>
    <definedName name="solver_rlx" localSheetId="16" hidden="1">2</definedName>
    <definedName name="solver_rlx" localSheetId="17" hidden="1">2</definedName>
    <definedName name="solver_rsd" localSheetId="6" hidden="1">0</definedName>
    <definedName name="solver_rsd" localSheetId="19" hidden="1">0</definedName>
    <definedName name="solver_rsd" localSheetId="18" hidden="1">0</definedName>
    <definedName name="solver_rsd" localSheetId="7" hidden="1">0</definedName>
    <definedName name="solver_rsd" localSheetId="9" hidden="1">0</definedName>
    <definedName name="solver_rsd" localSheetId="8" hidden="1">0</definedName>
    <definedName name="solver_rsd" localSheetId="11" hidden="1">0</definedName>
    <definedName name="solver_rsd" localSheetId="10" hidden="1">0</definedName>
    <definedName name="solver_rsd" localSheetId="13" hidden="1">0</definedName>
    <definedName name="solver_rsd" localSheetId="12" hidden="1">0</definedName>
    <definedName name="solver_rsd" localSheetId="14" hidden="1">0</definedName>
    <definedName name="solver_rsd" localSheetId="15" hidden="1">0</definedName>
    <definedName name="solver_rsd" localSheetId="16" hidden="1">0</definedName>
    <definedName name="solver_rsd" localSheetId="17" hidden="1">0</definedName>
    <definedName name="solver_scl" localSheetId="6" hidden="1">1</definedName>
    <definedName name="solver_scl" localSheetId="19" hidden="1">1</definedName>
    <definedName name="solver_scl" localSheetId="18" hidden="1">1</definedName>
    <definedName name="solver_scl" localSheetId="7" hidden="1">1</definedName>
    <definedName name="solver_scl" localSheetId="9" hidden="1">1</definedName>
    <definedName name="solver_scl" localSheetId="8" hidden="1">1</definedName>
    <definedName name="solver_scl" localSheetId="11" hidden="1">1</definedName>
    <definedName name="solver_scl" localSheetId="10" hidden="1">1</definedName>
    <definedName name="solver_scl" localSheetId="13" hidden="1">1</definedName>
    <definedName name="solver_scl" localSheetId="12" hidden="1">1</definedName>
    <definedName name="solver_scl" localSheetId="14" hidden="1">1</definedName>
    <definedName name="solver_scl" localSheetId="15" hidden="1">1</definedName>
    <definedName name="solver_scl" localSheetId="16" hidden="1">1</definedName>
    <definedName name="solver_scl" localSheetId="17" hidden="1">1</definedName>
    <definedName name="solver_sho" localSheetId="6" hidden="1">2</definedName>
    <definedName name="solver_sho" localSheetId="19" hidden="1">2</definedName>
    <definedName name="solver_sho" localSheetId="18" hidden="1">2</definedName>
    <definedName name="solver_sho" localSheetId="7" hidden="1">2</definedName>
    <definedName name="solver_sho" localSheetId="9" hidden="1">2</definedName>
    <definedName name="solver_sho" localSheetId="8" hidden="1">2</definedName>
    <definedName name="solver_sho" localSheetId="11" hidden="1">2</definedName>
    <definedName name="solver_sho" localSheetId="10" hidden="1">2</definedName>
    <definedName name="solver_sho" localSheetId="13" hidden="1">2</definedName>
    <definedName name="solver_sho" localSheetId="12" hidden="1">2</definedName>
    <definedName name="solver_sho" localSheetId="14" hidden="1">2</definedName>
    <definedName name="solver_sho" localSheetId="15" hidden="1">2</definedName>
    <definedName name="solver_sho" localSheetId="16" hidden="1">2</definedName>
    <definedName name="solver_sho" localSheetId="17" hidden="1">2</definedName>
    <definedName name="solver_ssz" localSheetId="6" hidden="1">100</definedName>
    <definedName name="solver_ssz" localSheetId="19" hidden="1">100</definedName>
    <definedName name="solver_ssz" localSheetId="18" hidden="1">100</definedName>
    <definedName name="solver_ssz" localSheetId="7" hidden="1">100</definedName>
    <definedName name="solver_ssz" localSheetId="9" hidden="1">100</definedName>
    <definedName name="solver_ssz" localSheetId="8" hidden="1">100</definedName>
    <definedName name="solver_ssz" localSheetId="11" hidden="1">100</definedName>
    <definedName name="solver_ssz" localSheetId="10" hidden="1">100</definedName>
    <definedName name="solver_ssz" localSheetId="13" hidden="1">100</definedName>
    <definedName name="solver_ssz" localSheetId="12" hidden="1">100</definedName>
    <definedName name="solver_ssz" localSheetId="14" hidden="1">100</definedName>
    <definedName name="solver_ssz" localSheetId="15" hidden="1">100</definedName>
    <definedName name="solver_ssz" localSheetId="16" hidden="1">100</definedName>
    <definedName name="solver_ssz" localSheetId="17" hidden="1">100</definedName>
    <definedName name="solver_tim" localSheetId="6" hidden="1">2147483647</definedName>
    <definedName name="solver_tim" localSheetId="19" hidden="1">2147483647</definedName>
    <definedName name="solver_tim" localSheetId="18" hidden="1">2147483647</definedName>
    <definedName name="solver_tim" localSheetId="7" hidden="1">2147483647</definedName>
    <definedName name="solver_tim" localSheetId="9" hidden="1">2147483647</definedName>
    <definedName name="solver_tim" localSheetId="8" hidden="1">2147483647</definedName>
    <definedName name="solver_tim" localSheetId="11" hidden="1">2147483647</definedName>
    <definedName name="solver_tim" localSheetId="10" hidden="1">2147483647</definedName>
    <definedName name="solver_tim" localSheetId="13" hidden="1">2147483647</definedName>
    <definedName name="solver_tim" localSheetId="12" hidden="1">2147483647</definedName>
    <definedName name="solver_tim" localSheetId="14" hidden="1">2147483647</definedName>
    <definedName name="solver_tim" localSheetId="15" hidden="1">2147483647</definedName>
    <definedName name="solver_tim" localSheetId="16" hidden="1">2147483647</definedName>
    <definedName name="solver_tim" localSheetId="17" hidden="1">2147483647</definedName>
    <definedName name="solver_tol" localSheetId="6" hidden="1">0.01</definedName>
    <definedName name="solver_tol" localSheetId="19" hidden="1">0.01</definedName>
    <definedName name="solver_tol" localSheetId="18" hidden="1">0.01</definedName>
    <definedName name="solver_tol" localSheetId="7" hidden="1">0.01</definedName>
    <definedName name="solver_tol" localSheetId="9" hidden="1">0.01</definedName>
    <definedName name="solver_tol" localSheetId="8" hidden="1">0.01</definedName>
    <definedName name="solver_tol" localSheetId="11" hidden="1">0.01</definedName>
    <definedName name="solver_tol" localSheetId="10" hidden="1">0.01</definedName>
    <definedName name="solver_tol" localSheetId="13" hidden="1">0.01</definedName>
    <definedName name="solver_tol" localSheetId="12" hidden="1">0.01</definedName>
    <definedName name="solver_tol" localSheetId="14" hidden="1">0.01</definedName>
    <definedName name="solver_tol" localSheetId="15" hidden="1">0.01</definedName>
    <definedName name="solver_tol" localSheetId="16" hidden="1">0.01</definedName>
    <definedName name="solver_tol" localSheetId="17" hidden="1">0.01</definedName>
    <definedName name="solver_typ" localSheetId="6" hidden="1">2</definedName>
    <definedName name="solver_typ" localSheetId="19" hidden="1">2</definedName>
    <definedName name="solver_typ" localSheetId="18" hidden="1">2</definedName>
    <definedName name="solver_typ" localSheetId="7" hidden="1">2</definedName>
    <definedName name="solver_typ" localSheetId="9" hidden="1">2</definedName>
    <definedName name="solver_typ" localSheetId="8" hidden="1">2</definedName>
    <definedName name="solver_typ" localSheetId="11" hidden="1">2</definedName>
    <definedName name="solver_typ" localSheetId="10" hidden="1">2</definedName>
    <definedName name="solver_typ" localSheetId="13" hidden="1">2</definedName>
    <definedName name="solver_typ" localSheetId="12" hidden="1">2</definedName>
    <definedName name="solver_typ" localSheetId="14" hidden="1">2</definedName>
    <definedName name="solver_typ" localSheetId="15" hidden="1">2</definedName>
    <definedName name="solver_typ" localSheetId="16" hidden="1">2</definedName>
    <definedName name="solver_typ" localSheetId="17" hidden="1">2</definedName>
    <definedName name="solver_val" localSheetId="6" hidden="1">0</definedName>
    <definedName name="solver_val" localSheetId="19" hidden="1">0</definedName>
    <definedName name="solver_val" localSheetId="18" hidden="1">0</definedName>
    <definedName name="solver_val" localSheetId="7" hidden="1">0</definedName>
    <definedName name="solver_val" localSheetId="9" hidden="1">0</definedName>
    <definedName name="solver_val" localSheetId="8" hidden="1">0</definedName>
    <definedName name="solver_val" localSheetId="11" hidden="1">0</definedName>
    <definedName name="solver_val" localSheetId="10" hidden="1">0</definedName>
    <definedName name="solver_val" localSheetId="13" hidden="1">0</definedName>
    <definedName name="solver_val" localSheetId="12" hidden="1">0</definedName>
    <definedName name="solver_val" localSheetId="14" hidden="1">0</definedName>
    <definedName name="solver_val" localSheetId="15" hidden="1">0</definedName>
    <definedName name="solver_val" localSheetId="16" hidden="1">0</definedName>
    <definedName name="solver_val" localSheetId="17" hidden="1">0</definedName>
    <definedName name="solver_ver" localSheetId="6" hidden="1">2</definedName>
    <definedName name="solver_ver" localSheetId="19" hidden="1">2</definedName>
    <definedName name="solver_ver" localSheetId="18" hidden="1">2</definedName>
    <definedName name="solver_ver" localSheetId="7" hidden="1">2</definedName>
    <definedName name="solver_ver" localSheetId="9" hidden="1">2</definedName>
    <definedName name="solver_ver" localSheetId="8" hidden="1">2</definedName>
    <definedName name="solver_ver" localSheetId="11" hidden="1">2</definedName>
    <definedName name="solver_ver" localSheetId="10" hidden="1">2</definedName>
    <definedName name="solver_ver" localSheetId="13" hidden="1">2</definedName>
    <definedName name="solver_ver" localSheetId="12" hidden="1">2</definedName>
    <definedName name="solver_ver" localSheetId="14" hidden="1">2</definedName>
    <definedName name="solver_ver" localSheetId="15" hidden="1">2</definedName>
    <definedName name="solver_ver" localSheetId="16" hidden="1">2</definedName>
    <definedName name="solver_ver" localSheetId="17"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4" i="29" l="1"/>
  <c r="C21" i="29"/>
  <c r="C20" i="29"/>
  <c r="C23" i="29"/>
  <c r="B32" i="25" l="1"/>
  <c r="B30" i="25"/>
  <c r="H66" i="4"/>
  <c r="G65" i="4"/>
  <c r="G64" i="4"/>
  <c r="G63" i="4"/>
  <c r="G62" i="4"/>
  <c r="G49" i="4"/>
  <c r="G48" i="4"/>
  <c r="G47" i="4"/>
  <c r="G46" i="4"/>
  <c r="Q18" i="11"/>
  <c r="O18" i="11"/>
  <c r="R18" i="11" s="1"/>
  <c r="Q17" i="11"/>
  <c r="O17" i="11"/>
  <c r="R17" i="11" s="1"/>
  <c r="Q16" i="11"/>
  <c r="Q15" i="11"/>
  <c r="Q14" i="11"/>
  <c r="Q13" i="11"/>
  <c r="Q12" i="11"/>
  <c r="Q11" i="11"/>
  <c r="Q10" i="11"/>
  <c r="Q9" i="11"/>
  <c r="G23" i="25"/>
  <c r="G23" i="30"/>
  <c r="F12" i="10"/>
  <c r="E12" i="10"/>
  <c r="D12" i="10"/>
  <c r="C12" i="10"/>
  <c r="B12" i="10"/>
  <c r="F12" i="24"/>
  <c r="E12" i="24"/>
  <c r="D12" i="24"/>
  <c r="C12" i="24"/>
  <c r="B12" i="24"/>
  <c r="F12" i="23"/>
  <c r="E12" i="23"/>
  <c r="D12" i="23"/>
  <c r="C12" i="23"/>
  <c r="B12" i="23"/>
  <c r="F12" i="21"/>
  <c r="F12" i="19"/>
  <c r="F12" i="31"/>
  <c r="F12" i="27"/>
  <c r="F12" i="26"/>
  <c r="E12" i="21"/>
  <c r="D12" i="21"/>
  <c r="C12" i="21"/>
  <c r="B12" i="21"/>
  <c r="E12" i="19"/>
  <c r="D12" i="19"/>
  <c r="E33" i="31"/>
  <c r="F31" i="31"/>
  <c r="E31" i="31"/>
  <c r="D31" i="31"/>
  <c r="C31" i="31"/>
  <c r="B31" i="31"/>
  <c r="I30" i="31"/>
  <c r="G30" i="31"/>
  <c r="I29" i="31"/>
  <c r="G29" i="31"/>
  <c r="I28" i="31"/>
  <c r="G28" i="31"/>
  <c r="I27" i="31"/>
  <c r="G27" i="31"/>
  <c r="I26" i="31"/>
  <c r="G26" i="31"/>
  <c r="I25" i="31"/>
  <c r="G25" i="31"/>
  <c r="I24" i="31"/>
  <c r="G24" i="31"/>
  <c r="F33" i="31"/>
  <c r="E12" i="31"/>
  <c r="D12" i="31"/>
  <c r="D33" i="31" s="1"/>
  <c r="C12" i="31"/>
  <c r="C33" i="31" s="1"/>
  <c r="B12" i="31"/>
  <c r="B33" i="31" s="1"/>
  <c r="F31" i="26"/>
  <c r="C12" i="19"/>
  <c r="B12" i="19"/>
  <c r="E12" i="2"/>
  <c r="E33" i="2" s="1"/>
  <c r="D12" i="2"/>
  <c r="D33" i="2" s="1"/>
  <c r="C12" i="2"/>
  <c r="C33" i="2" s="1"/>
  <c r="B12" i="2"/>
  <c r="B33" i="2" s="1"/>
  <c r="E12" i="27"/>
  <c r="D12" i="27"/>
  <c r="C12" i="27"/>
  <c r="B12" i="27"/>
  <c r="C33" i="16"/>
  <c r="E12" i="16"/>
  <c r="E33" i="16" s="1"/>
  <c r="D12" i="16"/>
  <c r="D33" i="16" s="1"/>
  <c r="C12" i="16"/>
  <c r="B12" i="16"/>
  <c r="B33" i="16" s="1"/>
  <c r="E12" i="26"/>
  <c r="D12" i="26"/>
  <c r="C12" i="26"/>
  <c r="B12" i="26"/>
  <c r="E12" i="15"/>
  <c r="E33" i="15" s="1"/>
  <c r="D12" i="15"/>
  <c r="D33" i="15" s="1"/>
  <c r="C12" i="15"/>
  <c r="C33" i="15" s="1"/>
  <c r="B12" i="15"/>
  <c r="B33" i="15" s="1"/>
  <c r="C33" i="13"/>
  <c r="D33" i="13"/>
  <c r="E33" i="13"/>
  <c r="B33" i="13"/>
  <c r="E12" i="13"/>
  <c r="D12" i="13"/>
  <c r="C12" i="13"/>
  <c r="B12" i="13"/>
  <c r="E12" i="12"/>
  <c r="E33" i="12" s="1"/>
  <c r="D12" i="12"/>
  <c r="D33" i="12" s="1"/>
  <c r="C12" i="12"/>
  <c r="C33" i="12" s="1"/>
  <c r="B12" i="12"/>
  <c r="B33" i="12" s="1"/>
  <c r="O16" i="11" l="1"/>
  <c r="R16" i="11" s="1"/>
  <c r="C20" i="31"/>
  <c r="K10" i="11"/>
  <c r="K11" i="11"/>
  <c r="K12" i="11"/>
  <c r="K13" i="11"/>
  <c r="K14" i="11"/>
  <c r="K15" i="11"/>
  <c r="K16" i="11"/>
  <c r="K17" i="11"/>
  <c r="K18" i="11"/>
  <c r="K9" i="11"/>
  <c r="I18" i="11"/>
  <c r="I17" i="11" s="1"/>
  <c r="I16" i="11" s="1"/>
  <c r="I15" i="11" s="1"/>
  <c r="I14" i="11" s="1"/>
  <c r="I13" i="11" s="1"/>
  <c r="I12" i="11" s="1"/>
  <c r="I11" i="11" s="1"/>
  <c r="I10" i="11" s="1"/>
  <c r="I9" i="11" s="1"/>
  <c r="L9" i="11" s="1"/>
  <c r="B21" i="30"/>
  <c r="C26" i="30" s="1"/>
  <c r="F33" i="27"/>
  <c r="E33" i="27"/>
  <c r="D33" i="27"/>
  <c r="C33" i="27"/>
  <c r="B33" i="27"/>
  <c r="F31" i="27"/>
  <c r="E31" i="27"/>
  <c r="D31" i="27"/>
  <c r="C31" i="27"/>
  <c r="B31" i="27"/>
  <c r="I30" i="27"/>
  <c r="G30" i="27"/>
  <c r="I29" i="27"/>
  <c r="G29" i="27"/>
  <c r="I28" i="27"/>
  <c r="G28" i="27"/>
  <c r="I27" i="27"/>
  <c r="G27" i="27"/>
  <c r="I26" i="27"/>
  <c r="G26" i="27"/>
  <c r="I25" i="27"/>
  <c r="G25" i="27"/>
  <c r="I24" i="27"/>
  <c r="G24" i="27"/>
  <c r="F33" i="26"/>
  <c r="E33" i="26"/>
  <c r="D33" i="26"/>
  <c r="C33" i="26"/>
  <c r="B33" i="26"/>
  <c r="E31" i="26"/>
  <c r="D31" i="26"/>
  <c r="C31" i="26"/>
  <c r="B31" i="26"/>
  <c r="I30" i="26"/>
  <c r="G30" i="26"/>
  <c r="I29" i="26"/>
  <c r="G29" i="26"/>
  <c r="I28" i="26"/>
  <c r="G28" i="26"/>
  <c r="I27" i="26"/>
  <c r="G27" i="26"/>
  <c r="I26" i="26"/>
  <c r="G26" i="26"/>
  <c r="I25" i="26"/>
  <c r="G25" i="26"/>
  <c r="I24" i="26"/>
  <c r="G24" i="26"/>
  <c r="J26" i="30" l="1"/>
  <c r="L18" i="11"/>
  <c r="L17" i="11"/>
  <c r="L16" i="11"/>
  <c r="O15" i="11"/>
  <c r="O14" i="11" s="1"/>
  <c r="R15" i="11"/>
  <c r="C20" i="27"/>
  <c r="F23" i="25" s="1"/>
  <c r="L12" i="11"/>
  <c r="L10" i="11"/>
  <c r="L14" i="11"/>
  <c r="L15" i="11"/>
  <c r="L11" i="11"/>
  <c r="L13" i="11"/>
  <c r="D26" i="30"/>
  <c r="H26" i="30"/>
  <c r="G26" i="30"/>
  <c r="E26" i="30"/>
  <c r="I26" i="30"/>
  <c r="K26" i="30"/>
  <c r="F26" i="30"/>
  <c r="C20" i="26"/>
  <c r="E13" i="11"/>
  <c r="E9" i="11"/>
  <c r="E10" i="11"/>
  <c r="E11" i="11"/>
  <c r="E12" i="11"/>
  <c r="E14" i="11"/>
  <c r="E15" i="11"/>
  <c r="E16" i="11"/>
  <c r="E17" i="11"/>
  <c r="E18" i="11"/>
  <c r="O13" i="11" l="1"/>
  <c r="R14" i="11"/>
  <c r="F23" i="30"/>
  <c r="F12" i="29"/>
  <c r="E23" i="30"/>
  <c r="B21" i="25"/>
  <c r="I24" i="24"/>
  <c r="I25" i="24"/>
  <c r="I26" i="24"/>
  <c r="I27" i="24"/>
  <c r="I28" i="24"/>
  <c r="I29" i="24"/>
  <c r="I30" i="24"/>
  <c r="F33" i="24"/>
  <c r="E33" i="24"/>
  <c r="D33" i="24"/>
  <c r="C33" i="24"/>
  <c r="B33" i="24"/>
  <c r="F31" i="24"/>
  <c r="E31" i="24"/>
  <c r="D31" i="24"/>
  <c r="C31" i="24"/>
  <c r="B31" i="24"/>
  <c r="G30" i="24"/>
  <c r="G29" i="24"/>
  <c r="G28" i="24"/>
  <c r="G27" i="24"/>
  <c r="G26" i="24"/>
  <c r="G25" i="24"/>
  <c r="G24" i="24"/>
  <c r="F33" i="23"/>
  <c r="E33" i="23"/>
  <c r="D33" i="23"/>
  <c r="C33" i="23"/>
  <c r="B33" i="23"/>
  <c r="F31" i="23"/>
  <c r="E31" i="23"/>
  <c r="D31" i="23"/>
  <c r="C31" i="23"/>
  <c r="B31" i="23"/>
  <c r="I30" i="23"/>
  <c r="G30" i="23"/>
  <c r="I29" i="23"/>
  <c r="G29" i="23"/>
  <c r="I28" i="23"/>
  <c r="G28" i="23"/>
  <c r="I27" i="23"/>
  <c r="G27" i="23"/>
  <c r="I26" i="23"/>
  <c r="G26" i="23"/>
  <c r="I25" i="23"/>
  <c r="G25" i="23"/>
  <c r="I24" i="23"/>
  <c r="G24" i="23"/>
  <c r="F33" i="21"/>
  <c r="E33" i="21"/>
  <c r="D33" i="21"/>
  <c r="C33" i="21"/>
  <c r="B33" i="21"/>
  <c r="F31" i="21"/>
  <c r="E31" i="21"/>
  <c r="D31" i="21"/>
  <c r="C31" i="21"/>
  <c r="B31" i="21"/>
  <c r="I30" i="21"/>
  <c r="G30" i="21"/>
  <c r="I29" i="21"/>
  <c r="G29" i="21"/>
  <c r="I28" i="21"/>
  <c r="G28" i="21"/>
  <c r="I27" i="21"/>
  <c r="G27" i="21"/>
  <c r="I26" i="21"/>
  <c r="G26" i="21"/>
  <c r="I25" i="21"/>
  <c r="G25" i="21"/>
  <c r="I24" i="21"/>
  <c r="G24" i="21"/>
  <c r="F33" i="19"/>
  <c r="E33" i="19"/>
  <c r="D33" i="19"/>
  <c r="C33" i="19"/>
  <c r="B33" i="19"/>
  <c r="F31" i="19"/>
  <c r="E31" i="19"/>
  <c r="D31" i="19"/>
  <c r="C31" i="19"/>
  <c r="B31" i="19"/>
  <c r="I30" i="19"/>
  <c r="G30" i="19"/>
  <c r="I29" i="19"/>
  <c r="G29" i="19"/>
  <c r="I28" i="19"/>
  <c r="G28" i="19"/>
  <c r="I27" i="19"/>
  <c r="G27" i="19"/>
  <c r="I26" i="19"/>
  <c r="G26" i="19"/>
  <c r="I25" i="19"/>
  <c r="G25" i="19"/>
  <c r="I24" i="19"/>
  <c r="G24" i="19"/>
  <c r="H24" i="16"/>
  <c r="H25" i="16"/>
  <c r="H26" i="16"/>
  <c r="H27" i="16"/>
  <c r="H28" i="16"/>
  <c r="H29" i="16"/>
  <c r="H30" i="16"/>
  <c r="E31" i="16"/>
  <c r="D31" i="16"/>
  <c r="C31" i="16"/>
  <c r="B31" i="16"/>
  <c r="F30" i="16"/>
  <c r="F29" i="16"/>
  <c r="F28" i="16"/>
  <c r="F27" i="16"/>
  <c r="F26" i="16"/>
  <c r="F25" i="16"/>
  <c r="F24" i="16"/>
  <c r="H27" i="15"/>
  <c r="E31" i="15"/>
  <c r="D31" i="15"/>
  <c r="C31" i="15"/>
  <c r="B31" i="15"/>
  <c r="H30" i="15"/>
  <c r="F30" i="15"/>
  <c r="H29" i="15"/>
  <c r="F29" i="15"/>
  <c r="H28" i="15"/>
  <c r="F28" i="15"/>
  <c r="F27" i="15"/>
  <c r="H26" i="15"/>
  <c r="F26" i="15"/>
  <c r="H25" i="15"/>
  <c r="F25" i="15"/>
  <c r="H24" i="15"/>
  <c r="F24" i="15"/>
  <c r="E31" i="13"/>
  <c r="D31" i="13"/>
  <c r="C31" i="13"/>
  <c r="B31" i="13"/>
  <c r="H30" i="13"/>
  <c r="F30" i="13"/>
  <c r="H29" i="13"/>
  <c r="F29" i="13"/>
  <c r="H28" i="13"/>
  <c r="F28" i="13"/>
  <c r="H27" i="13"/>
  <c r="F27" i="13"/>
  <c r="H26" i="13"/>
  <c r="F26" i="13"/>
  <c r="H25" i="13"/>
  <c r="F25" i="13"/>
  <c r="H24" i="13"/>
  <c r="F24" i="13"/>
  <c r="E31" i="12"/>
  <c r="D31" i="12"/>
  <c r="C31" i="12"/>
  <c r="B31" i="12"/>
  <c r="H30" i="12"/>
  <c r="F30" i="12"/>
  <c r="H29" i="12"/>
  <c r="F29" i="12"/>
  <c r="H28" i="12"/>
  <c r="F28" i="12"/>
  <c r="H27" i="12"/>
  <c r="F27" i="12"/>
  <c r="H26" i="12"/>
  <c r="F26" i="12"/>
  <c r="H25" i="12"/>
  <c r="F25" i="12"/>
  <c r="H24" i="12"/>
  <c r="F24" i="12"/>
  <c r="G32" i="11"/>
  <c r="L32" i="11"/>
  <c r="F30" i="11"/>
  <c r="E30" i="11" s="1"/>
  <c r="D30" i="11" s="1"/>
  <c r="C30" i="11" s="1"/>
  <c r="F29" i="11"/>
  <c r="E29" i="11" s="1"/>
  <c r="D29" i="11" s="1"/>
  <c r="C29" i="11" s="1"/>
  <c r="F28" i="11"/>
  <c r="E28" i="11" s="1"/>
  <c r="D28" i="11" s="1"/>
  <c r="C28" i="11" s="1"/>
  <c r="F27" i="11"/>
  <c r="E27" i="11" s="1"/>
  <c r="D27" i="11" s="1"/>
  <c r="C27" i="11" s="1"/>
  <c r="F26" i="11"/>
  <c r="E26" i="11" s="1"/>
  <c r="D26" i="11" s="1"/>
  <c r="C26" i="11" s="1"/>
  <c r="H29" i="11"/>
  <c r="I29" i="11" s="1"/>
  <c r="J29" i="11" s="1"/>
  <c r="K29" i="11" s="1"/>
  <c r="H27" i="11"/>
  <c r="I27" i="11" s="1"/>
  <c r="J27" i="11" s="1"/>
  <c r="K27" i="11" s="1"/>
  <c r="H26" i="11"/>
  <c r="I26" i="11" s="1"/>
  <c r="J26" i="11" s="1"/>
  <c r="K26" i="11" s="1"/>
  <c r="F25" i="11"/>
  <c r="E25" i="11" s="1"/>
  <c r="D25" i="11" s="1"/>
  <c r="C25" i="11" s="1"/>
  <c r="H25" i="11"/>
  <c r="I25" i="11" s="1"/>
  <c r="J25" i="11" s="1"/>
  <c r="K25" i="11" s="1"/>
  <c r="F24" i="11"/>
  <c r="E24" i="11" s="1"/>
  <c r="H28" i="11"/>
  <c r="I28" i="11" s="1"/>
  <c r="J28" i="11" s="1"/>
  <c r="K28" i="11" s="1"/>
  <c r="H30" i="11"/>
  <c r="I30" i="11" s="1"/>
  <c r="J30" i="11" s="1"/>
  <c r="K30" i="11" s="1"/>
  <c r="V30" i="1"/>
  <c r="C18" i="11" s="1"/>
  <c r="U30" i="1"/>
  <c r="H25" i="2"/>
  <c r="H26" i="2"/>
  <c r="H27" i="2"/>
  <c r="H28" i="2"/>
  <c r="H29" i="2"/>
  <c r="H30" i="2"/>
  <c r="H24" i="2"/>
  <c r="H25" i="9"/>
  <c r="H26" i="9"/>
  <c r="H27" i="9"/>
  <c r="H28" i="9"/>
  <c r="H29" i="9"/>
  <c r="H30" i="9"/>
  <c r="H24" i="9"/>
  <c r="I25" i="10"/>
  <c r="I26" i="10"/>
  <c r="I27" i="10"/>
  <c r="I28" i="10"/>
  <c r="I29" i="10"/>
  <c r="I30" i="10"/>
  <c r="I24" i="10"/>
  <c r="F33" i="10"/>
  <c r="E33" i="10"/>
  <c r="D33" i="10"/>
  <c r="C33" i="10"/>
  <c r="B33" i="10"/>
  <c r="F31" i="10"/>
  <c r="E31" i="10"/>
  <c r="D31" i="10"/>
  <c r="C31" i="10"/>
  <c r="B31" i="10"/>
  <c r="G30" i="10"/>
  <c r="G29" i="10"/>
  <c r="G28" i="10"/>
  <c r="G27" i="10"/>
  <c r="G26" i="10"/>
  <c r="G25" i="10"/>
  <c r="G24" i="10"/>
  <c r="E31" i="9"/>
  <c r="D31" i="9"/>
  <c r="C31" i="9"/>
  <c r="C20" i="9" s="1"/>
  <c r="B31" i="9"/>
  <c r="F30" i="9"/>
  <c r="F29" i="9"/>
  <c r="F28" i="9"/>
  <c r="F27" i="9"/>
  <c r="F26" i="9"/>
  <c r="F25" i="9"/>
  <c r="F24" i="9"/>
  <c r="L27" i="1"/>
  <c r="C31" i="2"/>
  <c r="D31" i="2"/>
  <c r="E31" i="2"/>
  <c r="B31" i="2"/>
  <c r="F25" i="2"/>
  <c r="F26" i="2"/>
  <c r="F27" i="2"/>
  <c r="F28" i="2"/>
  <c r="F29" i="2"/>
  <c r="F30" i="2"/>
  <c r="F24" i="2"/>
  <c r="O12" i="11" l="1"/>
  <c r="R13" i="11"/>
  <c r="C20" i="16"/>
  <c r="F13" i="29"/>
  <c r="C17" i="11"/>
  <c r="F18" i="11"/>
  <c r="L31" i="11"/>
  <c r="C20" i="2"/>
  <c r="C20" i="10"/>
  <c r="C20" i="12"/>
  <c r="C26" i="25"/>
  <c r="C20" i="24"/>
  <c r="C20" i="23"/>
  <c r="C20" i="21"/>
  <c r="C20" i="19"/>
  <c r="C20" i="15"/>
  <c r="C20" i="13"/>
  <c r="D24" i="11"/>
  <c r="E32" i="11"/>
  <c r="F32" i="11"/>
  <c r="R12" i="11" l="1"/>
  <c r="O11" i="11"/>
  <c r="K23" i="25"/>
  <c r="K23" i="30"/>
  <c r="J23" i="25"/>
  <c r="J23" i="30"/>
  <c r="I23" i="25"/>
  <c r="I23" i="30"/>
  <c r="H23" i="25"/>
  <c r="H23" i="30"/>
  <c r="E23" i="25"/>
  <c r="F17" i="29"/>
  <c r="F18" i="29" s="1"/>
  <c r="D23" i="25"/>
  <c r="E17" i="29"/>
  <c r="E18" i="29" s="1"/>
  <c r="D23" i="30"/>
  <c r="E12" i="29"/>
  <c r="E13" i="29" s="1"/>
  <c r="C23" i="25"/>
  <c r="C23" i="30"/>
  <c r="D12" i="29"/>
  <c r="D17" i="29"/>
  <c r="C16" i="11"/>
  <c r="F17" i="11"/>
  <c r="K31" i="11"/>
  <c r="K16" i="30" s="1"/>
  <c r="K22" i="30" s="1"/>
  <c r="G26" i="25"/>
  <c r="I26" i="25"/>
  <c r="H26" i="25"/>
  <c r="D26" i="25"/>
  <c r="K26" i="25"/>
  <c r="E26" i="25"/>
  <c r="F26" i="25"/>
  <c r="J26" i="25"/>
  <c r="C24" i="11"/>
  <c r="C32" i="11" s="1"/>
  <c r="D32" i="11"/>
  <c r="G12" i="29" l="1"/>
  <c r="K24" i="30"/>
  <c r="K25" i="30" s="1"/>
  <c r="K27" i="30" s="1"/>
  <c r="K28" i="30" s="1"/>
  <c r="K29" i="30" s="1"/>
  <c r="R11" i="11"/>
  <c r="O10" i="11"/>
  <c r="G17" i="29"/>
  <c r="D18" i="29"/>
  <c r="G18" i="29" s="1"/>
  <c r="D13" i="29"/>
  <c r="G13" i="29" s="1"/>
  <c r="C15" i="11"/>
  <c r="F16" i="11"/>
  <c r="J31" i="11"/>
  <c r="J16" i="30" s="1"/>
  <c r="J22" i="30" s="1"/>
  <c r="J24" i="30" s="1"/>
  <c r="J25" i="30" s="1"/>
  <c r="J27" i="30" s="1"/>
  <c r="J28" i="30" s="1"/>
  <c r="J29" i="30" s="1"/>
  <c r="K16" i="25"/>
  <c r="K22" i="25" s="1"/>
  <c r="K24" i="25" s="1"/>
  <c r="K25" i="25" s="1"/>
  <c r="K27" i="25" s="1"/>
  <c r="K28" i="25" s="1"/>
  <c r="K29" i="25" s="1"/>
  <c r="H24" i="11"/>
  <c r="O9" i="11" l="1"/>
  <c r="R9" i="11" s="1"/>
  <c r="R10" i="11"/>
  <c r="C14" i="11"/>
  <c r="F14" i="11" s="1"/>
  <c r="F15" i="11"/>
  <c r="I31" i="11"/>
  <c r="I16" i="30" s="1"/>
  <c r="I22" i="30" s="1"/>
  <c r="I24" i="30" s="1"/>
  <c r="I25" i="30" s="1"/>
  <c r="I27" i="30" s="1"/>
  <c r="I28" i="30" s="1"/>
  <c r="I29" i="30" s="1"/>
  <c r="J16" i="25"/>
  <c r="J22" i="25" s="1"/>
  <c r="J24" i="25" s="1"/>
  <c r="J25" i="25" s="1"/>
  <c r="J27" i="25" s="1"/>
  <c r="J28" i="25" s="1"/>
  <c r="J29" i="25" s="1"/>
  <c r="I24" i="11"/>
  <c r="H32" i="11"/>
  <c r="C13" i="11" l="1"/>
  <c r="F13" i="11" s="1"/>
  <c r="H31" i="11"/>
  <c r="H16" i="30" s="1"/>
  <c r="H22" i="30" s="1"/>
  <c r="H24" i="30" s="1"/>
  <c r="H25" i="30" s="1"/>
  <c r="H27" i="30" s="1"/>
  <c r="H28" i="30" s="1"/>
  <c r="H29" i="30" s="1"/>
  <c r="I16" i="25"/>
  <c r="I22" i="25" s="1"/>
  <c r="I24" i="25" s="1"/>
  <c r="I25" i="25" s="1"/>
  <c r="I27" i="25" s="1"/>
  <c r="I28" i="25" s="1"/>
  <c r="I29" i="25" s="1"/>
  <c r="J24" i="11"/>
  <c r="I32" i="11"/>
  <c r="C12" i="11" l="1"/>
  <c r="F12" i="11" s="1"/>
  <c r="B20" i="11"/>
  <c r="G31" i="11"/>
  <c r="G16" i="30" s="1"/>
  <c r="G22" i="30" s="1"/>
  <c r="G24" i="30" s="1"/>
  <c r="G25" i="30" s="1"/>
  <c r="G27" i="30" s="1"/>
  <c r="G28" i="30" s="1"/>
  <c r="G29" i="30" s="1"/>
  <c r="H16" i="25"/>
  <c r="H22" i="25" s="1"/>
  <c r="H24" i="25" s="1"/>
  <c r="H25" i="25" s="1"/>
  <c r="H27" i="25" s="1"/>
  <c r="H28" i="25" s="1"/>
  <c r="H29" i="25" s="1"/>
  <c r="K24" i="11"/>
  <c r="K32" i="11" s="1"/>
  <c r="J32" i="11"/>
  <c r="C11" i="11" l="1"/>
  <c r="F31" i="11"/>
  <c r="F16" i="30" s="1"/>
  <c r="F22" i="30" s="1"/>
  <c r="F24" i="30" s="1"/>
  <c r="F25" i="30" s="1"/>
  <c r="F27" i="30" s="1"/>
  <c r="F28" i="30" s="1"/>
  <c r="F29" i="30" s="1"/>
  <c r="G16" i="25"/>
  <c r="G22" i="25" s="1"/>
  <c r="G24" i="25" s="1"/>
  <c r="G25" i="25" s="1"/>
  <c r="G27" i="25" s="1"/>
  <c r="G28" i="25" s="1"/>
  <c r="G29" i="25" s="1"/>
  <c r="C10" i="11" l="1"/>
  <c r="F11" i="11"/>
  <c r="E31" i="11"/>
  <c r="E16" i="30" s="1"/>
  <c r="E22" i="30" s="1"/>
  <c r="E24" i="30" s="1"/>
  <c r="E25" i="30" s="1"/>
  <c r="E27" i="30" s="1"/>
  <c r="E28" i="30" s="1"/>
  <c r="E29" i="30" s="1"/>
  <c r="F16" i="25"/>
  <c r="F22" i="25" s="1"/>
  <c r="F24" i="25" s="1"/>
  <c r="F25" i="25" s="1"/>
  <c r="F27" i="25" s="1"/>
  <c r="F28" i="25" s="1"/>
  <c r="F29" i="25" s="1"/>
  <c r="C9" i="11" l="1"/>
  <c r="F9" i="11" s="1"/>
  <c r="F10" i="11"/>
  <c r="D31" i="11"/>
  <c r="D16" i="30" s="1"/>
  <c r="D22" i="30" s="1"/>
  <c r="D24" i="30" s="1"/>
  <c r="D25" i="30" s="1"/>
  <c r="D27" i="30" s="1"/>
  <c r="D28" i="30" s="1"/>
  <c r="D29" i="30" s="1"/>
  <c r="E16" i="25"/>
  <c r="E22" i="25" s="1"/>
  <c r="E24" i="25" s="1"/>
  <c r="E25" i="25" s="1"/>
  <c r="E27" i="25" s="1"/>
  <c r="E28" i="25" s="1"/>
  <c r="E29" i="25" s="1"/>
  <c r="C31" i="11" l="1"/>
  <c r="D16" i="25"/>
  <c r="D22" i="25" s="1"/>
  <c r="D24" i="25" s="1"/>
  <c r="D25" i="25" s="1"/>
  <c r="D27" i="25" s="1"/>
  <c r="D28" i="25" s="1"/>
  <c r="D29" i="25" s="1"/>
  <c r="C16" i="25" l="1"/>
  <c r="C22" i="25" s="1"/>
  <c r="C24" i="25" s="1"/>
  <c r="C25" i="25" s="1"/>
  <c r="C27" i="25" s="1"/>
  <c r="C28" i="25" s="1"/>
  <c r="C29" i="25" s="1"/>
  <c r="C31" i="25" s="1"/>
  <c r="D31" i="25" s="1"/>
  <c r="E31" i="25" s="1"/>
  <c r="F31" i="25" s="1"/>
  <c r="G31" i="25" s="1"/>
  <c r="C16" i="30"/>
  <c r="C22" i="30" s="1"/>
  <c r="C24" i="30" s="1"/>
  <c r="C25" i="30" s="1"/>
  <c r="C27" i="30" s="1"/>
  <c r="C28" i="30" s="1"/>
  <c r="C29" i="30" s="1"/>
  <c r="B30" i="30" l="1"/>
  <c r="C31" i="30"/>
  <c r="D31" i="30" s="1"/>
  <c r="E31" i="30" s="1"/>
  <c r="F31" i="30" s="1"/>
  <c r="G31" i="30" s="1"/>
  <c r="H31" i="25"/>
  <c r="I31" i="25" s="1"/>
  <c r="J31" i="25" s="1"/>
  <c r="K31" i="25" s="1"/>
  <c r="H31" i="30" l="1"/>
  <c r="I31" i="30" s="1"/>
  <c r="J31" i="30" s="1"/>
  <c r="K31" i="30" s="1"/>
  <c r="B32" i="30" l="1"/>
</calcChain>
</file>

<file path=xl/sharedStrings.xml><?xml version="1.0" encoding="utf-8"?>
<sst xmlns="http://schemas.openxmlformats.org/spreadsheetml/2006/main" count="1136" uniqueCount="255">
  <si>
    <t>Facility</t>
  </si>
  <si>
    <t xml:space="preserve">Production Cost per Carton </t>
  </si>
  <si>
    <t>Daily Capacity per Carton</t>
  </si>
  <si>
    <t xml:space="preserve">Toronto </t>
  </si>
  <si>
    <t xml:space="preserve">Kansas City (K.C.) </t>
  </si>
  <si>
    <t>Los Angeles (L.A.)</t>
  </si>
  <si>
    <t>Seattle</t>
  </si>
  <si>
    <t>Centers</t>
  </si>
  <si>
    <t>Toronto</t>
  </si>
  <si>
    <t>K.C.</t>
  </si>
  <si>
    <t>L.A.</t>
  </si>
  <si>
    <t>Guadalajara</t>
  </si>
  <si>
    <t>5-Yr.</t>
  </si>
  <si>
    <t>10-Yr.</t>
  </si>
  <si>
    <t>Forecast</t>
  </si>
  <si>
    <t>Production Facilities</t>
  </si>
  <si>
    <t>Chicago</t>
  </si>
  <si>
    <t>Atlanta</t>
  </si>
  <si>
    <t>Mapleleaf Corporation</t>
  </si>
  <si>
    <t xml:space="preserve">Capacity </t>
  </si>
  <si>
    <t>Production Cost</t>
  </si>
  <si>
    <t>Model</t>
  </si>
  <si>
    <t xml:space="preserve">Min Cost </t>
  </si>
  <si>
    <t>Total</t>
  </si>
  <si>
    <t>5-Yr. Forecast</t>
  </si>
  <si>
    <t>=</t>
  </si>
  <si>
    <t>Capacity</t>
  </si>
  <si>
    <t>&lt;=</t>
  </si>
  <si>
    <t xml:space="preserve">Initial Investment </t>
  </si>
  <si>
    <t>Building a new plant – Guadalajara</t>
  </si>
  <si>
    <t xml:space="preserve">Total construction time </t>
  </si>
  <si>
    <t>years</t>
  </si>
  <si>
    <t xml:space="preserve">Tax rate </t>
  </si>
  <si>
    <t>Standard planning parameters</t>
  </si>
  <si>
    <t>Straight-line depreciation</t>
  </si>
  <si>
    <t>Discount rate</t>
  </si>
  <si>
    <t>Construction cycle</t>
  </si>
  <si>
    <t>Operating schedule</t>
  </si>
  <si>
    <t>days</t>
  </si>
  <si>
    <t xml:space="preserve">Facility (plant) </t>
  </si>
  <si>
    <t xml:space="preserve">Center </t>
  </si>
  <si>
    <t>i</t>
  </si>
  <si>
    <t>j</t>
  </si>
  <si>
    <t>Decision Variables</t>
  </si>
  <si>
    <t>Objective Function</t>
  </si>
  <si>
    <t xml:space="preserve">Model without New Plant </t>
  </si>
  <si>
    <t xml:space="preserve">Model with New Plant </t>
  </si>
  <si>
    <t xml:space="preserve">Constraints </t>
  </si>
  <si>
    <t>Facility (plant)</t>
  </si>
  <si>
    <t>Toronto capacity</t>
  </si>
  <si>
    <t>K.C. capacity</t>
  </si>
  <si>
    <t>L.A. capacity</t>
  </si>
  <si>
    <t>Seattle capacity</t>
  </si>
  <si>
    <t>Guadalajara capacity</t>
  </si>
  <si>
    <t xml:space="preserve">&lt;= </t>
  </si>
  <si>
    <t>x11 + x12 + x13 + x14 + x15 + x16 + x17</t>
  </si>
  <si>
    <t>x21 + x22 + x23 + x24 + x25 + x26 + x27</t>
  </si>
  <si>
    <t>x31 + x32 + x33 + x34 + x35 + x36 + x37</t>
  </si>
  <si>
    <t>x41 + x42 + x43 + x44 + x45 + x46 + x47</t>
  </si>
  <si>
    <t>x51 + x52 + x53 + x54 + x55 + x56 + x57</t>
  </si>
  <si>
    <t>Toronto demand</t>
  </si>
  <si>
    <t>K.C. demand</t>
  </si>
  <si>
    <t>L.A. demand</t>
  </si>
  <si>
    <t>Seattle demand</t>
  </si>
  <si>
    <t>Chicago demand</t>
  </si>
  <si>
    <t>Atlanta demand</t>
  </si>
  <si>
    <t>Guadalajara demand</t>
  </si>
  <si>
    <t>Center</t>
  </si>
  <si>
    <t>x11 + x21 + x31 + x41 + x51</t>
  </si>
  <si>
    <t>x11 + x21 + x31 + x41 + x55</t>
  </si>
  <si>
    <t>x11 + x21 + x31 + x41 + x56</t>
  </si>
  <si>
    <t>x11 + x21 + x31 + x41 + x57</t>
  </si>
  <si>
    <t>x12 + x22 + x32 + x42 + x52</t>
  </si>
  <si>
    <t>x13 + x23 + x33 + x43 + x53</t>
  </si>
  <si>
    <t>x14 + x24 + x34 + x44 + x54</t>
  </si>
  <si>
    <t>y1</t>
  </si>
  <si>
    <t>xij</t>
  </si>
  <si>
    <t xml:space="preserve">= 1 if a plant is constructed in Guadalajara; 0 if not </t>
  </si>
  <si>
    <t xml:space="preserve">Open or Closed </t>
  </si>
  <si>
    <t>Minimizing total costs</t>
  </si>
  <si>
    <t>Note:</t>
  </si>
  <si>
    <t>Total cost = Distribution cost + Production cost</t>
  </si>
  <si>
    <t>MIN 0.75x11 + 2.50x12 + 4.50x13 + 4.75x14 + 1.50x15 + 3.00x16 + 5.25x17 + 2.50x21 + 1.00x22 + 2.50x23 + 2.75x24 + 1.50x25 + 2.25x26 + 3.25x27 + 4.50x31 + 2.50x32 + 0.50x33 + 2.25x34 + 3.75x35 + 3.00x36 + 1.75x37 + 4.75x41 + 2.75x42 + 2.25x43 + 0.75x44 + 2.50x45 + 3.50x46 + 3.75x47 + 14*(x11 + x12 + x13 + x14 + x15 + x16 + x17) + 19*(x21 + x22 + x23 + x24 + x25 + x26 + x27) + 13*(x31 + x32 + x33 + x34 + x35 + x36 + x37) + 17*(x41 + x42 + x43 + x44 + x45 + x46 + x47)</t>
  </si>
  <si>
    <t>MIN 0.75x11 + 2.50x12 + 4.50x13 + 4.75x14 + 1.50x15 + 3.00x16 + 5.25x17 + 2.50x21 + 1.00x22 + 2.50x23 + 2.75x24 + 1.50x25 + 2.25x26 + 3.25x27 + 4.50x31 + 2.50x32 + 0.50x33 + 2.25x34 + 3.75x35 + 3.00x36 + 1.75x37 + 4.75x41 + 2.75x42 + 2.25x43 + 0.75x44 + 2.50x45 + 3.50x46 + 3.75x47 + 5.25x51 + 3.25x52 + 1.75x53 + 2.50x54 + 3.75x55 + 3.50x56 + 3.75x57 + 14*(x11 + x12 + x13 + x14 + x15 + x16 + x17) + 19*(x21 + x22 + x23 + x24 + x25 + x26 + x27) + 13*(x31 + x32 + x33 + x34 + x35 + x36 + x37) + 17*(x41 + x42 + x43 + x44 + x45 + x46 + x47) + 10*(x51 + x52 + x53 + x54 + x55 + x56 + x57)</t>
  </si>
  <si>
    <t>= the units produced and shipped from plant i to distribution center j, with i = 1, 2, 3, 4, 5 and j = 1, 2, 3, 4, 5, 6, 7</t>
  </si>
  <si>
    <t xml:space="preserve">Total savings </t>
  </si>
  <si>
    <t>Optimal Solution</t>
  </si>
  <si>
    <t>Produce and distribute 1,000 units: Toronto to Toronto (x11 = 1000),</t>
  </si>
  <si>
    <t>Assumption</t>
  </si>
  <si>
    <t>Produce and distribute 2,000 units: Guadalajara to Guadalajara (x57 = 2000).</t>
  </si>
  <si>
    <t>Distribution cost = # of units to be distributed * distribution cost per one unit</t>
  </si>
  <si>
    <t>Production cost = # of units produced * cost of production per one unit</t>
  </si>
  <si>
    <t>10-Yr. Forecast</t>
  </si>
  <si>
    <t>There is no optimal solution in this case, indicating that based on the forecast demand for 10th year, it is impossible to meet the demand with the current capacity.</t>
  </si>
  <si>
    <t>!!!</t>
  </si>
  <si>
    <t>There is no feasible solution in this case!</t>
  </si>
  <si>
    <t>Year</t>
  </si>
  <si>
    <t>Demand</t>
  </si>
  <si>
    <t>= Purchase cost/Useful life</t>
  </si>
  <si>
    <t>Total Demand</t>
  </si>
  <si>
    <t>Demand Forecast per Centre</t>
  </si>
  <si>
    <t>Double-check</t>
  </si>
  <si>
    <t>Absolute growth</t>
  </si>
  <si>
    <t>1-Yr.</t>
  </si>
  <si>
    <t>1-Yr. Forecast</t>
  </si>
  <si>
    <t>Assumptions</t>
  </si>
  <si>
    <t>Assuming that an initial investment for building a new production plant will come from immediately available funds.</t>
  </si>
  <si>
    <t>4-Yr.</t>
  </si>
  <si>
    <t>4-Yr. Forecast</t>
  </si>
  <si>
    <t>3-Yr.</t>
  </si>
  <si>
    <t>3-Yr. Forecast</t>
  </si>
  <si>
    <t>2-Yr.</t>
  </si>
  <si>
    <t>2-Yr. Forecast</t>
  </si>
  <si>
    <t>6-Yr.</t>
  </si>
  <si>
    <t>6-Yr. Forecast</t>
  </si>
  <si>
    <t>7-Yr.</t>
  </si>
  <si>
    <t>7-Yr. Forecast</t>
  </si>
  <si>
    <t>8-Yr.</t>
  </si>
  <si>
    <t>8-Yr. Forecast</t>
  </si>
  <si>
    <t>9-Yr.</t>
  </si>
  <si>
    <t>9-Yr. Forecast</t>
  </si>
  <si>
    <t>Assuming all produced units are distributed.</t>
  </si>
  <si>
    <t>Data</t>
  </si>
  <si>
    <t>Selling price per unit</t>
  </si>
  <si>
    <t>Useful life (no salvage val)</t>
  </si>
  <si>
    <t>Initial investment</t>
  </si>
  <si>
    <t>Revenue</t>
  </si>
  <si>
    <t>Cost</t>
  </si>
  <si>
    <t>Yearly gross margin</t>
  </si>
  <si>
    <t>Daily gross margin</t>
  </si>
  <si>
    <t>Depreciation</t>
  </si>
  <si>
    <t>EBIT</t>
  </si>
  <si>
    <t>EAT</t>
  </si>
  <si>
    <t>NPV</t>
  </si>
  <si>
    <t xml:space="preserve">DCF </t>
  </si>
  <si>
    <t xml:space="preserve">Units sold </t>
  </si>
  <si>
    <t>Assuming a selling price of one unit (carton) of $21.</t>
  </si>
  <si>
    <t>Discounted payback</t>
  </si>
  <si>
    <t>Savings in %</t>
  </si>
  <si>
    <t>Total capacity 0 – 4.yr</t>
  </si>
  <si>
    <t>*The values of this column (G) will change accordingly to each year's forecast (1-Yr., 2-Yr.,..10-Yr.). Values calculated in 'Demand and Capacity Forecast' sheet.</t>
  </si>
  <si>
    <t>Produce and distribute 1,100 units: Toronto to Chicago (x15 = 1100),</t>
  </si>
  <si>
    <t>Produce and distribute 1,200 units: Los Angeles to Guadalajara (x37 = 1200),</t>
  </si>
  <si>
    <t>Produce and distribute 1,200 units: Toronto to Chicago (x15 = 1200),</t>
  </si>
  <si>
    <t>Produce and distribute 1,400 units: Los Angeles to Guadalajara (x37 = 1400),</t>
  </si>
  <si>
    <t>Produce and distribute 1,200 units: Seattle to Seattle (x43 = 1200).</t>
  </si>
  <si>
    <t>90% Avail. Capacity</t>
  </si>
  <si>
    <t>Produce and distribute 1,600 units: Los Angeles to Guadalajara (x37 = 1600),</t>
  </si>
  <si>
    <t>Produce and distribute 1,300 units: Seattle to Seattle (x43 = 1300).</t>
  </si>
  <si>
    <t>Produce and distribute 2,600 units: Los Angeles to Los Angeles (x33 = 2600),</t>
  </si>
  <si>
    <t>Produce and distribute 1,000 units: Guadalajara to Seattle (x54 = 1000).</t>
  </si>
  <si>
    <t>Produce and distribute 2,200 units: Guadalajara to Guadalajara (x57 = 2200).</t>
  </si>
  <si>
    <t>Produce and distribute 2,700 units: Los Angeles to Los Angeles (x33 = 2700),</t>
  </si>
  <si>
    <t>Produce and distribute 500 units: Guadalajara to Seattle (x54 = 500).</t>
  </si>
  <si>
    <t>Produce and distribute 850 units: Guadalajara to Atlanta (x56 = 850).</t>
  </si>
  <si>
    <t>Produce and distribute 2,400 units: Guadalajara to Guadalajara (x57 = 2400).</t>
  </si>
  <si>
    <t>Produce and distribute 700 units: Los Angeles to Kansas City (x32 = 700),</t>
  </si>
  <si>
    <t>Produce and distribute 2,800 units: Los Angeles to Los Angeles (x33 = 2800),</t>
  </si>
  <si>
    <t>Produce and distribute 1,800 units: Seattle to Seattle (x44 = 1800),</t>
  </si>
  <si>
    <t>Produce and distribute 900 units: Guadalajara to Atlanta (x56 = 900).</t>
  </si>
  <si>
    <t>Produce and distribute 2,600 units: Guadalajara to Guadalajara (x57 = 2600).</t>
  </si>
  <si>
    <t>Produce and distribute 2,900 units: Los Angeles to Los Angeles (x33 = 2900),</t>
  </si>
  <si>
    <t>Produce and distribute 1,900 units: Seattle to Seattle (x44 = 1900),</t>
  </si>
  <si>
    <t>Produce and distribute 250 units: Guadalajara to Kansas City (x52 = 250).</t>
  </si>
  <si>
    <t>Produce and distribute 2,800 units: Guadalajara to Guadalajara (x57 = 2800).</t>
  </si>
  <si>
    <t>Model with New Plant</t>
  </si>
  <si>
    <t>Total cost (day)</t>
  </si>
  <si>
    <t>Total cost (year)</t>
  </si>
  <si>
    <t>Assuming a 300-day operating cycle.</t>
  </si>
  <si>
    <t xml:space="preserve">Assuming it takes entire 2 years to construct the new Guadalajara plant. The plant can start operating earliest in year 3. </t>
  </si>
  <si>
    <t xml:space="preserve">Assuming that the plant starts operating in year 3. </t>
  </si>
  <si>
    <t>NPV Analysis – a scenario if the plant construction begins in year 0 (now) and starts operating in year 3</t>
  </si>
  <si>
    <t>Therefore, compared to the scenario when the plant construction starts in year 0 and will begin operations in year 3, this is a worse-case scenario.</t>
  </si>
  <si>
    <t xml:space="preserve">Assuming a linear growth, demand increases by the same absolute amount each year. 					</t>
  </si>
  <si>
    <t xml:space="preserve">Assuming a linear growth, demand increases by the same absolute amount each year. </t>
  </si>
  <si>
    <t>Comments</t>
  </si>
  <si>
    <t>Produce and distribute 650 units: Guadalajara to Atlanta (x56 = 650).</t>
  </si>
  <si>
    <t>Produce and distribute 1,600 units: Guadalajara to Guadalajara (x57 = 1600).</t>
  </si>
  <si>
    <t>Produce and distribute 400 units: Seattle to Atlanta (x46 = 400).</t>
  </si>
  <si>
    <t>Produce and distribute 1,800 units: Guadalajara to Guadalajara (x57 = 1800).</t>
  </si>
  <si>
    <t>There is no optimal solution in this case, indicating that based on the forecast demand for 5th year, it is impossible to meet the demand with the current capacity.</t>
  </si>
  <si>
    <t>There is no optimal solution in this case, indicating that based on the forecast demand for 4th year, it is impossible to meet the demand with the current capacity.</t>
  </si>
  <si>
    <t>NPV Analysis – a scenario if the plant construction begins in year 1 and starts operating in year 4</t>
  </si>
  <si>
    <t>The construction should begin latest at the end of year 1 to make sure that the plant starts operating in year 4 from now. Otherwise, the company will most likely become unable to meet the market demand starting year 4.</t>
  </si>
  <si>
    <t>*Guadalajara operation start in 4-Yr.</t>
  </si>
  <si>
    <t>*Guadalajara operation start in 3-Yr.</t>
  </si>
  <si>
    <t>Situation with current capacity</t>
  </si>
  <si>
    <t>Situation where plant starts operation in year 4</t>
  </si>
  <si>
    <t>Situation where plant starts operation in year 3</t>
  </si>
  <si>
    <r>
      <t>Assuming that the system can operate</t>
    </r>
    <r>
      <rPr>
        <sz val="12"/>
        <rFont val="Calibri"/>
        <family val="2"/>
        <scheme val="minor"/>
      </rPr>
      <t xml:space="preserve"> maximum 9</t>
    </r>
    <r>
      <rPr>
        <sz val="12"/>
        <rFont val="Calibri (Body)"/>
      </rPr>
      <t>0%</t>
    </r>
    <r>
      <rPr>
        <sz val="12"/>
        <color theme="1"/>
        <rFont val="Calibri"/>
        <family val="2"/>
        <scheme val="minor"/>
      </rPr>
      <t xml:space="preserve"> on an ongoing basis (10% downtime). </t>
    </r>
  </si>
  <si>
    <t>Assuming there is still enough time to start the construction this year (year 0).</t>
  </si>
  <si>
    <t>90% Avail. Capacity Contraint</t>
  </si>
  <si>
    <t>3600y1</t>
  </si>
  <si>
    <t>Produce and distribute 150 units: Toronto to Atlanta (x16 = 150),</t>
  </si>
  <si>
    <t>Produce and distribute 1,950 units: Los Angeles to Los Angeles (x33 = 1950),</t>
  </si>
  <si>
    <t>Produce and distribute 550 units: Seattle to Kansas City (x42 = 550),</t>
  </si>
  <si>
    <t>Produce and distribute 150 units: Seattle to Los Angeles (x43 = 150),</t>
  </si>
  <si>
    <t>Produce and distribute 1,100 units: Seattle to Seattle (x44 = 1100).</t>
  </si>
  <si>
    <t>Total cost (Production + Distribution cost): $119,850.00</t>
  </si>
  <si>
    <t>Produce and distribute 50 units: Toronto to Atlanta (x16 = 50),</t>
  </si>
  <si>
    <t>Produce and distribute 550 units: Kansas City to Kansas City (x22 = 550),</t>
  </si>
  <si>
    <t>Produce and distribute 1,750 units: Los Angeles to Los Angeles (x33 = 1750),</t>
  </si>
  <si>
    <t>Produce and distribute 50 units: Seattle to Kansas City (x42 = 50),</t>
  </si>
  <si>
    <t>Produce and distribute 450 units: Seattle to Los Angeles (x43 = 450),</t>
  </si>
  <si>
    <t>Produce and distribute 550 units: Seattle to Atlanta (x46 = 550).</t>
  </si>
  <si>
    <t>Total cost (Production + Distribution cost): $131,700.00</t>
  </si>
  <si>
    <t>Produce and distribute 1,250 units: Toronto to Chicago (x15 = 1250),</t>
  </si>
  <si>
    <t>Produce and distribute 650 units: Kansas City to Kansas City (x22 = 650),</t>
  </si>
  <si>
    <t>Produce and distribute 500 units: Kansas City to Atlanta (x26 = 500),</t>
  </si>
  <si>
    <t>Produce and distribute 1,550 units: Los Angeles to Los Angeles (x33 = 1550),</t>
  </si>
  <si>
    <t>Produce and distribute 750 units: Seattle to Los Angeles (x43 = 750),</t>
  </si>
  <si>
    <t>Produce and distribute 50 units: Seattle to Chicago (x45 = 50).</t>
  </si>
  <si>
    <t>Produce and distribute 150 units: Seattle to Atlanta (x46 = 150).</t>
  </si>
  <si>
    <t>Total cost (Production + Distribution cost): $143,837.50</t>
  </si>
  <si>
    <t>Produce and distribute 650 units: Los Angeles to Kansas City (x32 = 650),</t>
  </si>
  <si>
    <t>Produce and distribute 50 units: Guadalajara to Chicago (x55 = 50).</t>
  </si>
  <si>
    <t>Produce and distribute 2,300 units: Los Angeles to Los Angeles (x33 = 2300),</t>
  </si>
  <si>
    <t>Total cost (Production + Distribution cost): $117,762.50</t>
  </si>
  <si>
    <t>Produce and distribute 400 units: Seattle to Seattle (x44 = 400),</t>
  </si>
  <si>
    <t>Total cost (Production + Distribution cost): $127,512.50</t>
  </si>
  <si>
    <t>Produce and distribute 1000 units: Seattle to Seattle (x44 = 1000),</t>
  </si>
  <si>
    <t>Produce and distribute 100 units: Guadalajara to Kansas City (x52 = 100).</t>
  </si>
  <si>
    <t>Produce and distribute 150 units: Guadalajara to Chicago (x55 = 150).</t>
  </si>
  <si>
    <t>Produce and distribute 2,400 units: Los Angeles to Los Angeles (x33 = 2400),</t>
  </si>
  <si>
    <t>Produce and distribute 1,300 units: Guadalajara to Seattle (x54 = 1300).</t>
  </si>
  <si>
    <t>Produce and distribute 2,500 units: Los Angeles to Los Angeles (x33 = 2500),</t>
  </si>
  <si>
    <t>Produce and distribute 250 units: Guadalajara to Chicago (x55 = 250).</t>
  </si>
  <si>
    <t>Produce and distribute 750 units: Guadalajara to Atlanta (x56 = 750).</t>
  </si>
  <si>
    <t>Total cost (Production + Distribution cost): $137,837.50</t>
  </si>
  <si>
    <t>Produce and distribute 550 units: Los Angeles to Kansas City (x32 = 550),</t>
  </si>
  <si>
    <t>Produce and distribute 1,600 units: Seattle to Seattle (x44 = 1600).</t>
  </si>
  <si>
    <t>Produce and distribute 350 units: Guadalajara to Chicago (x55 = 350).</t>
  </si>
  <si>
    <t>Produce and distribute 800 units: Guadalajara to Atlanta (x56 = 800).</t>
  </si>
  <si>
    <t>Total cost (Production + Distribution cost): $148,175.00</t>
  </si>
  <si>
    <t>Produce and distribute 450 units: Los Angeles to Kansas City (x32 = 450),</t>
  </si>
  <si>
    <t>Produce and distribute 1,700 units: Seattle to Seattle (x44 = 1700),</t>
  </si>
  <si>
    <t>Produce and distribute 450 units: Seattle to Chicago (x45 = 450),</t>
  </si>
  <si>
    <t>Produce and distribute 350 units: Guadalajara to Kansas City (x52 = 350).</t>
  </si>
  <si>
    <t>Total cost (Production + Distribution cost): $158,800.00</t>
  </si>
  <si>
    <t>Produce and distribute 450 units: Kansas City to Kansas City (x22 = 450),</t>
  </si>
  <si>
    <t>Produce and distribute 100 units: Kansas City to Chicago (x25 = 100),</t>
  </si>
  <si>
    <t>Produce and distribute 350 units: Los Angeles to Kansas City (x32 = 350),</t>
  </si>
  <si>
    <t>Produce and distribute 100 units: Guadalajara Kansas City (x52 = 100).</t>
  </si>
  <si>
    <t>Total cost (Production + Distribution cost): $169,900.00</t>
  </si>
  <si>
    <t>Produce and distribute 850 units: Kansas City to Kansas City (x22 = 850),</t>
  </si>
  <si>
    <t>Produce and distribute 300 units: Kansas City to Loas Angeles (x23 = 300),</t>
  </si>
  <si>
    <t>Produce and distribute 100 units: Los Angeles to Kansas City (x32 = 100),</t>
  </si>
  <si>
    <t>Produce and distribute 350 units: Seattle to Chicago (x45 = 350).</t>
  </si>
  <si>
    <t>Total cost (Production + Distribution cost): $181,125.00</t>
  </si>
  <si>
    <t>Assumptions for this sheet</t>
  </si>
  <si>
    <t>With the current capacity and considering 10% downtime, the demand will exceed the capacity in year 4. Therefore, comparison can be made only on time period between now and year 3, where year 3 either has plant operating or not (assuming 2-year plant construction).</t>
  </si>
  <si>
    <t>Comment</t>
  </si>
  <si>
    <t>There is no optimal solution in this case, indicating that based on the forecast demand for 10th year, it is impossible to meet the demand  even with the new plant and increased capacity, which makes sense since the case estimated the plant shoud be good for the next 10 years from now (without considering 90% available capacity).</t>
  </si>
  <si>
    <t>Savings year 3</t>
  </si>
  <si>
    <t>Savings year 3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</si>
</sst>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quot;$&quot;* #,##0.0_);_(&quot;$&quot;* \(#,##0.0\);_(&quot;$&quot;* &quot;-&quot;??_);_(@_)"/>
    <numFmt numFmtId="166" formatCode="_(&quot;$&quot;* #,##0_);_(&quot;$&quot;* \(#,##0\);_(&quot;$&quot;* &quot;-&quot;??_);_(@_)"/>
    <numFmt numFmtId="167" formatCode="_(&quot;$&quot;* #,##0.0_);_(&quot;$&quot;* \(#,##0.0\);_(&quot;$&quot;* &quot;-&quot;?_);_(@_)"/>
  </numFmts>
  <fonts count="14">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2"/>
      <color rgb="FFFF0000"/>
      <name val="Calibri"/>
      <family val="2"/>
      <scheme val="minor"/>
    </font>
    <font>
      <sz val="8"/>
      <name val="Calibri"/>
      <family val="2"/>
      <scheme val="minor"/>
    </font>
    <font>
      <sz val="12"/>
      <color rgb="FF000000"/>
      <name val="Calibri"/>
      <family val="2"/>
      <scheme val="minor"/>
    </font>
    <font>
      <b/>
      <sz val="12"/>
      <color rgb="FF000000"/>
      <name val="Calibri"/>
      <family val="2"/>
      <scheme val="minor"/>
    </font>
    <font>
      <sz val="12"/>
      <name val="Calibri"/>
      <family val="2"/>
      <scheme val="minor"/>
    </font>
    <font>
      <sz val="12"/>
      <name val="Calibri (Body)"/>
    </font>
    <font>
      <strike/>
      <sz val="12"/>
      <color theme="1"/>
      <name val="Calibri"/>
      <family val="2"/>
      <scheme val="minor"/>
    </font>
    <font>
      <sz val="12"/>
      <color theme="2" tint="-0.249977111117893"/>
      <name val="Calibri"/>
      <family val="2"/>
      <scheme val="minor"/>
    </font>
    <font>
      <sz val="12"/>
      <color theme="4"/>
      <name val="Calibri"/>
      <family val="2"/>
      <scheme val="minor"/>
    </font>
    <font>
      <sz val="12"/>
      <color theme="6"/>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rgb="FF92D050"/>
        <bgColor indexed="64"/>
      </patternFill>
    </fill>
    <fill>
      <patternFill patternType="solid">
        <fgColor theme="0"/>
        <bgColor indexed="64"/>
      </patternFill>
    </fill>
    <fill>
      <patternFill patternType="solid">
        <fgColor theme="0"/>
        <bgColor rgb="FF000000"/>
      </patternFill>
    </fill>
    <fill>
      <patternFill patternType="solid">
        <fgColor theme="0" tint="-0.149998474074526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09">
    <xf numFmtId="0" fontId="0" fillId="0" borderId="0" xfId="0"/>
    <xf numFmtId="166" fontId="0" fillId="0" borderId="0" xfId="2" applyNumberFormat="1" applyFont="1"/>
    <xf numFmtId="0" fontId="3" fillId="0" borderId="0" xfId="0" applyFont="1"/>
    <xf numFmtId="0" fontId="3" fillId="0" borderId="1" xfId="0" applyFont="1" applyBorder="1"/>
    <xf numFmtId="0" fontId="0" fillId="0" borderId="1" xfId="0" applyBorder="1"/>
    <xf numFmtId="166" fontId="0" fillId="0" borderId="1" xfId="2" applyNumberFormat="1" applyFont="1" applyBorder="1"/>
    <xf numFmtId="164" fontId="0" fillId="0" borderId="1" xfId="1" applyNumberFormat="1" applyFont="1" applyBorder="1"/>
    <xf numFmtId="43" fontId="0" fillId="0" borderId="1" xfId="1" applyNumberFormat="1" applyFont="1" applyBorder="1"/>
    <xf numFmtId="0" fontId="3" fillId="3" borderId="1" xfId="0" applyFont="1" applyFill="1" applyBorder="1"/>
    <xf numFmtId="0" fontId="0" fillId="3" borderId="1" xfId="0" applyFill="1" applyBorder="1"/>
    <xf numFmtId="0" fontId="0" fillId="2" borderId="0" xfId="0" applyFill="1"/>
    <xf numFmtId="0" fontId="3" fillId="2" borderId="0" xfId="0" applyFont="1" applyFill="1"/>
    <xf numFmtId="0" fontId="0" fillId="0" borderId="3"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164" fontId="0" fillId="0" borderId="0" xfId="1" applyNumberFormat="1" applyFont="1" applyBorder="1"/>
    <xf numFmtId="166" fontId="0" fillId="0" borderId="0" xfId="2" applyNumberFormat="1" applyFont="1" applyBorder="1"/>
    <xf numFmtId="0" fontId="3" fillId="0" borderId="0" xfId="0" applyFont="1" applyAlignment="1">
      <alignment horizontal="center"/>
    </xf>
    <xf numFmtId="164" fontId="0" fillId="4" borderId="0" xfId="1" applyNumberFormat="1" applyFont="1" applyFill="1"/>
    <xf numFmtId="0" fontId="0" fillId="0" borderId="0" xfId="0" applyAlignment="1">
      <alignment horizontal="center"/>
    </xf>
    <xf numFmtId="43" fontId="0" fillId="0" borderId="2" xfId="1" applyFont="1" applyBorder="1"/>
    <xf numFmtId="43" fontId="0" fillId="0" borderId="3" xfId="1" applyFont="1" applyBorder="1"/>
    <xf numFmtId="43" fontId="0" fillId="0" borderId="5" xfId="1" applyFont="1" applyBorder="1"/>
    <xf numFmtId="43" fontId="0" fillId="0" borderId="0" xfId="1" applyFont="1" applyBorder="1"/>
    <xf numFmtId="43" fontId="0" fillId="0" borderId="7" xfId="1" applyFont="1" applyBorder="1"/>
    <xf numFmtId="43" fontId="0" fillId="0" borderId="8" xfId="1" applyFont="1" applyBorder="1"/>
    <xf numFmtId="43" fontId="0" fillId="0" borderId="9" xfId="1" applyFont="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0" xfId="0" applyFill="1" applyBorder="1"/>
    <xf numFmtId="0" fontId="0" fillId="5" borderId="6" xfId="0" applyFill="1" applyBorder="1"/>
    <xf numFmtId="0" fontId="0" fillId="5" borderId="7" xfId="0" applyFill="1" applyBorder="1"/>
    <xf numFmtId="0" fontId="0" fillId="5" borderId="8" xfId="0" applyFill="1" applyBorder="1"/>
    <xf numFmtId="0" fontId="0" fillId="5" borderId="9" xfId="0" applyFill="1" applyBorder="1"/>
    <xf numFmtId="0" fontId="0" fillId="0" borderId="0" xfId="0" applyAlignment="1">
      <alignment horizontal="center" wrapText="1"/>
    </xf>
    <xf numFmtId="0" fontId="4" fillId="0" borderId="0" xfId="0" applyFont="1"/>
    <xf numFmtId="43" fontId="2" fillId="0" borderId="0" xfId="1" applyFont="1" applyBorder="1"/>
    <xf numFmtId="164" fontId="2" fillId="0" borderId="0" xfId="1" applyNumberFormat="1" applyFont="1" applyBorder="1"/>
    <xf numFmtId="166" fontId="2" fillId="0" borderId="0" xfId="2" applyNumberFormat="1" applyFont="1" applyBorder="1"/>
    <xf numFmtId="0" fontId="0" fillId="0" borderId="0" xfId="0" applyAlignment="1">
      <alignment horizontal="right"/>
    </xf>
    <xf numFmtId="9" fontId="0" fillId="0" borderId="0" xfId="0" applyNumberFormat="1"/>
    <xf numFmtId="0" fontId="0" fillId="0" borderId="0" xfId="0" quotePrefix="1"/>
    <xf numFmtId="0" fontId="0" fillId="0" borderId="0" xfId="0" applyAlignment="1">
      <alignment horizontal="center" vertical="center" wrapText="1"/>
    </xf>
    <xf numFmtId="0" fontId="3" fillId="6" borderId="0" xfId="0" applyFont="1" applyFill="1"/>
    <xf numFmtId="43" fontId="0" fillId="0" borderId="14" xfId="1" applyFont="1" applyBorder="1"/>
    <xf numFmtId="43" fontId="0" fillId="0" borderId="15" xfId="1" applyFont="1" applyBorder="1"/>
    <xf numFmtId="43" fontId="0" fillId="0" borderId="17" xfId="1" applyFont="1" applyBorder="1"/>
    <xf numFmtId="43" fontId="0" fillId="0" borderId="19" xfId="1" applyFont="1" applyBorder="1"/>
    <xf numFmtId="43" fontId="0" fillId="0" borderId="20" xfId="1" applyFont="1" applyBorder="1"/>
    <xf numFmtId="0" fontId="0" fillId="5" borderId="14" xfId="0" applyFill="1" applyBorder="1"/>
    <xf numFmtId="0" fontId="0" fillId="5" borderId="15" xfId="0" applyFill="1" applyBorder="1"/>
    <xf numFmtId="0" fontId="0" fillId="5" borderId="16" xfId="0" applyFill="1" applyBorder="1"/>
    <xf numFmtId="0" fontId="0" fillId="5" borderId="17" xfId="0" applyFill="1" applyBorder="1"/>
    <xf numFmtId="0" fontId="0" fillId="5" borderId="18" xfId="0" applyFill="1" applyBorder="1"/>
    <xf numFmtId="0" fontId="0" fillId="5" borderId="19" xfId="0" applyFill="1" applyBorder="1"/>
    <xf numFmtId="0" fontId="0" fillId="5" borderId="20" xfId="0" applyFill="1" applyBorder="1"/>
    <xf numFmtId="0" fontId="0" fillId="5" borderId="21" xfId="0" applyFill="1" applyBorder="1"/>
    <xf numFmtId="0" fontId="0" fillId="5" borderId="13" xfId="0" applyFill="1" applyBorder="1"/>
    <xf numFmtId="0" fontId="0" fillId="7" borderId="22" xfId="0" applyFill="1" applyBorder="1"/>
    <xf numFmtId="43" fontId="0" fillId="7" borderId="23" xfId="0" applyNumberFormat="1" applyFill="1" applyBorder="1"/>
    <xf numFmtId="164" fontId="0" fillId="0" borderId="0" xfId="0" applyNumberFormat="1"/>
    <xf numFmtId="0" fontId="0" fillId="0" borderId="24" xfId="0" applyBorder="1"/>
    <xf numFmtId="0" fontId="3" fillId="0" borderId="1" xfId="0" applyFont="1" applyBorder="1" applyAlignment="1">
      <alignment horizontal="center" vertical="center"/>
    </xf>
    <xf numFmtId="0" fontId="3" fillId="0" borderId="1" xfId="0" applyFont="1" applyBorder="1" applyAlignment="1">
      <alignment horizontal="center"/>
    </xf>
    <xf numFmtId="0" fontId="2" fillId="0" borderId="1" xfId="0" applyFont="1" applyBorder="1"/>
    <xf numFmtId="0" fontId="3" fillId="0" borderId="2" xfId="0" applyFont="1" applyBorder="1"/>
    <xf numFmtId="0" fontId="0" fillId="0" borderId="0" xfId="0" applyBorder="1" applyAlignment="1">
      <alignment horizontal="center"/>
    </xf>
    <xf numFmtId="164" fontId="1" fillId="0" borderId="6" xfId="1" applyNumberFormat="1" applyFont="1" applyBorder="1"/>
    <xf numFmtId="0" fontId="0" fillId="0" borderId="0" xfId="0" applyBorder="1" applyAlignment="1">
      <alignment horizontal="center" wrapText="1"/>
    </xf>
    <xf numFmtId="0" fontId="0" fillId="0" borderId="0" xfId="0" applyBorder="1" applyAlignment="1">
      <alignment wrapText="1"/>
    </xf>
    <xf numFmtId="0" fontId="3" fillId="0" borderId="5" xfId="0" applyFont="1" applyBorder="1"/>
    <xf numFmtId="0" fontId="0" fillId="0" borderId="8" xfId="0" applyBorder="1" applyAlignment="1">
      <alignment horizontal="center"/>
    </xf>
    <xf numFmtId="164" fontId="2" fillId="0" borderId="6" xfId="1" applyNumberFormat="1" applyFont="1" applyBorder="1" applyAlignment="1">
      <alignment horizontal="right"/>
    </xf>
    <xf numFmtId="44" fontId="0" fillId="0" borderId="0" xfId="0" applyNumberFormat="1"/>
    <xf numFmtId="0" fontId="3" fillId="7" borderId="1" xfId="0" applyFont="1" applyFill="1" applyBorder="1"/>
    <xf numFmtId="44" fontId="3" fillId="7" borderId="1" xfId="0" applyNumberFormat="1" applyFont="1" applyFill="1" applyBorder="1"/>
    <xf numFmtId="0" fontId="0" fillId="7" borderId="0" xfId="0" applyFill="1" applyBorder="1"/>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6" fillId="8" borderId="17" xfId="0" applyFont="1" applyFill="1" applyBorder="1"/>
    <xf numFmtId="0" fontId="0" fillId="8" borderId="17" xfId="0" applyFont="1" applyFill="1" applyBorder="1"/>
    <xf numFmtId="0" fontId="0" fillId="8" borderId="20" xfId="0" applyFill="1" applyBorder="1"/>
    <xf numFmtId="0" fontId="0" fillId="8" borderId="21" xfId="0" applyFill="1" applyBorder="1"/>
    <xf numFmtId="0" fontId="7" fillId="8" borderId="19" xfId="0" applyFont="1" applyFill="1" applyBorder="1"/>
    <xf numFmtId="166" fontId="0" fillId="2" borderId="0" xfId="2" applyNumberFormat="1" applyFont="1" applyFill="1" applyBorder="1"/>
    <xf numFmtId="0" fontId="0" fillId="0" borderId="0" xfId="0" applyFont="1" applyFill="1" applyBorder="1"/>
    <xf numFmtId="0" fontId="6" fillId="9" borderId="17" xfId="0" applyFont="1" applyFill="1" applyBorder="1"/>
    <xf numFmtId="0" fontId="3" fillId="0" borderId="0" xfId="0" applyFont="1" applyAlignment="1">
      <alignment horizontal="center" vertical="center" wrapText="1"/>
    </xf>
    <xf numFmtId="0" fontId="0" fillId="0" borderId="0" xfId="0" applyAlignment="1">
      <alignment vertical="center" wrapText="1"/>
    </xf>
    <xf numFmtId="43" fontId="2" fillId="0" borderId="15" xfId="1" applyFont="1" applyBorder="1"/>
    <xf numFmtId="43" fontId="2" fillId="0" borderId="20" xfId="1" applyFont="1" applyBorder="1"/>
    <xf numFmtId="164" fontId="0" fillId="0" borderId="25" xfId="1" applyNumberFormat="1" applyFont="1" applyBorder="1"/>
    <xf numFmtId="164" fontId="0" fillId="0" borderId="26" xfId="1" applyNumberFormat="1" applyFont="1" applyBorder="1"/>
    <xf numFmtId="164" fontId="0" fillId="0" borderId="10" xfId="1" applyNumberFormat="1" applyFont="1" applyBorder="1"/>
    <xf numFmtId="0" fontId="2" fillId="2" borderId="0" xfId="0" applyFont="1" applyFill="1"/>
    <xf numFmtId="0" fontId="2" fillId="0" borderId="0" xfId="0" applyFont="1" applyAlignment="1">
      <alignment horizontal="center"/>
    </xf>
    <xf numFmtId="164" fontId="2" fillId="4" borderId="0" xfId="1" applyNumberFormat="1" applyFont="1" applyFill="1"/>
    <xf numFmtId="0" fontId="4" fillId="0" borderId="0" xfId="0" applyFont="1" applyAlignment="1">
      <alignment horizontal="center"/>
    </xf>
    <xf numFmtId="43" fontId="10" fillId="7" borderId="23" xfId="0" applyNumberFormat="1" applyFont="1" applyFill="1" applyBorder="1"/>
    <xf numFmtId="0" fontId="11" fillId="0" borderId="0" xfId="0" applyFont="1"/>
    <xf numFmtId="0" fontId="3" fillId="0" borderId="0" xfId="0" applyFont="1" applyAlignment="1">
      <alignment horizontal="left" vertical="center"/>
    </xf>
    <xf numFmtId="164" fontId="0" fillId="0" borderId="0" xfId="0" applyNumberFormat="1" applyAlignment="1">
      <alignment vertical="center" wrapText="1"/>
    </xf>
    <xf numFmtId="165" fontId="0" fillId="0" borderId="0" xfId="0" applyNumberFormat="1"/>
    <xf numFmtId="166" fontId="0" fillId="0" borderId="20" xfId="0" applyNumberFormat="1" applyBorder="1"/>
    <xf numFmtId="167" fontId="0" fillId="0" borderId="20" xfId="0" applyNumberFormat="1" applyBorder="1"/>
    <xf numFmtId="166" fontId="0" fillId="0" borderId="0" xfId="0" applyNumberFormat="1" applyBorder="1"/>
    <xf numFmtId="167" fontId="0" fillId="0" borderId="0" xfId="0" applyNumberFormat="1" applyBorder="1"/>
    <xf numFmtId="0" fontId="0" fillId="0" borderId="12" xfId="0" applyBorder="1"/>
    <xf numFmtId="0" fontId="0" fillId="0" borderId="11" xfId="0" applyBorder="1"/>
    <xf numFmtId="44" fontId="0" fillId="0" borderId="11" xfId="2" applyNumberFormat="1" applyFont="1" applyBorder="1"/>
    <xf numFmtId="165" fontId="0" fillId="0" borderId="0" xfId="0" applyNumberFormat="1" applyBorder="1"/>
    <xf numFmtId="165" fontId="0" fillId="0" borderId="6" xfId="0" applyNumberFormat="1" applyBorder="1"/>
    <xf numFmtId="165" fontId="0" fillId="0" borderId="0" xfId="2" applyNumberFormat="1" applyFont="1" applyBorder="1"/>
    <xf numFmtId="165" fontId="0" fillId="0" borderId="6" xfId="2" applyNumberFormat="1" applyFont="1" applyBorder="1"/>
    <xf numFmtId="167" fontId="0" fillId="0" borderId="6" xfId="0" applyNumberFormat="1" applyBorder="1"/>
    <xf numFmtId="0" fontId="0" fillId="3" borderId="5" xfId="0" applyFill="1" applyBorder="1"/>
    <xf numFmtId="0" fontId="3" fillId="3" borderId="7" xfId="0" applyFont="1" applyFill="1" applyBorder="1"/>
    <xf numFmtId="166" fontId="3" fillId="0" borderId="8" xfId="0" applyNumberFormat="1" applyFont="1" applyBorder="1"/>
    <xf numFmtId="165" fontId="0" fillId="0" borderId="12" xfId="0" applyNumberFormat="1" applyBorder="1"/>
    <xf numFmtId="165" fontId="0" fillId="0" borderId="11" xfId="0" applyNumberFormat="1" applyBorder="1"/>
    <xf numFmtId="2" fontId="3" fillId="0" borderId="9" xfId="0" applyNumberFormat="1" applyFont="1" applyBorder="1"/>
    <xf numFmtId="0" fontId="3" fillId="0" borderId="7" xfId="0" applyFont="1" applyFill="1" applyBorder="1"/>
    <xf numFmtId="0" fontId="3" fillId="3" borderId="24" xfId="0" applyFont="1" applyFill="1" applyBorder="1"/>
    <xf numFmtId="0" fontId="3" fillId="3" borderId="12" xfId="0" applyFont="1" applyFill="1" applyBorder="1"/>
    <xf numFmtId="0" fontId="3" fillId="3" borderId="11" xfId="0" applyFont="1" applyFill="1" applyBorder="1"/>
    <xf numFmtId="166" fontId="0" fillId="0" borderId="27" xfId="0" applyNumberFormat="1" applyBorder="1"/>
    <xf numFmtId="167" fontId="0" fillId="0" borderId="27" xfId="0" applyNumberFormat="1" applyBorder="1"/>
    <xf numFmtId="0" fontId="0" fillId="10" borderId="5" xfId="0" applyFill="1" applyBorder="1"/>
    <xf numFmtId="0" fontId="0" fillId="10" borderId="0" xfId="0" applyFill="1"/>
    <xf numFmtId="0" fontId="0" fillId="10" borderId="0" xfId="0" applyFill="1" applyBorder="1"/>
    <xf numFmtId="0" fontId="12" fillId="0" borderId="0" xfId="0" applyFont="1"/>
    <xf numFmtId="0" fontId="0" fillId="0" borderId="0" xfId="0" applyAlignment="1">
      <alignment horizontal="center" wrapText="1"/>
    </xf>
    <xf numFmtId="0" fontId="12" fillId="0" borderId="0" xfId="0" applyFont="1" applyAlignment="1">
      <alignment wrapText="1"/>
    </xf>
    <xf numFmtId="0" fontId="0" fillId="0" borderId="0" xfId="0" applyAlignment="1">
      <alignment horizontal="center" wrapText="1"/>
    </xf>
    <xf numFmtId="0" fontId="12" fillId="0" borderId="0" xfId="0" applyFont="1" applyAlignment="1">
      <alignment wrapText="1"/>
    </xf>
    <xf numFmtId="167" fontId="0" fillId="0" borderId="0" xfId="0" applyNumberFormat="1"/>
    <xf numFmtId="10" fontId="0" fillId="0" borderId="1" xfId="3" applyNumberFormat="1" applyFont="1" applyBorder="1"/>
    <xf numFmtId="44" fontId="0" fillId="0" borderId="1" xfId="0" applyNumberFormat="1" applyBorder="1"/>
    <xf numFmtId="44" fontId="0" fillId="0" borderId="1" xfId="2" applyNumberFormat="1" applyFont="1" applyBorder="1"/>
    <xf numFmtId="44" fontId="3" fillId="0" borderId="1" xfId="0" applyNumberFormat="1" applyFont="1" applyBorder="1"/>
    <xf numFmtId="44" fontId="3" fillId="0" borderId="1" xfId="0" applyNumberFormat="1" applyFont="1" applyBorder="1" applyAlignment="1">
      <alignment horizontal="center"/>
    </xf>
    <xf numFmtId="0" fontId="0" fillId="0" borderId="1" xfId="0" applyNumberFormat="1" applyBorder="1"/>
    <xf numFmtId="0" fontId="0" fillId="10" borderId="0" xfId="0" applyNumberFormat="1" applyFill="1"/>
    <xf numFmtId="164" fontId="1" fillId="0" borderId="6" xfId="1" applyNumberFormat="1" applyFont="1" applyBorder="1" applyAlignment="1">
      <alignment horizontal="center"/>
    </xf>
    <xf numFmtId="0" fontId="0" fillId="0" borderId="4" xfId="0" applyBorder="1" applyAlignment="1">
      <alignment horizontal="center"/>
    </xf>
    <xf numFmtId="0" fontId="13" fillId="0" borderId="0" xfId="0" applyFont="1"/>
    <xf numFmtId="43" fontId="0" fillId="0" borderId="1" xfId="1" applyFont="1" applyBorder="1"/>
    <xf numFmtId="0" fontId="3" fillId="3" borderId="1" xfId="0" applyFont="1" applyFill="1" applyBorder="1" applyAlignment="1">
      <alignment horizontal="center" vertical="center" wrapText="1"/>
    </xf>
    <xf numFmtId="0" fontId="0" fillId="0" borderId="0" xfId="0" applyAlignment="1">
      <alignment horizontal="left"/>
    </xf>
    <xf numFmtId="0" fontId="0" fillId="0" borderId="8" xfId="0" applyBorder="1" applyAlignment="1">
      <alignment horizontal="center" wrapText="1"/>
    </xf>
    <xf numFmtId="0" fontId="0" fillId="0" borderId="0" xfId="0" applyBorder="1" applyAlignment="1">
      <alignment horizontal="center" wrapText="1"/>
    </xf>
    <xf numFmtId="0" fontId="0" fillId="0" borderId="0" xfId="0" applyBorder="1" applyAlignment="1">
      <alignment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 xfId="0" quotePrefix="1" applyBorder="1" applyAlignment="1">
      <alignment horizontal="left"/>
    </xf>
    <xf numFmtId="0" fontId="3" fillId="7" borderId="2" xfId="0" applyFont="1" applyFill="1" applyBorder="1" applyAlignment="1">
      <alignment vertical="center" wrapText="1"/>
    </xf>
    <xf numFmtId="0" fontId="3" fillId="7" borderId="3" xfId="0" applyFont="1" applyFill="1" applyBorder="1" applyAlignment="1">
      <alignment vertical="center" wrapText="1"/>
    </xf>
    <xf numFmtId="0" fontId="3" fillId="7" borderId="4" xfId="0" applyFont="1" applyFill="1" applyBorder="1" applyAlignment="1">
      <alignment vertical="center" wrapText="1"/>
    </xf>
    <xf numFmtId="0" fontId="0" fillId="0" borderId="5" xfId="0" applyBorder="1" applyAlignment="1">
      <alignment horizontal="left"/>
    </xf>
    <xf numFmtId="0" fontId="0" fillId="0" borderId="0"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3" fillId="3" borderId="1" xfId="0" applyFont="1" applyFill="1" applyBorder="1" applyAlignment="1">
      <alignment horizontal="center"/>
    </xf>
    <xf numFmtId="43" fontId="3" fillId="6" borderId="1" xfId="1" applyFont="1" applyFill="1" applyBorder="1" applyAlignment="1">
      <alignment horizontal="left"/>
    </xf>
    <xf numFmtId="44" fontId="3" fillId="6" borderId="1" xfId="0" applyNumberFormat="1" applyFont="1" applyFill="1" applyBorder="1" applyAlignment="1">
      <alignment horizontal="left"/>
    </xf>
    <xf numFmtId="0" fontId="0" fillId="0" borderId="0" xfId="0" quotePrefix="1" applyAlignment="1">
      <alignment horizontal="left"/>
    </xf>
    <xf numFmtId="0" fontId="3" fillId="0" borderId="0" xfId="0" applyFont="1" applyAlignment="1">
      <alignment horizontal="left" vertical="center" wrapText="1" shrinkToFit="1"/>
    </xf>
    <xf numFmtId="0" fontId="3" fillId="0" borderId="0" xfId="0" applyFont="1" applyAlignment="1">
      <alignment horizontal="center" wrapText="1"/>
    </xf>
    <xf numFmtId="0" fontId="0" fillId="0" borderId="0" xfId="0" applyAlignment="1">
      <alignment horizontal="center" wrapText="1"/>
    </xf>
    <xf numFmtId="0" fontId="12" fillId="0" borderId="24" xfId="0" applyFont="1" applyBorder="1" applyAlignment="1">
      <alignment horizontal="center"/>
    </xf>
    <xf numFmtId="0" fontId="12" fillId="0" borderId="12" xfId="0" applyFont="1" applyBorder="1" applyAlignment="1">
      <alignment horizontal="center"/>
    </xf>
    <xf numFmtId="0" fontId="12" fillId="0" borderId="11" xfId="0" applyFont="1" applyBorder="1" applyAlignment="1">
      <alignment horizontal="center"/>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0" xfId="0" applyBorder="1" applyAlignment="1">
      <alignment horizontal="left" vertical="center" wrapText="1"/>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266700</xdr:colOff>
      <xdr:row>24</xdr:row>
      <xdr:rowOff>50800</xdr:rowOff>
    </xdr:to>
    <xdr:pic>
      <xdr:nvPicPr>
        <xdr:cNvPr id="3" name="Picture 2">
          <a:extLst>
            <a:ext uri="{FF2B5EF4-FFF2-40B4-BE49-F238E27FC236}">
              <a16:creationId xmlns:a16="http://schemas.microsoft.com/office/drawing/2014/main" id="{9F9A0B28-C923-194A-995B-FFE891485D5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870700" cy="4927600"/>
        </a:xfrm>
        <a:prstGeom prst="rect">
          <a:avLst/>
        </a:prstGeom>
      </xdr:spPr>
    </xdr:pic>
    <xdr:clientData/>
  </xdr:twoCellAnchor>
  <xdr:twoCellAnchor editAs="oneCell">
    <xdr:from>
      <xdr:col>8</xdr:col>
      <xdr:colOff>241300</xdr:colOff>
      <xdr:row>0</xdr:row>
      <xdr:rowOff>12700</xdr:rowOff>
    </xdr:from>
    <xdr:to>
      <xdr:col>12</xdr:col>
      <xdr:colOff>673100</xdr:colOff>
      <xdr:row>17</xdr:row>
      <xdr:rowOff>139700</xdr:rowOff>
    </xdr:to>
    <xdr:pic>
      <xdr:nvPicPr>
        <xdr:cNvPr id="5" name="Picture 4">
          <a:extLst>
            <a:ext uri="{FF2B5EF4-FFF2-40B4-BE49-F238E27FC236}">
              <a16:creationId xmlns:a16="http://schemas.microsoft.com/office/drawing/2014/main" id="{E9C4EDCC-20F5-E747-BDA7-62F733FF52A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45300" y="12700"/>
          <a:ext cx="5918200" cy="3581400"/>
        </a:xfrm>
        <a:prstGeom prst="rect">
          <a:avLst/>
        </a:prstGeom>
      </xdr:spPr>
    </xdr:pic>
    <xdr:clientData/>
  </xdr:twoCellAnchor>
  <xdr:twoCellAnchor editAs="oneCell">
    <xdr:from>
      <xdr:col>8</xdr:col>
      <xdr:colOff>678666</xdr:colOff>
      <xdr:row>5</xdr:row>
      <xdr:rowOff>190500</xdr:rowOff>
    </xdr:from>
    <xdr:to>
      <xdr:col>11</xdr:col>
      <xdr:colOff>1612900</xdr:colOff>
      <xdr:row>17</xdr:row>
      <xdr:rowOff>190500</xdr:rowOff>
    </xdr:to>
    <xdr:pic>
      <xdr:nvPicPr>
        <xdr:cNvPr id="7" name="Picture 6">
          <a:extLst>
            <a:ext uri="{FF2B5EF4-FFF2-40B4-BE49-F238E27FC236}">
              <a16:creationId xmlns:a16="http://schemas.microsoft.com/office/drawing/2014/main" id="{CB4C6C18-D9EA-5C4D-9CFB-E7944029864D}"/>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7246"/>
        <a:stretch/>
      </xdr:blipFill>
      <xdr:spPr>
        <a:xfrm>
          <a:off x="7282666" y="1206500"/>
          <a:ext cx="4756934" cy="2438400"/>
        </a:xfrm>
        <a:prstGeom prst="rect">
          <a:avLst/>
        </a:prstGeom>
      </xdr:spPr>
    </xdr:pic>
    <xdr:clientData/>
  </xdr:twoCellAnchor>
  <xdr:twoCellAnchor editAs="oneCell">
    <xdr:from>
      <xdr:col>12</xdr:col>
      <xdr:colOff>635000</xdr:colOff>
      <xdr:row>0</xdr:row>
      <xdr:rowOff>0</xdr:rowOff>
    </xdr:from>
    <xdr:to>
      <xdr:col>22</xdr:col>
      <xdr:colOff>317500</xdr:colOff>
      <xdr:row>18</xdr:row>
      <xdr:rowOff>177800</xdr:rowOff>
    </xdr:to>
    <xdr:pic>
      <xdr:nvPicPr>
        <xdr:cNvPr id="9" name="Picture 8">
          <a:extLst>
            <a:ext uri="{FF2B5EF4-FFF2-40B4-BE49-F238E27FC236}">
              <a16:creationId xmlns:a16="http://schemas.microsoft.com/office/drawing/2014/main" id="{58553666-CE8C-B148-A5CD-75AE5BCA1E7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775595" y="0"/>
          <a:ext cx="8013095" cy="37156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DF679-097D-6D4E-BC29-9A01A2BA8975}">
  <sheetPr codeName="Sheet1"/>
  <dimension ref="J20:V31"/>
  <sheetViews>
    <sheetView showGridLines="0" workbookViewId="0">
      <selection activeCell="K28" sqref="K28"/>
    </sheetView>
  </sheetViews>
  <sheetFormatPr baseColWidth="10" defaultRowHeight="16"/>
  <cols>
    <col min="10" max="10" width="15.6640625" bestFit="1" customWidth="1"/>
    <col min="11" max="11" width="23.6640625" bestFit="1" customWidth="1"/>
    <col min="12" max="12" width="21.83203125" bestFit="1" customWidth="1"/>
    <col min="15" max="15" width="11.1640625" bestFit="1" customWidth="1"/>
  </cols>
  <sheetData>
    <row r="20" spans="10:22">
      <c r="O20" s="9"/>
      <c r="P20" s="157" t="s">
        <v>15</v>
      </c>
      <c r="Q20" s="157"/>
      <c r="R20" s="157"/>
      <c r="S20" s="157"/>
      <c r="T20" s="157"/>
      <c r="U20" s="157" t="s">
        <v>14</v>
      </c>
      <c r="V20" s="157"/>
    </row>
    <row r="21" spans="10:22">
      <c r="J21" s="8" t="s">
        <v>0</v>
      </c>
      <c r="K21" s="8" t="s">
        <v>1</v>
      </c>
      <c r="L21" s="8" t="s">
        <v>2</v>
      </c>
      <c r="O21" s="8" t="s">
        <v>7</v>
      </c>
      <c r="P21" s="8" t="s">
        <v>8</v>
      </c>
      <c r="Q21" s="8" t="s">
        <v>9</v>
      </c>
      <c r="R21" s="8" t="s">
        <v>10</v>
      </c>
      <c r="S21" s="8" t="s">
        <v>6</v>
      </c>
      <c r="T21" s="8" t="s">
        <v>11</v>
      </c>
      <c r="U21" s="8" t="s">
        <v>12</v>
      </c>
      <c r="V21" s="8" t="s">
        <v>13</v>
      </c>
    </row>
    <row r="22" spans="10:22">
      <c r="J22" s="9" t="s">
        <v>3</v>
      </c>
      <c r="K22" s="5">
        <v>14</v>
      </c>
      <c r="L22" s="6">
        <v>2500</v>
      </c>
      <c r="O22" s="9" t="s">
        <v>8</v>
      </c>
      <c r="P22" s="7">
        <v>0.75</v>
      </c>
      <c r="Q22" s="7">
        <v>2.5</v>
      </c>
      <c r="R22" s="7">
        <v>4.5</v>
      </c>
      <c r="S22" s="7">
        <v>4.75</v>
      </c>
      <c r="T22" s="7">
        <v>5.25</v>
      </c>
      <c r="U22" s="6">
        <v>1000</v>
      </c>
      <c r="V22" s="6">
        <v>1000</v>
      </c>
    </row>
    <row r="23" spans="10:22">
      <c r="J23" s="9" t="s">
        <v>4</v>
      </c>
      <c r="K23" s="5">
        <v>19</v>
      </c>
      <c r="L23" s="6">
        <v>1500</v>
      </c>
      <c r="O23" s="9" t="s">
        <v>9</v>
      </c>
      <c r="P23" s="7">
        <v>2.5</v>
      </c>
      <c r="Q23" s="7">
        <v>1</v>
      </c>
      <c r="R23" s="7">
        <v>2.5</v>
      </c>
      <c r="S23" s="7">
        <v>2.75</v>
      </c>
      <c r="T23" s="7">
        <v>3.25</v>
      </c>
      <c r="U23" s="6">
        <v>750</v>
      </c>
      <c r="V23" s="6">
        <v>1000</v>
      </c>
    </row>
    <row r="24" spans="10:22">
      <c r="J24" s="9" t="s">
        <v>5</v>
      </c>
      <c r="K24" s="5">
        <v>13</v>
      </c>
      <c r="L24" s="6">
        <v>3500</v>
      </c>
      <c r="O24" s="9" t="s">
        <v>10</v>
      </c>
      <c r="P24" s="7">
        <v>4.5</v>
      </c>
      <c r="Q24" s="7">
        <v>2.5</v>
      </c>
      <c r="R24" s="7">
        <v>0.5</v>
      </c>
      <c r="S24" s="7">
        <v>2.25</v>
      </c>
      <c r="T24" s="7">
        <v>1.75</v>
      </c>
      <c r="U24" s="6">
        <v>2500</v>
      </c>
      <c r="V24" s="6">
        <v>3000</v>
      </c>
    </row>
    <row r="25" spans="10:22">
      <c r="J25" s="9" t="s">
        <v>6</v>
      </c>
      <c r="K25" s="5">
        <v>17</v>
      </c>
      <c r="L25" s="6">
        <v>2500</v>
      </c>
      <c r="O25" s="9" t="s">
        <v>6</v>
      </c>
      <c r="P25" s="7">
        <v>4.75</v>
      </c>
      <c r="Q25" s="7">
        <v>2.75</v>
      </c>
      <c r="R25" s="7">
        <v>2.25</v>
      </c>
      <c r="S25" s="7">
        <v>0.75</v>
      </c>
      <c r="T25" s="7">
        <v>2.5</v>
      </c>
      <c r="U25" s="6">
        <v>1500</v>
      </c>
      <c r="V25" s="6">
        <v>2000</v>
      </c>
    </row>
    <row r="26" spans="10:22">
      <c r="O26" s="9" t="s">
        <v>16</v>
      </c>
      <c r="P26" s="7">
        <v>1.5</v>
      </c>
      <c r="Q26" s="7">
        <v>1.5</v>
      </c>
      <c r="R26" s="7">
        <v>3.75</v>
      </c>
      <c r="S26" s="7">
        <v>2.5</v>
      </c>
      <c r="T26" s="7">
        <v>3.75</v>
      </c>
      <c r="U26" s="6">
        <v>1500</v>
      </c>
      <c r="V26" s="6">
        <v>2000</v>
      </c>
    </row>
    <row r="27" spans="10:22">
      <c r="K27" t="s">
        <v>139</v>
      </c>
      <c r="L27" s="66">
        <f>SUM(L22:L25)</f>
        <v>10000</v>
      </c>
      <c r="O27" s="9" t="s">
        <v>17</v>
      </c>
      <c r="P27" s="7">
        <v>3</v>
      </c>
      <c r="Q27" s="7">
        <v>2.25</v>
      </c>
      <c r="R27" s="7">
        <v>3</v>
      </c>
      <c r="S27" s="7">
        <v>3.5</v>
      </c>
      <c r="T27" s="7">
        <v>3.5</v>
      </c>
      <c r="U27" s="6">
        <v>750</v>
      </c>
      <c r="V27" s="6">
        <v>1000</v>
      </c>
    </row>
    <row r="28" spans="10:22">
      <c r="O28" s="9" t="s">
        <v>11</v>
      </c>
      <c r="P28" s="7">
        <v>5.25</v>
      </c>
      <c r="Q28" s="7">
        <v>3.25</v>
      </c>
      <c r="R28" s="7">
        <v>1.75</v>
      </c>
      <c r="S28" s="7">
        <v>3.75</v>
      </c>
      <c r="T28" s="7">
        <v>0.5</v>
      </c>
      <c r="U28" s="6">
        <v>2000</v>
      </c>
      <c r="V28" s="6">
        <v>3000</v>
      </c>
    </row>
    <row r="30" spans="10:22">
      <c r="S30" s="158" t="s">
        <v>99</v>
      </c>
      <c r="T30" s="158"/>
      <c r="U30" s="66">
        <f>SUM(U22:U28)</f>
        <v>10000</v>
      </c>
      <c r="V30" s="66">
        <f>SUM(V22:V28)</f>
        <v>13000</v>
      </c>
    </row>
    <row r="31" spans="10:22">
      <c r="U31" s="66"/>
      <c r="V31" s="66"/>
    </row>
  </sheetData>
  <mergeCells count="3">
    <mergeCell ref="U20:V20"/>
    <mergeCell ref="P20:T20"/>
    <mergeCell ref="S30:T3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CBBFF-A377-E846-ABAC-6D8788A36B03}">
  <dimension ref="A1:I47"/>
  <sheetViews>
    <sheetView workbookViewId="0">
      <selection activeCell="A43" sqref="A43"/>
    </sheetView>
  </sheetViews>
  <sheetFormatPr baseColWidth="10" defaultRowHeight="16"/>
  <cols>
    <col min="1" max="1" width="19.6640625" bestFit="1" customWidth="1"/>
    <col min="3" max="3" width="12.83203125" bestFit="1" customWidth="1"/>
    <col min="6" max="6" width="11.1640625" bestFit="1" customWidth="1"/>
    <col min="9" max="9" width="12.5" bestFit="1" customWidth="1"/>
  </cols>
  <sheetData>
    <row r="1" spans="1:8" s="10" customFormat="1">
      <c r="A1" s="11" t="s">
        <v>18</v>
      </c>
    </row>
    <row r="3" spans="1:8" ht="16" customHeight="1">
      <c r="A3" s="2"/>
      <c r="B3" s="186" t="s">
        <v>15</v>
      </c>
      <c r="C3" s="187"/>
      <c r="D3" s="187"/>
      <c r="E3" s="187"/>
      <c r="F3" s="187"/>
      <c r="G3" s="97" t="s">
        <v>14</v>
      </c>
      <c r="H3" s="98"/>
    </row>
    <row r="4" spans="1:8" ht="17" thickBot="1">
      <c r="A4" s="2" t="s">
        <v>7</v>
      </c>
      <c r="B4" s="2" t="s">
        <v>8</v>
      </c>
      <c r="C4" s="2" t="s">
        <v>9</v>
      </c>
      <c r="D4" s="2" t="s">
        <v>10</v>
      </c>
      <c r="E4" s="2" t="s">
        <v>6</v>
      </c>
      <c r="F4" s="41" t="s">
        <v>11</v>
      </c>
      <c r="G4" s="2" t="s">
        <v>109</v>
      </c>
      <c r="H4" s="98"/>
    </row>
    <row r="5" spans="1:8">
      <c r="A5" t="s">
        <v>8</v>
      </c>
      <c r="B5" s="50">
        <v>0.75</v>
      </c>
      <c r="C5" s="51">
        <v>2.5</v>
      </c>
      <c r="D5" s="51">
        <v>4.5</v>
      </c>
      <c r="E5" s="51">
        <v>4.75</v>
      </c>
      <c r="F5" s="99">
        <v>5.25</v>
      </c>
      <c r="G5" s="101">
        <v>1000</v>
      </c>
      <c r="H5" s="98"/>
    </row>
    <row r="6" spans="1:8">
      <c r="A6" t="s">
        <v>9</v>
      </c>
      <c r="B6" s="52">
        <v>2.5</v>
      </c>
      <c r="C6" s="27">
        <v>1</v>
      </c>
      <c r="D6" s="27">
        <v>2.5</v>
      </c>
      <c r="E6" s="27">
        <v>2.75</v>
      </c>
      <c r="F6" s="42">
        <v>3.25</v>
      </c>
      <c r="G6" s="102">
        <v>650</v>
      </c>
      <c r="H6" s="98"/>
    </row>
    <row r="7" spans="1:8">
      <c r="A7" t="s">
        <v>10</v>
      </c>
      <c r="B7" s="52">
        <v>4.5</v>
      </c>
      <c r="C7" s="27">
        <v>2.5</v>
      </c>
      <c r="D7" s="27">
        <v>0.5</v>
      </c>
      <c r="E7" s="27">
        <v>2.25</v>
      </c>
      <c r="F7" s="42">
        <v>1.75</v>
      </c>
      <c r="G7" s="102">
        <v>2300</v>
      </c>
      <c r="H7" s="98"/>
    </row>
    <row r="8" spans="1:8">
      <c r="A8" t="s">
        <v>6</v>
      </c>
      <c r="B8" s="52">
        <v>4.75</v>
      </c>
      <c r="C8" s="27">
        <v>2.75</v>
      </c>
      <c r="D8" s="27">
        <v>2.25</v>
      </c>
      <c r="E8" s="27">
        <v>0.75</v>
      </c>
      <c r="F8" s="42">
        <v>2.5</v>
      </c>
      <c r="G8" s="102">
        <v>1300</v>
      </c>
      <c r="H8" s="98"/>
    </row>
    <row r="9" spans="1:8">
      <c r="A9" t="s">
        <v>16</v>
      </c>
      <c r="B9" s="52">
        <v>1.5</v>
      </c>
      <c r="C9" s="27">
        <v>1.5</v>
      </c>
      <c r="D9" s="27">
        <v>3.75</v>
      </c>
      <c r="E9" s="27">
        <v>2.5</v>
      </c>
      <c r="F9" s="42">
        <v>3.75</v>
      </c>
      <c r="G9" s="102">
        <v>1300</v>
      </c>
      <c r="H9" s="98"/>
    </row>
    <row r="10" spans="1:8">
      <c r="A10" t="s">
        <v>17</v>
      </c>
      <c r="B10" s="52">
        <v>3</v>
      </c>
      <c r="C10" s="27">
        <v>2.25</v>
      </c>
      <c r="D10" s="27">
        <v>3</v>
      </c>
      <c r="E10" s="27">
        <v>3.5</v>
      </c>
      <c r="F10" s="42">
        <v>3.5</v>
      </c>
      <c r="G10" s="102">
        <v>650</v>
      </c>
      <c r="H10" s="98"/>
    </row>
    <row r="11" spans="1:8" ht="17" thickBot="1">
      <c r="A11" t="s">
        <v>11</v>
      </c>
      <c r="B11" s="53">
        <v>5.25</v>
      </c>
      <c r="C11" s="54">
        <v>3.25</v>
      </c>
      <c r="D11" s="54">
        <v>1.75</v>
      </c>
      <c r="E11" s="54">
        <v>3.75</v>
      </c>
      <c r="F11" s="100">
        <v>0.5</v>
      </c>
      <c r="G11" s="103">
        <v>1600</v>
      </c>
      <c r="H11" s="98"/>
    </row>
    <row r="12" spans="1:8">
      <c r="A12" s="2" t="s">
        <v>19</v>
      </c>
      <c r="B12" s="19">
        <f>2500*90%</f>
        <v>2250</v>
      </c>
      <c r="C12" s="19">
        <f>1500*90%</f>
        <v>1350</v>
      </c>
      <c r="D12" s="19">
        <f>3500*90%</f>
        <v>3150</v>
      </c>
      <c r="E12" s="19">
        <f>2500*90%</f>
        <v>2250</v>
      </c>
      <c r="F12" s="43">
        <f>4000*90%</f>
        <v>3600</v>
      </c>
      <c r="H12" s="98"/>
    </row>
    <row r="13" spans="1:8">
      <c r="A13" s="2" t="s">
        <v>20</v>
      </c>
      <c r="B13" s="20">
        <v>14</v>
      </c>
      <c r="C13" s="20">
        <v>19</v>
      </c>
      <c r="D13" s="20">
        <v>13</v>
      </c>
      <c r="E13" s="20">
        <v>17</v>
      </c>
      <c r="F13" s="44">
        <v>10</v>
      </c>
      <c r="H13" s="98"/>
    </row>
    <row r="14" spans="1:8">
      <c r="A14" s="2"/>
      <c r="B14" s="20"/>
      <c r="C14" s="20"/>
      <c r="D14" s="20"/>
      <c r="E14" s="20"/>
      <c r="F14" s="44"/>
    </row>
    <row r="15" spans="1:8" s="10" customFormat="1">
      <c r="A15" s="11" t="s">
        <v>88</v>
      </c>
      <c r="B15" s="94"/>
      <c r="C15" s="94"/>
      <c r="D15" s="94"/>
      <c r="E15" s="94"/>
    </row>
    <row r="16" spans="1:8">
      <c r="A16" s="95" t="s">
        <v>189</v>
      </c>
      <c r="B16" s="20"/>
      <c r="C16" s="20"/>
      <c r="D16" s="20"/>
      <c r="E16" s="20"/>
    </row>
    <row r="18" spans="1:9" s="10" customFormat="1">
      <c r="A18" s="11" t="s">
        <v>21</v>
      </c>
    </row>
    <row r="19" spans="1:9" ht="17" thickBot="1"/>
    <row r="20" spans="1:9" ht="17" thickBot="1">
      <c r="B20" s="64" t="s">
        <v>22</v>
      </c>
      <c r="C20" s="65">
        <f>SUMPRODUCT(B5:F11,B24:F30)+SUMPRODUCT(B13:F13,B31:F31)</f>
        <v>117762.5</v>
      </c>
    </row>
    <row r="22" spans="1:9">
      <c r="A22" s="2"/>
      <c r="B22" s="186" t="s">
        <v>15</v>
      </c>
      <c r="C22" s="187"/>
      <c r="D22" s="187"/>
      <c r="E22" s="187"/>
      <c r="F22" s="141"/>
    </row>
    <row r="23" spans="1:9" ht="17" thickBot="1">
      <c r="A23" s="2" t="s">
        <v>7</v>
      </c>
      <c r="B23" s="2" t="s">
        <v>8</v>
      </c>
      <c r="C23" s="2" t="s">
        <v>9</v>
      </c>
      <c r="D23" s="2" t="s">
        <v>10</v>
      </c>
      <c r="E23" s="2" t="s">
        <v>6</v>
      </c>
      <c r="F23" s="2" t="s">
        <v>11</v>
      </c>
      <c r="G23" s="21" t="s">
        <v>23</v>
      </c>
      <c r="I23" s="2" t="s">
        <v>110</v>
      </c>
    </row>
    <row r="24" spans="1:9">
      <c r="A24" t="s">
        <v>8</v>
      </c>
      <c r="B24" s="55">
        <v>1000</v>
      </c>
      <c r="C24" s="56">
        <v>0</v>
      </c>
      <c r="D24" s="56">
        <v>0</v>
      </c>
      <c r="E24" s="56">
        <v>0</v>
      </c>
      <c r="F24" s="57">
        <v>0</v>
      </c>
      <c r="G24" s="10">
        <f>SUM(B24:F24)</f>
        <v>1000</v>
      </c>
      <c r="H24" s="23" t="s">
        <v>25</v>
      </c>
      <c r="I24" s="22">
        <f>G5</f>
        <v>1000</v>
      </c>
    </row>
    <row r="25" spans="1:9">
      <c r="A25" t="s">
        <v>9</v>
      </c>
      <c r="B25" s="58">
        <v>0</v>
      </c>
      <c r="C25" s="35">
        <v>0</v>
      </c>
      <c r="D25" s="35">
        <v>650</v>
      </c>
      <c r="E25" s="35">
        <v>0</v>
      </c>
      <c r="F25" s="59">
        <v>0</v>
      </c>
      <c r="G25" s="10">
        <f t="shared" ref="G25:G30" si="0">SUM(B25:F25)</f>
        <v>650</v>
      </c>
      <c r="H25" s="23" t="s">
        <v>25</v>
      </c>
      <c r="I25" s="22">
        <f t="shared" ref="I25:I30" si="1">G6</f>
        <v>650</v>
      </c>
    </row>
    <row r="26" spans="1:9">
      <c r="A26" t="s">
        <v>10</v>
      </c>
      <c r="B26" s="58">
        <v>0</v>
      </c>
      <c r="C26" s="35">
        <v>0</v>
      </c>
      <c r="D26" s="35">
        <v>2300</v>
      </c>
      <c r="E26" s="35">
        <v>0</v>
      </c>
      <c r="F26" s="59">
        <v>0</v>
      </c>
      <c r="G26" s="10">
        <f t="shared" si="0"/>
        <v>2300</v>
      </c>
      <c r="H26" s="23" t="s">
        <v>25</v>
      </c>
      <c r="I26" s="22">
        <f t="shared" si="1"/>
        <v>2300</v>
      </c>
    </row>
    <row r="27" spans="1:9">
      <c r="A27" t="s">
        <v>6</v>
      </c>
      <c r="B27" s="58">
        <v>0</v>
      </c>
      <c r="C27" s="35">
        <v>0</v>
      </c>
      <c r="D27" s="35">
        <v>0</v>
      </c>
      <c r="E27" s="35">
        <v>0</v>
      </c>
      <c r="F27" s="59">
        <v>1300</v>
      </c>
      <c r="G27" s="10">
        <f t="shared" si="0"/>
        <v>1300</v>
      </c>
      <c r="H27" s="23" t="s">
        <v>25</v>
      </c>
      <c r="I27" s="22">
        <f t="shared" si="1"/>
        <v>1300</v>
      </c>
    </row>
    <row r="28" spans="1:9">
      <c r="A28" t="s">
        <v>16</v>
      </c>
      <c r="B28" s="58">
        <v>1250</v>
      </c>
      <c r="C28" s="35">
        <v>0</v>
      </c>
      <c r="D28" s="35">
        <v>0</v>
      </c>
      <c r="E28" s="35">
        <v>0</v>
      </c>
      <c r="F28" s="59">
        <v>50</v>
      </c>
      <c r="G28" s="10">
        <f t="shared" si="0"/>
        <v>1300</v>
      </c>
      <c r="H28" s="23" t="s">
        <v>25</v>
      </c>
      <c r="I28" s="22">
        <f t="shared" si="1"/>
        <v>1300</v>
      </c>
    </row>
    <row r="29" spans="1:9">
      <c r="A29" t="s">
        <v>17</v>
      </c>
      <c r="B29" s="58">
        <v>0</v>
      </c>
      <c r="C29" s="35">
        <v>0</v>
      </c>
      <c r="D29" s="35">
        <v>0</v>
      </c>
      <c r="E29" s="35">
        <v>0</v>
      </c>
      <c r="F29" s="59">
        <v>650</v>
      </c>
      <c r="G29" s="10">
        <f t="shared" si="0"/>
        <v>650</v>
      </c>
      <c r="H29" s="23" t="s">
        <v>25</v>
      </c>
      <c r="I29" s="22">
        <f t="shared" si="1"/>
        <v>650</v>
      </c>
    </row>
    <row r="30" spans="1:9" ht="17" thickBot="1">
      <c r="A30" t="s">
        <v>11</v>
      </c>
      <c r="B30" s="60">
        <v>0</v>
      </c>
      <c r="C30" s="61">
        <v>0</v>
      </c>
      <c r="D30" s="61">
        <v>0</v>
      </c>
      <c r="E30" s="61">
        <v>0</v>
      </c>
      <c r="F30" s="62">
        <v>1600</v>
      </c>
      <c r="G30" s="10">
        <f t="shared" si="0"/>
        <v>1600</v>
      </c>
      <c r="H30" s="23" t="s">
        <v>25</v>
      </c>
      <c r="I30" s="22">
        <f t="shared" si="1"/>
        <v>1600</v>
      </c>
    </row>
    <row r="31" spans="1:9">
      <c r="A31" s="2" t="s">
        <v>23</v>
      </c>
      <c r="B31" s="10">
        <f>SUM(B24:B30)</f>
        <v>2250</v>
      </c>
      <c r="C31" s="10">
        <f t="shared" ref="C31:F31" si="2">SUM(C24:C30)</f>
        <v>0</v>
      </c>
      <c r="D31" s="10">
        <f t="shared" si="2"/>
        <v>2950</v>
      </c>
      <c r="E31" s="10">
        <f t="shared" si="2"/>
        <v>0</v>
      </c>
      <c r="F31" s="10">
        <f t="shared" si="2"/>
        <v>3600</v>
      </c>
    </row>
    <row r="32" spans="1:9">
      <c r="B32" s="23" t="s">
        <v>27</v>
      </c>
      <c r="C32" s="23" t="s">
        <v>27</v>
      </c>
      <c r="D32" s="23" t="s">
        <v>27</v>
      </c>
      <c r="E32" s="23" t="s">
        <v>27</v>
      </c>
      <c r="F32" s="23" t="s">
        <v>27</v>
      </c>
    </row>
    <row r="33" spans="1:6" ht="17" thickBot="1">
      <c r="A33" s="2" t="s">
        <v>19</v>
      </c>
      <c r="B33" s="19">
        <f>B12</f>
        <v>2250</v>
      </c>
      <c r="C33" s="19">
        <f t="shared" ref="C33:E33" si="3">C12</f>
        <v>1350</v>
      </c>
      <c r="D33" s="19">
        <f t="shared" si="3"/>
        <v>3150</v>
      </c>
      <c r="E33" s="19">
        <f t="shared" si="3"/>
        <v>2250</v>
      </c>
      <c r="F33" s="19">
        <f>F12*F34</f>
        <v>3600</v>
      </c>
    </row>
    <row r="34" spans="1:6" ht="17" thickBot="1">
      <c r="A34" s="2" t="s">
        <v>78</v>
      </c>
      <c r="F34" s="63">
        <v>1</v>
      </c>
    </row>
    <row r="36" spans="1:6" s="10" customFormat="1">
      <c r="A36" s="11" t="s">
        <v>86</v>
      </c>
    </row>
    <row r="37" spans="1:6" ht="17" thickBot="1"/>
    <row r="38" spans="1:6">
      <c r="A38" s="83" t="s">
        <v>87</v>
      </c>
      <c r="B38" s="84"/>
      <c r="C38" s="84"/>
      <c r="D38" s="84"/>
      <c r="E38" s="85"/>
    </row>
    <row r="39" spans="1:6">
      <c r="A39" s="86" t="s">
        <v>206</v>
      </c>
      <c r="B39" s="87"/>
      <c r="C39" s="87"/>
      <c r="D39" s="87"/>
      <c r="E39" s="88"/>
    </row>
    <row r="40" spans="1:6">
      <c r="A40" s="89" t="s">
        <v>214</v>
      </c>
      <c r="B40" s="87"/>
      <c r="C40" s="87"/>
      <c r="D40" s="87"/>
      <c r="E40" s="88"/>
    </row>
    <row r="41" spans="1:6">
      <c r="A41" s="89" t="s">
        <v>216</v>
      </c>
      <c r="B41" s="87"/>
      <c r="C41" s="87"/>
      <c r="D41" s="87"/>
      <c r="E41" s="88"/>
    </row>
    <row r="42" spans="1:6">
      <c r="A42" s="89" t="s">
        <v>224</v>
      </c>
      <c r="B42" s="87"/>
      <c r="C42" s="87"/>
      <c r="D42" s="87"/>
      <c r="E42" s="88"/>
    </row>
    <row r="43" spans="1:6">
      <c r="A43" s="89" t="s">
        <v>215</v>
      </c>
      <c r="B43" s="87"/>
      <c r="C43" s="87"/>
      <c r="D43" s="87"/>
      <c r="E43" s="88"/>
    </row>
    <row r="44" spans="1:6">
      <c r="A44" s="89" t="s">
        <v>176</v>
      </c>
      <c r="B44" s="87"/>
      <c r="C44" s="87"/>
      <c r="D44" s="87"/>
      <c r="E44" s="88"/>
    </row>
    <row r="45" spans="1:6">
      <c r="A45" s="96" t="s">
        <v>177</v>
      </c>
      <c r="B45" s="87"/>
      <c r="C45" s="87"/>
      <c r="D45" s="87"/>
      <c r="E45" s="88"/>
    </row>
    <row r="46" spans="1:6">
      <c r="A46" s="86"/>
      <c r="B46" s="87"/>
      <c r="C46" s="87"/>
      <c r="D46" s="87"/>
      <c r="E46" s="88"/>
    </row>
    <row r="47" spans="1:6" ht="17" thickBot="1">
      <c r="A47" s="93" t="s">
        <v>217</v>
      </c>
      <c r="B47" s="91"/>
      <c r="C47" s="91"/>
      <c r="D47" s="91"/>
      <c r="E47" s="92"/>
    </row>
  </sheetData>
  <mergeCells count="2">
    <mergeCell ref="B3:F3"/>
    <mergeCell ref="B22:E2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4403-A6AD-3D48-BDAE-39B27DCF58B5}">
  <sheetPr codeName="Sheet12"/>
  <dimension ref="A1:H39"/>
  <sheetViews>
    <sheetView zoomScale="113" workbookViewId="0">
      <selection activeCell="A16" sqref="A16"/>
    </sheetView>
  </sheetViews>
  <sheetFormatPr baseColWidth="10" defaultRowHeight="16"/>
  <cols>
    <col min="1" max="1" width="19.6640625" bestFit="1" customWidth="1"/>
    <col min="3" max="3" width="11.5" bestFit="1" customWidth="1"/>
    <col min="8" max="8" width="12.5" bestFit="1" customWidth="1"/>
  </cols>
  <sheetData>
    <row r="1" spans="1:7" s="10" customFormat="1">
      <c r="A1" s="11" t="s">
        <v>18</v>
      </c>
    </row>
    <row r="3" spans="1:7" ht="16" customHeight="1">
      <c r="A3" s="2"/>
      <c r="B3" s="186" t="s">
        <v>15</v>
      </c>
      <c r="C3" s="187"/>
      <c r="D3" s="187"/>
      <c r="E3" s="187"/>
      <c r="F3" s="97" t="s">
        <v>14</v>
      </c>
      <c r="G3" s="98"/>
    </row>
    <row r="4" spans="1:7">
      <c r="A4" s="2" t="s">
        <v>7</v>
      </c>
      <c r="B4" s="2" t="s">
        <v>8</v>
      </c>
      <c r="C4" s="2" t="s">
        <v>9</v>
      </c>
      <c r="D4" s="2" t="s">
        <v>10</v>
      </c>
      <c r="E4" s="2" t="s">
        <v>6</v>
      </c>
      <c r="F4" s="2" t="s">
        <v>107</v>
      </c>
      <c r="G4" s="98"/>
    </row>
    <row r="5" spans="1:7">
      <c r="A5" t="s">
        <v>8</v>
      </c>
      <c r="B5" s="24">
        <v>0.75</v>
      </c>
      <c r="C5" s="25">
        <v>2.5</v>
      </c>
      <c r="D5" s="25">
        <v>4.5</v>
      </c>
      <c r="E5" s="25">
        <v>4.75</v>
      </c>
      <c r="F5" s="101">
        <v>1000</v>
      </c>
      <c r="G5" s="98"/>
    </row>
    <row r="6" spans="1:7">
      <c r="A6" t="s">
        <v>9</v>
      </c>
      <c r="B6" s="26">
        <v>2.5</v>
      </c>
      <c r="C6" s="27">
        <v>1</v>
      </c>
      <c r="D6" s="27">
        <v>2.5</v>
      </c>
      <c r="E6" s="27">
        <v>2.75</v>
      </c>
      <c r="F6" s="102">
        <v>700</v>
      </c>
      <c r="G6" s="98"/>
    </row>
    <row r="7" spans="1:7">
      <c r="A7" t="s">
        <v>10</v>
      </c>
      <c r="B7" s="26">
        <v>4.5</v>
      </c>
      <c r="C7" s="27">
        <v>2.5</v>
      </c>
      <c r="D7" s="27">
        <v>0.5</v>
      </c>
      <c r="E7" s="27">
        <v>2.25</v>
      </c>
      <c r="F7" s="102">
        <v>2400</v>
      </c>
      <c r="G7" s="98"/>
    </row>
    <row r="8" spans="1:7">
      <c r="A8" t="s">
        <v>6</v>
      </c>
      <c r="B8" s="26">
        <v>4.75</v>
      </c>
      <c r="C8" s="27">
        <v>2.75</v>
      </c>
      <c r="D8" s="27">
        <v>2.25</v>
      </c>
      <c r="E8" s="27">
        <v>0.75</v>
      </c>
      <c r="F8" s="102">
        <v>1400</v>
      </c>
      <c r="G8" s="98"/>
    </row>
    <row r="9" spans="1:7">
      <c r="A9" t="s">
        <v>16</v>
      </c>
      <c r="B9" s="26">
        <v>1.5</v>
      </c>
      <c r="C9" s="27">
        <v>1.5</v>
      </c>
      <c r="D9" s="27">
        <v>3.75</v>
      </c>
      <c r="E9" s="27">
        <v>2.5</v>
      </c>
      <c r="F9" s="102">
        <v>1400</v>
      </c>
      <c r="G9" s="98"/>
    </row>
    <row r="10" spans="1:7">
      <c r="A10" t="s">
        <v>17</v>
      </c>
      <c r="B10" s="26">
        <v>3</v>
      </c>
      <c r="C10" s="27">
        <v>2.25</v>
      </c>
      <c r="D10" s="27">
        <v>3</v>
      </c>
      <c r="E10" s="27">
        <v>3.5</v>
      </c>
      <c r="F10" s="102">
        <v>700</v>
      </c>
      <c r="G10" s="98"/>
    </row>
    <row r="11" spans="1:7">
      <c r="A11" t="s">
        <v>11</v>
      </c>
      <c r="B11" s="28">
        <v>5.25</v>
      </c>
      <c r="C11" s="29">
        <v>3.25</v>
      </c>
      <c r="D11" s="29">
        <v>1.75</v>
      </c>
      <c r="E11" s="30">
        <v>3.75</v>
      </c>
      <c r="F11" s="103">
        <v>1800</v>
      </c>
      <c r="G11" s="98"/>
    </row>
    <row r="12" spans="1:7">
      <c r="A12" s="2" t="s">
        <v>19</v>
      </c>
      <c r="B12" s="19">
        <f>2500*90%</f>
        <v>2250</v>
      </c>
      <c r="C12" s="19">
        <f>1500*90%</f>
        <v>1350</v>
      </c>
      <c r="D12" s="19">
        <f>3500*90%</f>
        <v>3150</v>
      </c>
      <c r="E12" s="19">
        <f>2500*90%</f>
        <v>2250</v>
      </c>
      <c r="G12" s="98"/>
    </row>
    <row r="13" spans="1:7">
      <c r="A13" s="2" t="s">
        <v>20</v>
      </c>
      <c r="B13" s="20">
        <v>14</v>
      </c>
      <c r="C13" s="20">
        <v>19</v>
      </c>
      <c r="D13" s="20">
        <v>13</v>
      </c>
      <c r="E13" s="20">
        <v>17</v>
      </c>
    </row>
    <row r="14" spans="1:7">
      <c r="A14" s="2"/>
      <c r="B14" s="20"/>
      <c r="C14" s="20"/>
      <c r="D14" s="20"/>
      <c r="E14" s="20"/>
    </row>
    <row r="15" spans="1:7" s="10" customFormat="1">
      <c r="A15" s="11" t="s">
        <v>88</v>
      </c>
      <c r="B15" s="94"/>
      <c r="C15" s="94"/>
      <c r="D15" s="94"/>
      <c r="E15" s="94"/>
    </row>
    <row r="16" spans="1:7">
      <c r="A16" s="95" t="s">
        <v>189</v>
      </c>
      <c r="B16" s="20"/>
      <c r="C16" s="20"/>
      <c r="D16" s="20"/>
      <c r="E16" s="20"/>
    </row>
    <row r="18" spans="1:8" s="10" customFormat="1">
      <c r="A18" s="11" t="s">
        <v>21</v>
      </c>
    </row>
    <row r="19" spans="1:8" ht="17" thickBot="1"/>
    <row r="20" spans="1:8" ht="17" thickBot="1">
      <c r="B20" s="64" t="s">
        <v>22</v>
      </c>
      <c r="C20" s="108">
        <f>SUMPRODUCT(B5:E11,B24:E30)+SUMPRODUCT(B13:E13,B31:E31)</f>
        <v>162750</v>
      </c>
      <c r="D20" s="107" t="s">
        <v>94</v>
      </c>
      <c r="E20" s="188" t="s">
        <v>95</v>
      </c>
      <c r="F20" s="189"/>
      <c r="G20" s="189"/>
      <c r="H20" s="190"/>
    </row>
    <row r="22" spans="1:8">
      <c r="A22" s="2"/>
      <c r="B22" s="186" t="s">
        <v>15</v>
      </c>
      <c r="C22" s="187"/>
      <c r="D22" s="187"/>
      <c r="E22" s="187"/>
    </row>
    <row r="23" spans="1:8">
      <c r="A23" s="2" t="s">
        <v>7</v>
      </c>
      <c r="B23" s="2" t="s">
        <v>8</v>
      </c>
      <c r="C23" s="2" t="s">
        <v>9</v>
      </c>
      <c r="D23" s="2" t="s">
        <v>10</v>
      </c>
      <c r="E23" s="2" t="s">
        <v>6</v>
      </c>
      <c r="F23" s="21" t="s">
        <v>23</v>
      </c>
      <c r="H23" s="2" t="s">
        <v>108</v>
      </c>
    </row>
    <row r="24" spans="1:8">
      <c r="A24" t="s">
        <v>8</v>
      </c>
      <c r="B24" s="31">
        <v>0</v>
      </c>
      <c r="C24" s="32">
        <v>0</v>
      </c>
      <c r="D24" s="32">
        <v>1000</v>
      </c>
      <c r="E24" s="33">
        <v>0</v>
      </c>
      <c r="F24" s="10">
        <f>SUM(B24:E24)</f>
        <v>1000</v>
      </c>
      <c r="G24" s="23" t="s">
        <v>25</v>
      </c>
      <c r="H24" s="22">
        <f>F5</f>
        <v>1000</v>
      </c>
    </row>
    <row r="25" spans="1:8">
      <c r="A25" t="s">
        <v>9</v>
      </c>
      <c r="B25" s="34">
        <v>0</v>
      </c>
      <c r="C25" s="35">
        <v>0</v>
      </c>
      <c r="D25" s="35">
        <v>700</v>
      </c>
      <c r="E25" s="36">
        <v>0</v>
      </c>
      <c r="F25" s="10">
        <f t="shared" ref="F25:F30" si="0">SUM(B25:E25)</f>
        <v>700</v>
      </c>
      <c r="G25" s="23" t="s">
        <v>25</v>
      </c>
      <c r="H25" s="22">
        <f t="shared" ref="H25:H30" si="1">F6</f>
        <v>700</v>
      </c>
    </row>
    <row r="26" spans="1:8">
      <c r="A26" t="s">
        <v>10</v>
      </c>
      <c r="B26" s="34">
        <v>0</v>
      </c>
      <c r="C26" s="35">
        <v>1200</v>
      </c>
      <c r="D26" s="35">
        <v>1200</v>
      </c>
      <c r="E26" s="36">
        <v>0</v>
      </c>
      <c r="F26" s="10">
        <f t="shared" si="0"/>
        <v>2400</v>
      </c>
      <c r="G26" s="23" t="s">
        <v>25</v>
      </c>
      <c r="H26" s="22">
        <f t="shared" si="1"/>
        <v>2400</v>
      </c>
    </row>
    <row r="27" spans="1:8">
      <c r="A27" t="s">
        <v>6</v>
      </c>
      <c r="B27" s="34">
        <v>1250</v>
      </c>
      <c r="C27" s="35">
        <v>150</v>
      </c>
      <c r="D27" s="35">
        <v>0</v>
      </c>
      <c r="E27" s="36">
        <v>0</v>
      </c>
      <c r="F27" s="10">
        <f t="shared" si="0"/>
        <v>1400</v>
      </c>
      <c r="G27" s="23" t="s">
        <v>25</v>
      </c>
      <c r="H27" s="22">
        <f t="shared" si="1"/>
        <v>1400</v>
      </c>
    </row>
    <row r="28" spans="1:8">
      <c r="A28" t="s">
        <v>16</v>
      </c>
      <c r="B28" s="34">
        <v>1000</v>
      </c>
      <c r="C28" s="35">
        <v>0</v>
      </c>
      <c r="D28" s="35">
        <v>0</v>
      </c>
      <c r="E28" s="36">
        <v>0</v>
      </c>
      <c r="F28" s="10">
        <f t="shared" si="0"/>
        <v>1000</v>
      </c>
      <c r="G28" s="23" t="s">
        <v>25</v>
      </c>
      <c r="H28" s="22">
        <f t="shared" si="1"/>
        <v>1400</v>
      </c>
    </row>
    <row r="29" spans="1:8">
      <c r="A29" t="s">
        <v>17</v>
      </c>
      <c r="B29" s="34">
        <v>0</v>
      </c>
      <c r="C29" s="35">
        <v>0</v>
      </c>
      <c r="D29" s="35">
        <v>0</v>
      </c>
      <c r="E29" s="36">
        <v>700</v>
      </c>
      <c r="F29" s="10">
        <f t="shared" si="0"/>
        <v>700</v>
      </c>
      <c r="G29" s="23" t="s">
        <v>25</v>
      </c>
      <c r="H29" s="22">
        <f t="shared" si="1"/>
        <v>700</v>
      </c>
    </row>
    <row r="30" spans="1:8">
      <c r="A30" t="s">
        <v>11</v>
      </c>
      <c r="B30" s="37">
        <v>0</v>
      </c>
      <c r="C30" s="38">
        <v>0</v>
      </c>
      <c r="D30" s="38">
        <v>250</v>
      </c>
      <c r="E30" s="39">
        <v>1550</v>
      </c>
      <c r="F30" s="10">
        <f t="shared" si="0"/>
        <v>1800</v>
      </c>
      <c r="G30" s="23" t="s">
        <v>25</v>
      </c>
      <c r="H30" s="22">
        <f t="shared" si="1"/>
        <v>1800</v>
      </c>
    </row>
    <row r="31" spans="1:8">
      <c r="A31" s="2" t="s">
        <v>23</v>
      </c>
      <c r="B31" s="10">
        <f>SUM(B24:B30)</f>
        <v>2250</v>
      </c>
      <c r="C31" s="10">
        <f t="shared" ref="C31:E31" si="2">SUM(C24:C30)</f>
        <v>1350</v>
      </c>
      <c r="D31" s="10">
        <f t="shared" si="2"/>
        <v>3150</v>
      </c>
      <c r="E31" s="10">
        <f t="shared" si="2"/>
        <v>2250</v>
      </c>
    </row>
    <row r="32" spans="1:8">
      <c r="B32" s="23" t="s">
        <v>27</v>
      </c>
      <c r="C32" s="23" t="s">
        <v>27</v>
      </c>
      <c r="D32" s="23" t="s">
        <v>27</v>
      </c>
      <c r="E32" s="23" t="s">
        <v>27</v>
      </c>
    </row>
    <row r="33" spans="1:5">
      <c r="A33" s="2" t="s">
        <v>19</v>
      </c>
      <c r="B33" s="19">
        <f>B12</f>
        <v>2250</v>
      </c>
      <c r="C33" s="19">
        <f t="shared" ref="C33:E33" si="3">C12</f>
        <v>1350</v>
      </c>
      <c r="D33" s="19">
        <f t="shared" si="3"/>
        <v>3150</v>
      </c>
      <c r="E33" s="19">
        <f t="shared" si="3"/>
        <v>2250</v>
      </c>
    </row>
    <row r="35" spans="1:5" s="10" customFormat="1">
      <c r="A35" s="11" t="s">
        <v>86</v>
      </c>
    </row>
    <row r="36" spans="1:5" ht="17" thickBot="1"/>
    <row r="37" spans="1:5">
      <c r="A37" s="191" t="s">
        <v>181</v>
      </c>
      <c r="B37" s="192"/>
      <c r="C37" s="192"/>
      <c r="D37" s="192"/>
      <c r="E37" s="193"/>
    </row>
    <row r="38" spans="1:5">
      <c r="A38" s="194"/>
      <c r="B38" s="195"/>
      <c r="C38" s="195"/>
      <c r="D38" s="195"/>
      <c r="E38" s="196"/>
    </row>
    <row r="39" spans="1:5" ht="17" thickBot="1">
      <c r="A39" s="197"/>
      <c r="B39" s="198"/>
      <c r="C39" s="198"/>
      <c r="D39" s="198"/>
      <c r="E39" s="199"/>
    </row>
  </sheetData>
  <mergeCells count="4">
    <mergeCell ref="B3:E3"/>
    <mergeCell ref="B22:E22"/>
    <mergeCell ref="E20:H20"/>
    <mergeCell ref="A37:E3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163E2-33EC-E64F-B3D9-29F51D4B1B82}">
  <dimension ref="A1:I48"/>
  <sheetViews>
    <sheetView zoomScale="114" workbookViewId="0">
      <selection activeCell="A42" sqref="A42"/>
    </sheetView>
  </sheetViews>
  <sheetFormatPr baseColWidth="10" defaultRowHeight="16"/>
  <cols>
    <col min="1" max="1" width="19.6640625" bestFit="1" customWidth="1"/>
    <col min="3" max="3" width="12.83203125" bestFit="1" customWidth="1"/>
    <col min="6" max="6" width="11.1640625" bestFit="1" customWidth="1"/>
    <col min="9" max="9" width="12.5" bestFit="1" customWidth="1"/>
  </cols>
  <sheetData>
    <row r="1" spans="1:8" s="10" customFormat="1">
      <c r="A1" s="11" t="s">
        <v>18</v>
      </c>
    </row>
    <row r="3" spans="1:8" ht="16" customHeight="1">
      <c r="A3" s="2"/>
      <c r="B3" s="186" t="s">
        <v>15</v>
      </c>
      <c r="C3" s="187"/>
      <c r="D3" s="187"/>
      <c r="E3" s="187"/>
      <c r="F3" s="187"/>
      <c r="G3" s="97" t="s">
        <v>14</v>
      </c>
      <c r="H3" s="98"/>
    </row>
    <row r="4" spans="1:8" ht="17" thickBot="1">
      <c r="A4" s="2" t="s">
        <v>7</v>
      </c>
      <c r="B4" s="2" t="s">
        <v>8</v>
      </c>
      <c r="C4" s="2" t="s">
        <v>9</v>
      </c>
      <c r="D4" s="2" t="s">
        <v>10</v>
      </c>
      <c r="E4" s="2" t="s">
        <v>6</v>
      </c>
      <c r="F4" s="41" t="s">
        <v>11</v>
      </c>
      <c r="G4" s="2" t="s">
        <v>107</v>
      </c>
      <c r="H4" s="98"/>
    </row>
    <row r="5" spans="1:8">
      <c r="A5" t="s">
        <v>8</v>
      </c>
      <c r="B5" s="50">
        <v>0.75</v>
      </c>
      <c r="C5" s="51">
        <v>2.5</v>
      </c>
      <c r="D5" s="51">
        <v>4.5</v>
      </c>
      <c r="E5" s="51">
        <v>4.75</v>
      </c>
      <c r="F5" s="99">
        <v>5.25</v>
      </c>
      <c r="G5" s="101">
        <v>1000</v>
      </c>
      <c r="H5" s="98"/>
    </row>
    <row r="6" spans="1:8">
      <c r="A6" t="s">
        <v>9</v>
      </c>
      <c r="B6" s="52">
        <v>2.5</v>
      </c>
      <c r="C6" s="27">
        <v>1</v>
      </c>
      <c r="D6" s="27">
        <v>2.5</v>
      </c>
      <c r="E6" s="27">
        <v>2.75</v>
      </c>
      <c r="F6" s="42">
        <v>3.25</v>
      </c>
      <c r="G6" s="102">
        <v>700</v>
      </c>
      <c r="H6" s="98"/>
    </row>
    <row r="7" spans="1:8">
      <c r="A7" t="s">
        <v>10</v>
      </c>
      <c r="B7" s="52">
        <v>4.5</v>
      </c>
      <c r="C7" s="27">
        <v>2.5</v>
      </c>
      <c r="D7" s="27">
        <v>0.5</v>
      </c>
      <c r="E7" s="27">
        <v>2.25</v>
      </c>
      <c r="F7" s="42">
        <v>1.75</v>
      </c>
      <c r="G7" s="102">
        <v>2400</v>
      </c>
      <c r="H7" s="98"/>
    </row>
    <row r="8" spans="1:8">
      <c r="A8" t="s">
        <v>6</v>
      </c>
      <c r="B8" s="52">
        <v>4.75</v>
      </c>
      <c r="C8" s="27">
        <v>2.75</v>
      </c>
      <c r="D8" s="27">
        <v>2.25</v>
      </c>
      <c r="E8" s="27">
        <v>0.75</v>
      </c>
      <c r="F8" s="42">
        <v>2.5</v>
      </c>
      <c r="G8" s="102">
        <v>1400</v>
      </c>
      <c r="H8" s="98"/>
    </row>
    <row r="9" spans="1:8">
      <c r="A9" t="s">
        <v>16</v>
      </c>
      <c r="B9" s="52">
        <v>1.5</v>
      </c>
      <c r="C9" s="27">
        <v>1.5</v>
      </c>
      <c r="D9" s="27">
        <v>3.75</v>
      </c>
      <c r="E9" s="27">
        <v>2.5</v>
      </c>
      <c r="F9" s="42">
        <v>3.75</v>
      </c>
      <c r="G9" s="102">
        <v>1400</v>
      </c>
      <c r="H9" s="98"/>
    </row>
    <row r="10" spans="1:8">
      <c r="A10" t="s">
        <v>17</v>
      </c>
      <c r="B10" s="52">
        <v>3</v>
      </c>
      <c r="C10" s="27">
        <v>2.25</v>
      </c>
      <c r="D10" s="27">
        <v>3</v>
      </c>
      <c r="E10" s="27">
        <v>3.5</v>
      </c>
      <c r="F10" s="42">
        <v>3.5</v>
      </c>
      <c r="G10" s="102">
        <v>700</v>
      </c>
      <c r="H10" s="98"/>
    </row>
    <row r="11" spans="1:8" ht="17" thickBot="1">
      <c r="A11" t="s">
        <v>11</v>
      </c>
      <c r="B11" s="53">
        <v>5.25</v>
      </c>
      <c r="C11" s="54">
        <v>3.25</v>
      </c>
      <c r="D11" s="54">
        <v>1.75</v>
      </c>
      <c r="E11" s="54">
        <v>3.75</v>
      </c>
      <c r="F11" s="100">
        <v>0.5</v>
      </c>
      <c r="G11" s="103">
        <v>1800</v>
      </c>
      <c r="H11" s="98"/>
    </row>
    <row r="12" spans="1:8">
      <c r="A12" s="2" t="s">
        <v>19</v>
      </c>
      <c r="B12" s="19">
        <f>2500*90%</f>
        <v>2250</v>
      </c>
      <c r="C12" s="19">
        <f>1500*90%</f>
        <v>1350</v>
      </c>
      <c r="D12" s="19">
        <f>3500*90%</f>
        <v>3150</v>
      </c>
      <c r="E12" s="19">
        <f>2500*90%</f>
        <v>2250</v>
      </c>
      <c r="F12" s="43">
        <f>4000*90%</f>
        <v>3600</v>
      </c>
      <c r="H12" s="98"/>
    </row>
    <row r="13" spans="1:8">
      <c r="A13" s="2" t="s">
        <v>20</v>
      </c>
      <c r="B13" s="20">
        <v>14</v>
      </c>
      <c r="C13" s="20">
        <v>19</v>
      </c>
      <c r="D13" s="20">
        <v>13</v>
      </c>
      <c r="E13" s="20">
        <v>17</v>
      </c>
      <c r="F13" s="44">
        <v>10</v>
      </c>
      <c r="H13" s="98"/>
    </row>
    <row r="14" spans="1:8">
      <c r="A14" s="2"/>
      <c r="B14" s="20"/>
      <c r="C14" s="20"/>
      <c r="D14" s="20"/>
      <c r="E14" s="20"/>
      <c r="F14" s="44"/>
    </row>
    <row r="15" spans="1:8" s="10" customFormat="1">
      <c r="A15" s="11" t="s">
        <v>88</v>
      </c>
      <c r="B15" s="94"/>
      <c r="C15" s="94"/>
      <c r="D15" s="94"/>
      <c r="E15" s="94"/>
    </row>
    <row r="16" spans="1:8">
      <c r="A16" s="95" t="s">
        <v>189</v>
      </c>
      <c r="B16" s="20"/>
      <c r="C16" s="20"/>
      <c r="D16" s="20"/>
      <c r="E16" s="20"/>
    </row>
    <row r="18" spans="1:9" s="10" customFormat="1">
      <c r="A18" s="11" t="s">
        <v>21</v>
      </c>
    </row>
    <row r="19" spans="1:9" ht="17" thickBot="1"/>
    <row r="20" spans="1:9" ht="17" thickBot="1">
      <c r="B20" s="64" t="s">
        <v>22</v>
      </c>
      <c r="C20" s="65">
        <f>SUMPRODUCT(B5:F11,B24:F30)+SUMPRODUCT(B13:F13,B31:F31)</f>
        <v>127512.5</v>
      </c>
    </row>
    <row r="22" spans="1:9">
      <c r="A22" s="2"/>
      <c r="B22" s="186" t="s">
        <v>15</v>
      </c>
      <c r="C22" s="187"/>
      <c r="D22" s="187"/>
      <c r="E22" s="187"/>
      <c r="F22" s="141"/>
    </row>
    <row r="23" spans="1:9" ht="17" thickBot="1">
      <c r="A23" s="2" t="s">
        <v>7</v>
      </c>
      <c r="B23" s="2" t="s">
        <v>8</v>
      </c>
      <c r="C23" s="2" t="s">
        <v>9</v>
      </c>
      <c r="D23" s="2" t="s">
        <v>10</v>
      </c>
      <c r="E23" s="2" t="s">
        <v>6</v>
      </c>
      <c r="F23" s="2" t="s">
        <v>11</v>
      </c>
      <c r="G23" s="21" t="s">
        <v>23</v>
      </c>
      <c r="I23" s="2" t="s">
        <v>108</v>
      </c>
    </row>
    <row r="24" spans="1:9">
      <c r="A24" t="s">
        <v>8</v>
      </c>
      <c r="B24" s="55">
        <v>1000</v>
      </c>
      <c r="C24" s="56">
        <v>0</v>
      </c>
      <c r="D24" s="56">
        <v>0</v>
      </c>
      <c r="E24" s="56">
        <v>0</v>
      </c>
      <c r="F24" s="57">
        <v>0</v>
      </c>
      <c r="G24" s="10">
        <f>SUM(B24:F24)</f>
        <v>1000</v>
      </c>
      <c r="H24" s="23" t="s">
        <v>25</v>
      </c>
      <c r="I24" s="22">
        <f>G5</f>
        <v>1000</v>
      </c>
    </row>
    <row r="25" spans="1:9">
      <c r="A25" t="s">
        <v>9</v>
      </c>
      <c r="B25" s="58">
        <v>0</v>
      </c>
      <c r="C25" s="35">
        <v>0</v>
      </c>
      <c r="D25" s="35">
        <v>700</v>
      </c>
      <c r="E25" s="35">
        <v>0</v>
      </c>
      <c r="F25" s="59">
        <v>0</v>
      </c>
      <c r="G25" s="10">
        <f t="shared" ref="G25:G30" si="0">SUM(B25:F25)</f>
        <v>700</v>
      </c>
      <c r="H25" s="23" t="s">
        <v>25</v>
      </c>
      <c r="I25" s="22">
        <f t="shared" ref="I25:I30" si="1">G6</f>
        <v>700</v>
      </c>
    </row>
    <row r="26" spans="1:9">
      <c r="A26" t="s">
        <v>10</v>
      </c>
      <c r="B26" s="58">
        <v>0</v>
      </c>
      <c r="C26" s="35">
        <v>0</v>
      </c>
      <c r="D26" s="35">
        <v>2400</v>
      </c>
      <c r="E26" s="35">
        <v>0</v>
      </c>
      <c r="F26" s="59">
        <v>0</v>
      </c>
      <c r="G26" s="10">
        <f t="shared" si="0"/>
        <v>2400</v>
      </c>
      <c r="H26" s="23" t="s">
        <v>25</v>
      </c>
      <c r="I26" s="22">
        <f t="shared" si="1"/>
        <v>2400</v>
      </c>
    </row>
    <row r="27" spans="1:9">
      <c r="A27" t="s">
        <v>6</v>
      </c>
      <c r="B27" s="58">
        <v>0</v>
      </c>
      <c r="C27" s="35">
        <v>0</v>
      </c>
      <c r="D27" s="35">
        <v>0</v>
      </c>
      <c r="E27" s="35">
        <v>400</v>
      </c>
      <c r="F27" s="59">
        <v>1000</v>
      </c>
      <c r="G27" s="10">
        <f t="shared" si="0"/>
        <v>1400</v>
      </c>
      <c r="H27" s="23" t="s">
        <v>25</v>
      </c>
      <c r="I27" s="22">
        <f t="shared" si="1"/>
        <v>1400</v>
      </c>
    </row>
    <row r="28" spans="1:9">
      <c r="A28" t="s">
        <v>16</v>
      </c>
      <c r="B28" s="58">
        <v>1250</v>
      </c>
      <c r="C28" s="35">
        <v>0</v>
      </c>
      <c r="D28" s="35">
        <v>0</v>
      </c>
      <c r="E28" s="35">
        <v>0</v>
      </c>
      <c r="F28" s="59">
        <v>150</v>
      </c>
      <c r="G28" s="10">
        <f t="shared" si="0"/>
        <v>1400</v>
      </c>
      <c r="H28" s="23" t="s">
        <v>25</v>
      </c>
      <c r="I28" s="22">
        <f t="shared" si="1"/>
        <v>1400</v>
      </c>
    </row>
    <row r="29" spans="1:9">
      <c r="A29" t="s">
        <v>17</v>
      </c>
      <c r="B29" s="58">
        <v>0</v>
      </c>
      <c r="C29" s="35">
        <v>0</v>
      </c>
      <c r="D29" s="35">
        <v>50</v>
      </c>
      <c r="E29" s="35">
        <v>0</v>
      </c>
      <c r="F29" s="59">
        <v>650</v>
      </c>
      <c r="G29" s="10">
        <f t="shared" si="0"/>
        <v>700</v>
      </c>
      <c r="H29" s="23" t="s">
        <v>25</v>
      </c>
      <c r="I29" s="22">
        <f t="shared" si="1"/>
        <v>700</v>
      </c>
    </row>
    <row r="30" spans="1:9" ht="17" thickBot="1">
      <c r="A30" t="s">
        <v>11</v>
      </c>
      <c r="B30" s="60">
        <v>0</v>
      </c>
      <c r="C30" s="61">
        <v>0</v>
      </c>
      <c r="D30" s="61">
        <v>0</v>
      </c>
      <c r="E30" s="61">
        <v>0</v>
      </c>
      <c r="F30" s="62">
        <v>1800</v>
      </c>
      <c r="G30" s="10">
        <f t="shared" si="0"/>
        <v>1800</v>
      </c>
      <c r="H30" s="23" t="s">
        <v>25</v>
      </c>
      <c r="I30" s="22">
        <f t="shared" si="1"/>
        <v>1800</v>
      </c>
    </row>
    <row r="31" spans="1:9">
      <c r="A31" s="2" t="s">
        <v>23</v>
      </c>
      <c r="B31" s="10">
        <f>SUM(B24:B30)</f>
        <v>2250</v>
      </c>
      <c r="C31" s="10">
        <f t="shared" ref="C31:F31" si="2">SUM(C24:C30)</f>
        <v>0</v>
      </c>
      <c r="D31" s="10">
        <f t="shared" si="2"/>
        <v>3150</v>
      </c>
      <c r="E31" s="10">
        <f t="shared" si="2"/>
        <v>400</v>
      </c>
      <c r="F31" s="10">
        <f t="shared" si="2"/>
        <v>3600</v>
      </c>
    </row>
    <row r="32" spans="1:9">
      <c r="B32" s="23" t="s">
        <v>27</v>
      </c>
      <c r="C32" s="23" t="s">
        <v>27</v>
      </c>
      <c r="D32" s="23" t="s">
        <v>27</v>
      </c>
      <c r="E32" s="23" t="s">
        <v>27</v>
      </c>
      <c r="F32" s="23" t="s">
        <v>27</v>
      </c>
    </row>
    <row r="33" spans="1:6" ht="17" thickBot="1">
      <c r="A33" s="2" t="s">
        <v>19</v>
      </c>
      <c r="B33" s="19">
        <f>B12</f>
        <v>2250</v>
      </c>
      <c r="C33" s="19">
        <f t="shared" ref="C33:E33" si="3">C12</f>
        <v>1350</v>
      </c>
      <c r="D33" s="19">
        <f t="shared" si="3"/>
        <v>3150</v>
      </c>
      <c r="E33" s="19">
        <f t="shared" si="3"/>
        <v>2250</v>
      </c>
      <c r="F33" s="19">
        <f>F12*F34</f>
        <v>3600</v>
      </c>
    </row>
    <row r="34" spans="1:6" ht="17" thickBot="1">
      <c r="A34" s="2" t="s">
        <v>78</v>
      </c>
      <c r="F34" s="63">
        <v>1</v>
      </c>
    </row>
    <row r="36" spans="1:6" s="10" customFormat="1">
      <c r="A36" s="11" t="s">
        <v>86</v>
      </c>
    </row>
    <row r="37" spans="1:6" ht="17" thickBot="1"/>
    <row r="38" spans="1:6">
      <c r="A38" s="83" t="s">
        <v>87</v>
      </c>
      <c r="B38" s="84"/>
      <c r="C38" s="84"/>
      <c r="D38" s="84"/>
      <c r="E38" s="85"/>
    </row>
    <row r="39" spans="1:6">
      <c r="A39" s="86" t="s">
        <v>206</v>
      </c>
      <c r="B39" s="87"/>
      <c r="C39" s="87"/>
      <c r="D39" s="87"/>
      <c r="E39" s="88"/>
    </row>
    <row r="40" spans="1:6">
      <c r="A40" s="89" t="s">
        <v>156</v>
      </c>
      <c r="B40" s="87"/>
      <c r="C40" s="87"/>
      <c r="D40" s="87"/>
      <c r="E40" s="88"/>
    </row>
    <row r="41" spans="1:6">
      <c r="A41" s="89" t="s">
        <v>223</v>
      </c>
      <c r="B41" s="87"/>
      <c r="C41" s="87"/>
      <c r="D41" s="87"/>
      <c r="E41" s="88"/>
    </row>
    <row r="42" spans="1:6">
      <c r="A42" s="89" t="s">
        <v>218</v>
      </c>
      <c r="B42" s="87"/>
      <c r="C42" s="87"/>
      <c r="D42" s="87"/>
      <c r="E42" s="88"/>
    </row>
    <row r="43" spans="1:6">
      <c r="A43" s="89" t="s">
        <v>150</v>
      </c>
      <c r="B43" s="87"/>
      <c r="C43" s="87"/>
      <c r="D43" s="87"/>
      <c r="E43" s="88"/>
    </row>
    <row r="44" spans="1:6">
      <c r="A44" s="89" t="s">
        <v>222</v>
      </c>
      <c r="B44" s="87"/>
      <c r="C44" s="87"/>
      <c r="D44" s="87"/>
      <c r="E44" s="88"/>
    </row>
    <row r="45" spans="1:6">
      <c r="A45" s="89" t="s">
        <v>176</v>
      </c>
      <c r="B45" s="87"/>
      <c r="C45" s="87"/>
      <c r="D45" s="87"/>
      <c r="E45" s="88"/>
    </row>
    <row r="46" spans="1:6">
      <c r="A46" s="96" t="s">
        <v>179</v>
      </c>
      <c r="B46" s="87"/>
      <c r="C46" s="87"/>
      <c r="D46" s="87"/>
      <c r="E46" s="88"/>
    </row>
    <row r="47" spans="1:6">
      <c r="A47" s="86"/>
      <c r="B47" s="87"/>
      <c r="C47" s="87"/>
      <c r="D47" s="87"/>
      <c r="E47" s="88"/>
    </row>
    <row r="48" spans="1:6" ht="17" thickBot="1">
      <c r="A48" s="93" t="s">
        <v>219</v>
      </c>
      <c r="B48" s="91"/>
      <c r="C48" s="91"/>
      <c r="D48" s="91"/>
      <c r="E48" s="92"/>
    </row>
  </sheetData>
  <mergeCells count="2">
    <mergeCell ref="B3:F3"/>
    <mergeCell ref="B22:E2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7CFED-EC9E-8047-9255-CE394E881A10}">
  <sheetPr codeName="Sheet3"/>
  <dimension ref="A1:J39"/>
  <sheetViews>
    <sheetView workbookViewId="0">
      <selection activeCell="A16" sqref="A16"/>
    </sheetView>
  </sheetViews>
  <sheetFormatPr baseColWidth="10" defaultRowHeight="16"/>
  <cols>
    <col min="1" max="1" width="19.6640625" bestFit="1" customWidth="1"/>
    <col min="3" max="3" width="11.5" bestFit="1" customWidth="1"/>
    <col min="8" max="8" width="12.5" bestFit="1" customWidth="1"/>
  </cols>
  <sheetData>
    <row r="1" spans="1:10" s="10" customFormat="1">
      <c r="A1" s="11" t="s">
        <v>18</v>
      </c>
    </row>
    <row r="3" spans="1:10" ht="16" customHeight="1">
      <c r="A3" s="2"/>
      <c r="B3" s="186" t="s">
        <v>15</v>
      </c>
      <c r="C3" s="187"/>
      <c r="D3" s="187"/>
      <c r="E3" s="187"/>
      <c r="F3" s="97" t="s">
        <v>14</v>
      </c>
      <c r="G3" s="98"/>
    </row>
    <row r="4" spans="1:10">
      <c r="A4" s="2" t="s">
        <v>7</v>
      </c>
      <c r="B4" s="2" t="s">
        <v>8</v>
      </c>
      <c r="C4" s="2" t="s">
        <v>9</v>
      </c>
      <c r="D4" s="2" t="s">
        <v>10</v>
      </c>
      <c r="E4" s="2" t="s">
        <v>6</v>
      </c>
      <c r="F4" s="2" t="s">
        <v>12</v>
      </c>
      <c r="G4" s="98"/>
    </row>
    <row r="5" spans="1:10">
      <c r="A5" t="s">
        <v>8</v>
      </c>
      <c r="B5" s="24">
        <v>0.75</v>
      </c>
      <c r="C5" s="25">
        <v>2.5</v>
      </c>
      <c r="D5" s="25">
        <v>4.5</v>
      </c>
      <c r="E5" s="25">
        <v>4.75</v>
      </c>
      <c r="F5" s="101">
        <v>1000</v>
      </c>
      <c r="G5" s="98"/>
    </row>
    <row r="6" spans="1:10">
      <c r="A6" t="s">
        <v>9</v>
      </c>
      <c r="B6" s="26">
        <v>2.5</v>
      </c>
      <c r="C6" s="27">
        <v>1</v>
      </c>
      <c r="D6" s="27">
        <v>2.5</v>
      </c>
      <c r="E6" s="27">
        <v>2.75</v>
      </c>
      <c r="F6" s="102">
        <v>750</v>
      </c>
      <c r="G6" s="98"/>
    </row>
    <row r="7" spans="1:10">
      <c r="A7" t="s">
        <v>10</v>
      </c>
      <c r="B7" s="26">
        <v>4.5</v>
      </c>
      <c r="C7" s="27">
        <v>2.5</v>
      </c>
      <c r="D7" s="27">
        <v>0.5</v>
      </c>
      <c r="E7" s="27">
        <v>2.25</v>
      </c>
      <c r="F7" s="102">
        <v>2500</v>
      </c>
      <c r="G7" s="98"/>
    </row>
    <row r="8" spans="1:10">
      <c r="A8" t="s">
        <v>6</v>
      </c>
      <c r="B8" s="26">
        <v>4.75</v>
      </c>
      <c r="C8" s="27">
        <v>2.75</v>
      </c>
      <c r="D8" s="27">
        <v>2.25</v>
      </c>
      <c r="E8" s="27">
        <v>0.75</v>
      </c>
      <c r="F8" s="102">
        <v>1500</v>
      </c>
      <c r="G8" s="98"/>
    </row>
    <row r="9" spans="1:10">
      <c r="A9" t="s">
        <v>16</v>
      </c>
      <c r="B9" s="26">
        <v>1.5</v>
      </c>
      <c r="C9" s="27">
        <v>1.5</v>
      </c>
      <c r="D9" s="27">
        <v>3.75</v>
      </c>
      <c r="E9" s="27">
        <v>2.5</v>
      </c>
      <c r="F9" s="102">
        <v>1500</v>
      </c>
      <c r="G9" s="98"/>
    </row>
    <row r="10" spans="1:10">
      <c r="A10" t="s">
        <v>17</v>
      </c>
      <c r="B10" s="26">
        <v>3</v>
      </c>
      <c r="C10" s="27">
        <v>2.25</v>
      </c>
      <c r="D10" s="27">
        <v>3</v>
      </c>
      <c r="E10" s="27">
        <v>3.5</v>
      </c>
      <c r="F10" s="102">
        <v>750</v>
      </c>
      <c r="G10" s="98"/>
    </row>
    <row r="11" spans="1:10">
      <c r="A11" t="s">
        <v>11</v>
      </c>
      <c r="B11" s="28">
        <v>5.25</v>
      </c>
      <c r="C11" s="29">
        <v>3.25</v>
      </c>
      <c r="D11" s="29">
        <v>1.75</v>
      </c>
      <c r="E11" s="30">
        <v>3.75</v>
      </c>
      <c r="F11" s="103">
        <v>2000</v>
      </c>
      <c r="G11" s="98"/>
    </row>
    <row r="12" spans="1:10">
      <c r="A12" s="2" t="s">
        <v>19</v>
      </c>
      <c r="B12" s="19">
        <f>2500*90%</f>
        <v>2250</v>
      </c>
      <c r="C12" s="19">
        <f>1500*90%</f>
        <v>1350</v>
      </c>
      <c r="D12" s="19">
        <f>3500*90%</f>
        <v>3150</v>
      </c>
      <c r="E12" s="19">
        <f>2500*90%</f>
        <v>2250</v>
      </c>
      <c r="G12" s="98"/>
    </row>
    <row r="13" spans="1:10">
      <c r="A13" s="2" t="s">
        <v>20</v>
      </c>
      <c r="B13" s="20">
        <v>14</v>
      </c>
      <c r="C13" s="20">
        <v>19</v>
      </c>
      <c r="D13" s="20">
        <v>13</v>
      </c>
      <c r="E13" s="20">
        <v>17</v>
      </c>
      <c r="G13" s="66"/>
      <c r="H13" s="66"/>
      <c r="I13" s="66"/>
      <c r="J13" s="66"/>
    </row>
    <row r="14" spans="1:10">
      <c r="A14" s="2"/>
      <c r="B14" s="20"/>
      <c r="C14" s="20"/>
      <c r="D14" s="20"/>
      <c r="E14" s="20"/>
    </row>
    <row r="15" spans="1:10" s="10" customFormat="1">
      <c r="A15" s="11" t="s">
        <v>88</v>
      </c>
      <c r="B15" s="94"/>
      <c r="C15" s="94"/>
      <c r="D15" s="94"/>
      <c r="E15" s="94"/>
    </row>
    <row r="16" spans="1:10">
      <c r="A16" s="95" t="s">
        <v>189</v>
      </c>
      <c r="B16" s="20"/>
      <c r="C16" s="20"/>
      <c r="D16" s="20"/>
      <c r="E16" s="20"/>
    </row>
    <row r="18" spans="1:8" s="10" customFormat="1">
      <c r="A18" s="11" t="s">
        <v>21</v>
      </c>
    </row>
    <row r="19" spans="1:8" ht="17" thickBot="1"/>
    <row r="20" spans="1:8" ht="17" thickBot="1">
      <c r="B20" s="64" t="s">
        <v>22</v>
      </c>
      <c r="C20" s="108">
        <f>SUMPRODUCT(B5:E11,B24:E30)+SUMPRODUCT(B13:E13,B31:E31)</f>
        <v>164675</v>
      </c>
      <c r="D20" s="107" t="s">
        <v>94</v>
      </c>
      <c r="E20" s="188" t="s">
        <v>95</v>
      </c>
      <c r="F20" s="189"/>
      <c r="G20" s="189"/>
      <c r="H20" s="190"/>
    </row>
    <row r="22" spans="1:8">
      <c r="A22" s="2"/>
      <c r="B22" s="186" t="s">
        <v>15</v>
      </c>
      <c r="C22" s="187"/>
      <c r="D22" s="187"/>
      <c r="E22" s="187"/>
    </row>
    <row r="23" spans="1:8">
      <c r="A23" s="2" t="s">
        <v>7</v>
      </c>
      <c r="B23" s="2" t="s">
        <v>8</v>
      </c>
      <c r="C23" s="2" t="s">
        <v>9</v>
      </c>
      <c r="D23" s="2" t="s">
        <v>10</v>
      </c>
      <c r="E23" s="2" t="s">
        <v>6</v>
      </c>
      <c r="F23" s="21" t="s">
        <v>23</v>
      </c>
      <c r="H23" s="2" t="s">
        <v>24</v>
      </c>
    </row>
    <row r="24" spans="1:8">
      <c r="A24" t="s">
        <v>8</v>
      </c>
      <c r="B24" s="31">
        <v>0</v>
      </c>
      <c r="C24" s="32">
        <v>0</v>
      </c>
      <c r="D24" s="32">
        <v>1000</v>
      </c>
      <c r="E24" s="33">
        <v>0</v>
      </c>
      <c r="F24" s="10">
        <f>SUM(B24:E24)</f>
        <v>1000</v>
      </c>
      <c r="G24" s="23" t="s">
        <v>25</v>
      </c>
      <c r="H24" s="22">
        <f>F5</f>
        <v>1000</v>
      </c>
    </row>
    <row r="25" spans="1:8">
      <c r="A25" t="s">
        <v>9</v>
      </c>
      <c r="B25" s="34">
        <v>0</v>
      </c>
      <c r="C25" s="35">
        <v>0</v>
      </c>
      <c r="D25" s="35">
        <v>750</v>
      </c>
      <c r="E25" s="36">
        <v>0</v>
      </c>
      <c r="F25" s="10">
        <f t="shared" ref="F25:F30" si="0">SUM(B25:E25)</f>
        <v>750</v>
      </c>
      <c r="G25" s="23" t="s">
        <v>25</v>
      </c>
      <c r="H25" s="22">
        <f t="shared" ref="H25:H30" si="1">F6</f>
        <v>750</v>
      </c>
    </row>
    <row r="26" spans="1:8">
      <c r="A26" t="s">
        <v>10</v>
      </c>
      <c r="B26" s="34">
        <v>250</v>
      </c>
      <c r="C26" s="35">
        <v>1350</v>
      </c>
      <c r="D26" s="35">
        <v>900</v>
      </c>
      <c r="E26" s="36">
        <v>0</v>
      </c>
      <c r="F26" s="10">
        <f t="shared" si="0"/>
        <v>2500</v>
      </c>
      <c r="G26" s="23" t="s">
        <v>25</v>
      </c>
      <c r="H26" s="22">
        <f t="shared" si="1"/>
        <v>2500</v>
      </c>
    </row>
    <row r="27" spans="1:8">
      <c r="A27" t="s">
        <v>6</v>
      </c>
      <c r="B27" s="34">
        <v>1500</v>
      </c>
      <c r="C27" s="35">
        <v>0</v>
      </c>
      <c r="D27" s="35">
        <v>0</v>
      </c>
      <c r="E27" s="36">
        <v>0</v>
      </c>
      <c r="F27" s="10">
        <f t="shared" si="0"/>
        <v>1500</v>
      </c>
      <c r="G27" s="23" t="s">
        <v>25</v>
      </c>
      <c r="H27" s="22">
        <f t="shared" si="1"/>
        <v>1500</v>
      </c>
    </row>
    <row r="28" spans="1:8">
      <c r="A28" t="s">
        <v>16</v>
      </c>
      <c r="B28" s="34">
        <v>500</v>
      </c>
      <c r="C28" s="35">
        <v>0</v>
      </c>
      <c r="D28" s="35">
        <v>0</v>
      </c>
      <c r="E28" s="36">
        <v>0</v>
      </c>
      <c r="F28" s="10">
        <f t="shared" si="0"/>
        <v>500</v>
      </c>
      <c r="G28" s="23" t="s">
        <v>25</v>
      </c>
      <c r="H28" s="22">
        <f t="shared" si="1"/>
        <v>1500</v>
      </c>
    </row>
    <row r="29" spans="1:8">
      <c r="A29" t="s">
        <v>17</v>
      </c>
      <c r="B29" s="34">
        <v>0</v>
      </c>
      <c r="C29" s="35">
        <v>0</v>
      </c>
      <c r="D29" s="35">
        <v>0</v>
      </c>
      <c r="E29" s="36">
        <v>750</v>
      </c>
      <c r="F29" s="10">
        <f t="shared" si="0"/>
        <v>750</v>
      </c>
      <c r="G29" s="23" t="s">
        <v>25</v>
      </c>
      <c r="H29" s="22">
        <f t="shared" si="1"/>
        <v>750</v>
      </c>
    </row>
    <row r="30" spans="1:8">
      <c r="A30" t="s">
        <v>11</v>
      </c>
      <c r="B30" s="37">
        <v>0</v>
      </c>
      <c r="C30" s="38">
        <v>0</v>
      </c>
      <c r="D30" s="38">
        <v>500</v>
      </c>
      <c r="E30" s="39">
        <v>1500</v>
      </c>
      <c r="F30" s="10">
        <f t="shared" si="0"/>
        <v>2000</v>
      </c>
      <c r="G30" s="23" t="s">
        <v>25</v>
      </c>
      <c r="H30" s="22">
        <f t="shared" si="1"/>
        <v>2000</v>
      </c>
    </row>
    <row r="31" spans="1:8">
      <c r="A31" s="2" t="s">
        <v>23</v>
      </c>
      <c r="B31" s="10">
        <f>SUM(B24:B30)</f>
        <v>2250</v>
      </c>
      <c r="C31" s="10">
        <f t="shared" ref="C31:E31" si="2">SUM(C24:C30)</f>
        <v>1350</v>
      </c>
      <c r="D31" s="10">
        <f t="shared" si="2"/>
        <v>3150</v>
      </c>
      <c r="E31" s="10">
        <f t="shared" si="2"/>
        <v>2250</v>
      </c>
    </row>
    <row r="32" spans="1:8">
      <c r="B32" s="23" t="s">
        <v>27</v>
      </c>
      <c r="C32" s="23" t="s">
        <v>27</v>
      </c>
      <c r="D32" s="23" t="s">
        <v>27</v>
      </c>
      <c r="E32" s="23" t="s">
        <v>27</v>
      </c>
    </row>
    <row r="33" spans="1:5">
      <c r="A33" s="2" t="s">
        <v>19</v>
      </c>
      <c r="B33" s="19">
        <f>B12</f>
        <v>2250</v>
      </c>
      <c r="C33" s="19">
        <f t="shared" ref="C33:E33" si="3">C12</f>
        <v>1350</v>
      </c>
      <c r="D33" s="19">
        <f t="shared" si="3"/>
        <v>3150</v>
      </c>
      <c r="E33" s="19">
        <f t="shared" si="3"/>
        <v>2250</v>
      </c>
    </row>
    <row r="35" spans="1:5" s="10" customFormat="1">
      <c r="A35" s="11" t="s">
        <v>86</v>
      </c>
    </row>
    <row r="36" spans="1:5" ht="17" thickBot="1"/>
    <row r="37" spans="1:5">
      <c r="A37" s="191" t="s">
        <v>180</v>
      </c>
      <c r="B37" s="192"/>
      <c r="C37" s="192"/>
      <c r="D37" s="192"/>
      <c r="E37" s="193"/>
    </row>
    <row r="38" spans="1:5">
      <c r="A38" s="194"/>
      <c r="B38" s="195"/>
      <c r="C38" s="195"/>
      <c r="D38" s="195"/>
      <c r="E38" s="196"/>
    </row>
    <row r="39" spans="1:5" ht="17" thickBot="1">
      <c r="A39" s="197"/>
      <c r="B39" s="198"/>
      <c r="C39" s="198"/>
      <c r="D39" s="198"/>
      <c r="E39" s="199"/>
    </row>
  </sheetData>
  <mergeCells count="4">
    <mergeCell ref="B3:E3"/>
    <mergeCell ref="B22:E22"/>
    <mergeCell ref="E20:H20"/>
    <mergeCell ref="A37:E3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C4E02-79F8-5542-9819-02D5574E8DCE}">
  <dimension ref="A1:I49"/>
  <sheetViews>
    <sheetView zoomScale="86" workbookViewId="0">
      <selection activeCell="A50" sqref="A50"/>
    </sheetView>
  </sheetViews>
  <sheetFormatPr baseColWidth="10" defaultRowHeight="16"/>
  <cols>
    <col min="1" max="1" width="19.6640625" bestFit="1" customWidth="1"/>
    <col min="3" max="3" width="12.83203125" bestFit="1" customWidth="1"/>
    <col min="6" max="6" width="11.1640625" bestFit="1" customWidth="1"/>
    <col min="9" max="9" width="12.5" bestFit="1" customWidth="1"/>
  </cols>
  <sheetData>
    <row r="1" spans="1:8" s="10" customFormat="1">
      <c r="A1" s="11" t="s">
        <v>18</v>
      </c>
    </row>
    <row r="3" spans="1:8" ht="16" customHeight="1">
      <c r="A3" s="2"/>
      <c r="B3" s="186" t="s">
        <v>15</v>
      </c>
      <c r="C3" s="187"/>
      <c r="D3" s="187"/>
      <c r="E3" s="187"/>
      <c r="F3" s="187"/>
      <c r="G3" s="97" t="s">
        <v>14</v>
      </c>
      <c r="H3" s="98"/>
    </row>
    <row r="4" spans="1:8" ht="17" thickBot="1">
      <c r="A4" s="2" t="s">
        <v>7</v>
      </c>
      <c r="B4" s="2" t="s">
        <v>8</v>
      </c>
      <c r="C4" s="2" t="s">
        <v>9</v>
      </c>
      <c r="D4" s="2" t="s">
        <v>10</v>
      </c>
      <c r="E4" s="2" t="s">
        <v>6</v>
      </c>
      <c r="F4" s="41" t="s">
        <v>11</v>
      </c>
      <c r="G4" s="2" t="s">
        <v>12</v>
      </c>
      <c r="H4" s="98"/>
    </row>
    <row r="5" spans="1:8">
      <c r="A5" t="s">
        <v>8</v>
      </c>
      <c r="B5" s="50">
        <v>0.75</v>
      </c>
      <c r="C5" s="51">
        <v>2.5</v>
      </c>
      <c r="D5" s="51">
        <v>4.5</v>
      </c>
      <c r="E5" s="51">
        <v>4.75</v>
      </c>
      <c r="F5" s="99">
        <v>5.25</v>
      </c>
      <c r="G5" s="101">
        <v>1000</v>
      </c>
      <c r="H5" s="98"/>
    </row>
    <row r="6" spans="1:8">
      <c r="A6" t="s">
        <v>9</v>
      </c>
      <c r="B6" s="52">
        <v>2.5</v>
      </c>
      <c r="C6" s="27">
        <v>1</v>
      </c>
      <c r="D6" s="27">
        <v>2.5</v>
      </c>
      <c r="E6" s="27">
        <v>2.75</v>
      </c>
      <c r="F6" s="42">
        <v>3.25</v>
      </c>
      <c r="G6" s="102">
        <v>750</v>
      </c>
      <c r="H6" s="98"/>
    </row>
    <row r="7" spans="1:8">
      <c r="A7" t="s">
        <v>10</v>
      </c>
      <c r="B7" s="52">
        <v>4.5</v>
      </c>
      <c r="C7" s="27">
        <v>2.5</v>
      </c>
      <c r="D7" s="27">
        <v>0.5</v>
      </c>
      <c r="E7" s="27">
        <v>2.25</v>
      </c>
      <c r="F7" s="42">
        <v>1.75</v>
      </c>
      <c r="G7" s="102">
        <v>2500</v>
      </c>
      <c r="H7" s="98"/>
    </row>
    <row r="8" spans="1:8">
      <c r="A8" t="s">
        <v>6</v>
      </c>
      <c r="B8" s="52">
        <v>4.75</v>
      </c>
      <c r="C8" s="27">
        <v>2.75</v>
      </c>
      <c r="D8" s="27">
        <v>2.25</v>
      </c>
      <c r="E8" s="27">
        <v>0.75</v>
      </c>
      <c r="F8" s="42">
        <v>2.5</v>
      </c>
      <c r="G8" s="102">
        <v>1500</v>
      </c>
      <c r="H8" s="98"/>
    </row>
    <row r="9" spans="1:8">
      <c r="A9" t="s">
        <v>16</v>
      </c>
      <c r="B9" s="52">
        <v>1.5</v>
      </c>
      <c r="C9" s="27">
        <v>1.5</v>
      </c>
      <c r="D9" s="27">
        <v>3.75</v>
      </c>
      <c r="E9" s="27">
        <v>2.5</v>
      </c>
      <c r="F9" s="42">
        <v>3.75</v>
      </c>
      <c r="G9" s="102">
        <v>1500</v>
      </c>
      <c r="H9" s="98"/>
    </row>
    <row r="10" spans="1:8">
      <c r="A10" t="s">
        <v>17</v>
      </c>
      <c r="B10" s="52">
        <v>3</v>
      </c>
      <c r="C10" s="27">
        <v>2.25</v>
      </c>
      <c r="D10" s="27">
        <v>3</v>
      </c>
      <c r="E10" s="27">
        <v>3.5</v>
      </c>
      <c r="F10" s="42">
        <v>3.5</v>
      </c>
      <c r="G10" s="102">
        <v>750</v>
      </c>
      <c r="H10" s="98"/>
    </row>
    <row r="11" spans="1:8" ht="17" thickBot="1">
      <c r="A11" t="s">
        <v>11</v>
      </c>
      <c r="B11" s="53">
        <v>5.25</v>
      </c>
      <c r="C11" s="54">
        <v>3.25</v>
      </c>
      <c r="D11" s="54">
        <v>1.75</v>
      </c>
      <c r="E11" s="54">
        <v>3.75</v>
      </c>
      <c r="F11" s="100">
        <v>0.5</v>
      </c>
      <c r="G11" s="103">
        <v>2000</v>
      </c>
      <c r="H11" s="98"/>
    </row>
    <row r="12" spans="1:8">
      <c r="A12" s="2" t="s">
        <v>19</v>
      </c>
      <c r="B12" s="19">
        <f>2500*90%</f>
        <v>2250</v>
      </c>
      <c r="C12" s="19">
        <f>1500*90%</f>
        <v>1350</v>
      </c>
      <c r="D12" s="19">
        <f>3500*90%</f>
        <v>3150</v>
      </c>
      <c r="E12" s="19">
        <f>2500*90%</f>
        <v>2250</v>
      </c>
      <c r="F12" s="43">
        <f>4000*90%</f>
        <v>3600</v>
      </c>
      <c r="H12" s="98"/>
    </row>
    <row r="13" spans="1:8">
      <c r="A13" s="2" t="s">
        <v>20</v>
      </c>
      <c r="B13" s="20">
        <v>14</v>
      </c>
      <c r="C13" s="20">
        <v>19</v>
      </c>
      <c r="D13" s="20">
        <v>13</v>
      </c>
      <c r="E13" s="20">
        <v>17</v>
      </c>
      <c r="F13" s="44">
        <v>10</v>
      </c>
      <c r="H13" s="98"/>
    </row>
    <row r="14" spans="1:8">
      <c r="A14" s="2"/>
      <c r="B14" s="20"/>
      <c r="C14" s="20"/>
      <c r="D14" s="20"/>
      <c r="E14" s="20"/>
      <c r="F14" s="44"/>
    </row>
    <row r="15" spans="1:8" s="10" customFormat="1">
      <c r="A15" s="11" t="s">
        <v>88</v>
      </c>
      <c r="B15" s="94"/>
      <c r="C15" s="94"/>
      <c r="D15" s="94"/>
      <c r="E15" s="94"/>
    </row>
    <row r="16" spans="1:8">
      <c r="A16" s="95" t="s">
        <v>189</v>
      </c>
      <c r="B16" s="20"/>
      <c r="C16" s="20"/>
      <c r="D16" s="20"/>
      <c r="E16" s="20"/>
    </row>
    <row r="18" spans="1:9" s="10" customFormat="1">
      <c r="A18" s="11" t="s">
        <v>21</v>
      </c>
    </row>
    <row r="19" spans="1:9" ht="17" thickBot="1"/>
    <row r="20" spans="1:9" ht="17" thickBot="1">
      <c r="B20" s="64" t="s">
        <v>22</v>
      </c>
      <c r="C20" s="65">
        <f>SUMPRODUCT(B5:F11,B24:F30)+SUMPRODUCT(B13:F13,B31:F31)</f>
        <v>137837.5</v>
      </c>
    </row>
    <row r="22" spans="1:9">
      <c r="A22" s="2"/>
      <c r="B22" s="186" t="s">
        <v>15</v>
      </c>
      <c r="C22" s="187"/>
      <c r="D22" s="187"/>
      <c r="E22" s="187"/>
      <c r="F22" s="143"/>
    </row>
    <row r="23" spans="1:9" ht="17" thickBot="1">
      <c r="A23" s="2" t="s">
        <v>7</v>
      </c>
      <c r="B23" s="2" t="s">
        <v>8</v>
      </c>
      <c r="C23" s="2" t="s">
        <v>9</v>
      </c>
      <c r="D23" s="2" t="s">
        <v>10</v>
      </c>
      <c r="E23" s="2" t="s">
        <v>6</v>
      </c>
      <c r="F23" s="2" t="s">
        <v>11</v>
      </c>
      <c r="G23" s="21" t="s">
        <v>23</v>
      </c>
      <c r="I23" s="2" t="s">
        <v>24</v>
      </c>
    </row>
    <row r="24" spans="1:9">
      <c r="A24" t="s">
        <v>8</v>
      </c>
      <c r="B24" s="55">
        <v>1000</v>
      </c>
      <c r="C24" s="56">
        <v>0</v>
      </c>
      <c r="D24" s="56">
        <v>0</v>
      </c>
      <c r="E24" s="56">
        <v>0</v>
      </c>
      <c r="F24" s="57">
        <v>0</v>
      </c>
      <c r="G24" s="10">
        <f>SUM(B24:F24)</f>
        <v>1000</v>
      </c>
      <c r="H24" s="23" t="s">
        <v>25</v>
      </c>
      <c r="I24" s="22">
        <f>G5</f>
        <v>1000</v>
      </c>
    </row>
    <row r="25" spans="1:9">
      <c r="A25" t="s">
        <v>9</v>
      </c>
      <c r="B25" s="58">
        <v>0</v>
      </c>
      <c r="C25" s="35">
        <v>0</v>
      </c>
      <c r="D25" s="35">
        <v>650</v>
      </c>
      <c r="E25" s="35">
        <v>0</v>
      </c>
      <c r="F25" s="59">
        <v>100</v>
      </c>
      <c r="G25" s="10">
        <f t="shared" ref="G25:G30" si="0">SUM(B25:F25)</f>
        <v>750</v>
      </c>
      <c r="H25" s="23" t="s">
        <v>25</v>
      </c>
      <c r="I25" s="22">
        <f t="shared" ref="I25:I30" si="1">G6</f>
        <v>750</v>
      </c>
    </row>
    <row r="26" spans="1:9">
      <c r="A26" t="s">
        <v>10</v>
      </c>
      <c r="B26" s="58">
        <v>0</v>
      </c>
      <c r="C26" s="35">
        <v>0</v>
      </c>
      <c r="D26" s="35">
        <v>2500</v>
      </c>
      <c r="E26" s="35">
        <v>0</v>
      </c>
      <c r="F26" s="59">
        <v>0</v>
      </c>
      <c r="G26" s="10">
        <f t="shared" si="0"/>
        <v>2500</v>
      </c>
      <c r="H26" s="23" t="s">
        <v>25</v>
      </c>
      <c r="I26" s="22">
        <f t="shared" si="1"/>
        <v>2500</v>
      </c>
    </row>
    <row r="27" spans="1:9">
      <c r="A27" t="s">
        <v>6</v>
      </c>
      <c r="B27" s="58">
        <v>0</v>
      </c>
      <c r="C27" s="35">
        <v>0</v>
      </c>
      <c r="D27" s="35">
        <v>0</v>
      </c>
      <c r="E27" s="35">
        <v>1000</v>
      </c>
      <c r="F27" s="59">
        <v>500</v>
      </c>
      <c r="G27" s="10">
        <f t="shared" si="0"/>
        <v>1500</v>
      </c>
      <c r="H27" s="23" t="s">
        <v>25</v>
      </c>
      <c r="I27" s="22">
        <f t="shared" si="1"/>
        <v>1500</v>
      </c>
    </row>
    <row r="28" spans="1:9">
      <c r="A28" t="s">
        <v>16</v>
      </c>
      <c r="B28" s="58">
        <v>1250</v>
      </c>
      <c r="C28" s="35">
        <v>0</v>
      </c>
      <c r="D28" s="35">
        <v>0</v>
      </c>
      <c r="E28" s="35">
        <v>0</v>
      </c>
      <c r="F28" s="59">
        <v>250</v>
      </c>
      <c r="G28" s="10">
        <f t="shared" si="0"/>
        <v>1500</v>
      </c>
      <c r="H28" s="23" t="s">
        <v>25</v>
      </c>
      <c r="I28" s="22">
        <f t="shared" si="1"/>
        <v>1500</v>
      </c>
    </row>
    <row r="29" spans="1:9">
      <c r="A29" t="s">
        <v>17</v>
      </c>
      <c r="B29" s="58">
        <v>0</v>
      </c>
      <c r="C29" s="35">
        <v>0</v>
      </c>
      <c r="D29" s="35">
        <v>0</v>
      </c>
      <c r="E29" s="35">
        <v>0</v>
      </c>
      <c r="F29" s="59">
        <v>750</v>
      </c>
      <c r="G29" s="10">
        <f t="shared" si="0"/>
        <v>750</v>
      </c>
      <c r="H29" s="23" t="s">
        <v>25</v>
      </c>
      <c r="I29" s="22">
        <f t="shared" si="1"/>
        <v>750</v>
      </c>
    </row>
    <row r="30" spans="1:9" ht="17" thickBot="1">
      <c r="A30" t="s">
        <v>11</v>
      </c>
      <c r="B30" s="60">
        <v>0</v>
      </c>
      <c r="C30" s="61">
        <v>0</v>
      </c>
      <c r="D30" s="61">
        <v>0</v>
      </c>
      <c r="E30" s="61">
        <v>0</v>
      </c>
      <c r="F30" s="62">
        <v>2000</v>
      </c>
      <c r="G30" s="10">
        <f t="shared" si="0"/>
        <v>2000</v>
      </c>
      <c r="H30" s="23" t="s">
        <v>25</v>
      </c>
      <c r="I30" s="22">
        <f t="shared" si="1"/>
        <v>2000</v>
      </c>
    </row>
    <row r="31" spans="1:9">
      <c r="A31" s="2" t="s">
        <v>23</v>
      </c>
      <c r="B31" s="10">
        <f>SUM(B24:B30)</f>
        <v>2250</v>
      </c>
      <c r="C31" s="10">
        <f t="shared" ref="C31:F31" si="2">SUM(C24:C30)</f>
        <v>0</v>
      </c>
      <c r="D31" s="10">
        <f t="shared" si="2"/>
        <v>3150</v>
      </c>
      <c r="E31" s="10">
        <f t="shared" si="2"/>
        <v>1000</v>
      </c>
      <c r="F31" s="10">
        <f t="shared" si="2"/>
        <v>3600</v>
      </c>
    </row>
    <row r="32" spans="1:9">
      <c r="B32" s="23" t="s">
        <v>27</v>
      </c>
      <c r="C32" s="23" t="s">
        <v>27</v>
      </c>
      <c r="D32" s="23" t="s">
        <v>27</v>
      </c>
      <c r="E32" s="23" t="s">
        <v>27</v>
      </c>
      <c r="F32" s="23" t="s">
        <v>27</v>
      </c>
    </row>
    <row r="33" spans="1:6" ht="17" thickBot="1">
      <c r="A33" s="2" t="s">
        <v>19</v>
      </c>
      <c r="B33" s="19">
        <f>B12</f>
        <v>2250</v>
      </c>
      <c r="C33" s="19">
        <f t="shared" ref="C33:E33" si="3">C12</f>
        <v>1350</v>
      </c>
      <c r="D33" s="19">
        <f t="shared" si="3"/>
        <v>3150</v>
      </c>
      <c r="E33" s="19">
        <f t="shared" si="3"/>
        <v>2250</v>
      </c>
      <c r="F33" s="19">
        <f>F12*F34</f>
        <v>3600</v>
      </c>
    </row>
    <row r="34" spans="1:6" ht="17" thickBot="1">
      <c r="A34" s="2" t="s">
        <v>78</v>
      </c>
      <c r="F34" s="63">
        <v>1</v>
      </c>
    </row>
    <row r="36" spans="1:6" s="10" customFormat="1">
      <c r="A36" s="11" t="s">
        <v>86</v>
      </c>
    </row>
    <row r="37" spans="1:6" ht="17" thickBot="1"/>
    <row r="38" spans="1:6">
      <c r="A38" s="83" t="s">
        <v>87</v>
      </c>
      <c r="B38" s="84"/>
      <c r="C38" s="84"/>
      <c r="D38" s="84"/>
      <c r="E38" s="85"/>
    </row>
    <row r="39" spans="1:6">
      <c r="A39" s="86" t="s">
        <v>206</v>
      </c>
      <c r="B39" s="87"/>
      <c r="C39" s="87"/>
      <c r="D39" s="87"/>
      <c r="E39" s="88"/>
    </row>
    <row r="40" spans="1:6">
      <c r="A40" s="89" t="s">
        <v>214</v>
      </c>
      <c r="B40" s="87"/>
      <c r="C40" s="87"/>
      <c r="D40" s="87"/>
      <c r="E40" s="88"/>
    </row>
    <row r="41" spans="1:6">
      <c r="A41" s="89" t="s">
        <v>225</v>
      </c>
      <c r="B41" s="87"/>
      <c r="C41" s="87"/>
      <c r="D41" s="87"/>
      <c r="E41" s="88"/>
    </row>
    <row r="42" spans="1:6">
      <c r="A42" s="89" t="s">
        <v>220</v>
      </c>
      <c r="B42" s="87"/>
      <c r="C42" s="87"/>
      <c r="D42" s="87"/>
      <c r="E42" s="88"/>
    </row>
    <row r="43" spans="1:6">
      <c r="A43" s="89" t="s">
        <v>221</v>
      </c>
      <c r="B43" s="87"/>
      <c r="C43" s="87"/>
      <c r="D43" s="87"/>
      <c r="E43" s="88"/>
    </row>
    <row r="44" spans="1:6">
      <c r="A44" s="89" t="s">
        <v>153</v>
      </c>
      <c r="B44" s="87"/>
      <c r="C44" s="87"/>
      <c r="D44" s="87"/>
      <c r="E44" s="88"/>
    </row>
    <row r="45" spans="1:6">
      <c r="A45" s="89" t="s">
        <v>226</v>
      </c>
      <c r="B45" s="87"/>
      <c r="C45" s="87"/>
      <c r="D45" s="87"/>
      <c r="E45" s="88"/>
    </row>
    <row r="46" spans="1:6">
      <c r="A46" s="89" t="s">
        <v>227</v>
      </c>
      <c r="B46" s="87"/>
      <c r="C46" s="87"/>
      <c r="D46" s="87"/>
      <c r="E46" s="88"/>
    </row>
    <row r="47" spans="1:6">
      <c r="A47" s="96" t="s">
        <v>89</v>
      </c>
      <c r="B47" s="87"/>
      <c r="C47" s="87"/>
      <c r="D47" s="87"/>
      <c r="E47" s="88"/>
    </row>
    <row r="48" spans="1:6">
      <c r="A48" s="86"/>
      <c r="B48" s="87"/>
      <c r="C48" s="87"/>
      <c r="D48" s="87"/>
      <c r="E48" s="88"/>
    </row>
    <row r="49" spans="1:5" ht="17" thickBot="1">
      <c r="A49" s="93" t="s">
        <v>228</v>
      </c>
      <c r="B49" s="91"/>
      <c r="C49" s="91"/>
      <c r="D49" s="91"/>
      <c r="E49" s="92"/>
    </row>
  </sheetData>
  <mergeCells count="2">
    <mergeCell ref="B3:F3"/>
    <mergeCell ref="B22:E2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C5D86-BBB0-9E45-98BF-B6104BA5C7D6}">
  <sheetPr codeName="Sheet14"/>
  <dimension ref="A1:J48"/>
  <sheetViews>
    <sheetView workbookViewId="0">
      <selection activeCell="A49" sqref="A49"/>
    </sheetView>
  </sheetViews>
  <sheetFormatPr baseColWidth="10" defaultRowHeight="16"/>
  <cols>
    <col min="1" max="1" width="19.6640625" bestFit="1" customWidth="1"/>
    <col min="3" max="3" width="12.83203125" bestFit="1" customWidth="1"/>
    <col min="6" max="6" width="11.1640625" bestFit="1" customWidth="1"/>
    <col min="9" max="9" width="13.5" customWidth="1"/>
  </cols>
  <sheetData>
    <row r="1" spans="1:10" s="10" customFormat="1">
      <c r="A1" s="11" t="s">
        <v>18</v>
      </c>
    </row>
    <row r="3" spans="1:10" ht="16" customHeight="1">
      <c r="A3" s="2"/>
      <c r="B3" s="186" t="s">
        <v>15</v>
      </c>
      <c r="C3" s="187"/>
      <c r="D3" s="187"/>
      <c r="E3" s="187"/>
      <c r="F3" s="187"/>
      <c r="G3" s="97" t="s">
        <v>14</v>
      </c>
      <c r="H3" s="98"/>
    </row>
    <row r="4" spans="1:10" ht="17" thickBot="1">
      <c r="A4" s="2" t="s">
        <v>7</v>
      </c>
      <c r="B4" s="2" t="s">
        <v>8</v>
      </c>
      <c r="C4" s="2" t="s">
        <v>9</v>
      </c>
      <c r="D4" s="2" t="s">
        <v>10</v>
      </c>
      <c r="E4" s="2" t="s">
        <v>6</v>
      </c>
      <c r="F4" s="41" t="s">
        <v>11</v>
      </c>
      <c r="G4" s="2" t="s">
        <v>113</v>
      </c>
      <c r="H4" s="98"/>
    </row>
    <row r="5" spans="1:10">
      <c r="A5" t="s">
        <v>8</v>
      </c>
      <c r="B5" s="50">
        <v>0.75</v>
      </c>
      <c r="C5" s="51">
        <v>2.5</v>
      </c>
      <c r="D5" s="51">
        <v>4.5</v>
      </c>
      <c r="E5" s="51">
        <v>4.75</v>
      </c>
      <c r="F5" s="99">
        <v>5.25</v>
      </c>
      <c r="G5" s="101">
        <v>1000</v>
      </c>
      <c r="H5" s="98"/>
    </row>
    <row r="6" spans="1:10">
      <c r="A6" t="s">
        <v>9</v>
      </c>
      <c r="B6" s="52">
        <v>2.5</v>
      </c>
      <c r="C6" s="27">
        <v>1</v>
      </c>
      <c r="D6" s="27">
        <v>2.5</v>
      </c>
      <c r="E6" s="27">
        <v>2.75</v>
      </c>
      <c r="F6" s="42">
        <v>3.25</v>
      </c>
      <c r="G6" s="102">
        <v>800</v>
      </c>
      <c r="H6" s="98"/>
    </row>
    <row r="7" spans="1:10">
      <c r="A7" t="s">
        <v>10</v>
      </c>
      <c r="B7" s="52">
        <v>4.5</v>
      </c>
      <c r="C7" s="27">
        <v>2.5</v>
      </c>
      <c r="D7" s="27">
        <v>0.5</v>
      </c>
      <c r="E7" s="27">
        <v>2.25</v>
      </c>
      <c r="F7" s="42">
        <v>1.75</v>
      </c>
      <c r="G7" s="102">
        <v>2600</v>
      </c>
      <c r="H7" s="98"/>
      <c r="J7" s="47"/>
    </row>
    <row r="8" spans="1:10">
      <c r="A8" t="s">
        <v>6</v>
      </c>
      <c r="B8" s="52">
        <v>4.75</v>
      </c>
      <c r="C8" s="27">
        <v>2.75</v>
      </c>
      <c r="D8" s="27">
        <v>2.25</v>
      </c>
      <c r="E8" s="27">
        <v>0.75</v>
      </c>
      <c r="F8" s="42">
        <v>2.5</v>
      </c>
      <c r="G8" s="102">
        <v>1600</v>
      </c>
      <c r="H8" s="98"/>
    </row>
    <row r="9" spans="1:10">
      <c r="A9" t="s">
        <v>16</v>
      </c>
      <c r="B9" s="52">
        <v>1.5</v>
      </c>
      <c r="C9" s="27">
        <v>1.5</v>
      </c>
      <c r="D9" s="27">
        <v>3.75</v>
      </c>
      <c r="E9" s="27">
        <v>2.5</v>
      </c>
      <c r="F9" s="42">
        <v>3.75</v>
      </c>
      <c r="G9" s="102">
        <v>1600</v>
      </c>
      <c r="H9" s="98"/>
    </row>
    <row r="10" spans="1:10">
      <c r="A10" t="s">
        <v>17</v>
      </c>
      <c r="B10" s="52">
        <v>3</v>
      </c>
      <c r="C10" s="27">
        <v>2.25</v>
      </c>
      <c r="D10" s="27">
        <v>3</v>
      </c>
      <c r="E10" s="27">
        <v>3.5</v>
      </c>
      <c r="F10" s="42">
        <v>3.5</v>
      </c>
      <c r="G10" s="102">
        <v>800</v>
      </c>
      <c r="H10" s="98"/>
    </row>
    <row r="11" spans="1:10" ht="17" thickBot="1">
      <c r="A11" t="s">
        <v>11</v>
      </c>
      <c r="B11" s="53">
        <v>5.25</v>
      </c>
      <c r="C11" s="54">
        <v>3.25</v>
      </c>
      <c r="D11" s="54">
        <v>1.75</v>
      </c>
      <c r="E11" s="54">
        <v>3.75</v>
      </c>
      <c r="F11" s="100">
        <v>0.5</v>
      </c>
      <c r="G11" s="103">
        <v>2200</v>
      </c>
      <c r="H11" s="98"/>
    </row>
    <row r="12" spans="1:10">
      <c r="A12" s="2" t="s">
        <v>19</v>
      </c>
      <c r="B12" s="19">
        <f>2500*90%</f>
        <v>2250</v>
      </c>
      <c r="C12" s="19">
        <f>1500*90%</f>
        <v>1350</v>
      </c>
      <c r="D12" s="19">
        <f>3500*90%</f>
        <v>3150</v>
      </c>
      <c r="E12" s="19">
        <f>2500*90%</f>
        <v>2250</v>
      </c>
      <c r="F12" s="43">
        <f>4000*90%</f>
        <v>3600</v>
      </c>
      <c r="H12" s="98"/>
    </row>
    <row r="13" spans="1:10">
      <c r="A13" s="2" t="s">
        <v>20</v>
      </c>
      <c r="B13" s="20">
        <v>14</v>
      </c>
      <c r="C13" s="20">
        <v>19</v>
      </c>
      <c r="D13" s="20">
        <v>13</v>
      </c>
      <c r="E13" s="20">
        <v>17</v>
      </c>
      <c r="F13" s="44">
        <v>10</v>
      </c>
      <c r="H13" s="98"/>
    </row>
    <row r="14" spans="1:10">
      <c r="A14" s="2"/>
      <c r="B14" s="20"/>
      <c r="C14" s="20"/>
      <c r="D14" s="20"/>
      <c r="E14" s="20"/>
      <c r="F14" s="44"/>
    </row>
    <row r="15" spans="1:10" s="10" customFormat="1">
      <c r="A15" s="11" t="s">
        <v>88</v>
      </c>
      <c r="B15" s="94"/>
      <c r="C15" s="94"/>
      <c r="D15" s="94"/>
      <c r="E15" s="94"/>
    </row>
    <row r="16" spans="1:10">
      <c r="A16" s="95" t="s">
        <v>189</v>
      </c>
      <c r="B16" s="20"/>
      <c r="C16" s="20"/>
      <c r="D16" s="20"/>
      <c r="E16" s="20"/>
    </row>
    <row r="18" spans="1:9" s="10" customFormat="1">
      <c r="A18" s="11" t="s">
        <v>21</v>
      </c>
    </row>
    <row r="19" spans="1:9" ht="17" thickBot="1"/>
    <row r="20" spans="1:9" ht="17" thickBot="1">
      <c r="B20" s="64" t="s">
        <v>22</v>
      </c>
      <c r="C20" s="65">
        <f>SUMPRODUCT(B5:F11,B24:F30)+SUMPRODUCT(B13:F13,B31:F31)</f>
        <v>148175</v>
      </c>
    </row>
    <row r="22" spans="1:9">
      <c r="A22" s="2"/>
      <c r="B22" s="186" t="s">
        <v>15</v>
      </c>
      <c r="C22" s="187"/>
      <c r="D22" s="187"/>
      <c r="E22" s="187"/>
      <c r="F22" s="40"/>
    </row>
    <row r="23" spans="1:9" ht="17" thickBot="1">
      <c r="A23" s="2" t="s">
        <v>7</v>
      </c>
      <c r="B23" s="2" t="s">
        <v>8</v>
      </c>
      <c r="C23" s="2" t="s">
        <v>9</v>
      </c>
      <c r="D23" s="2" t="s">
        <v>10</v>
      </c>
      <c r="E23" s="2" t="s">
        <v>6</v>
      </c>
      <c r="F23" s="2" t="s">
        <v>11</v>
      </c>
      <c r="G23" s="21" t="s">
        <v>23</v>
      </c>
      <c r="I23" s="2" t="s">
        <v>114</v>
      </c>
    </row>
    <row r="24" spans="1:9">
      <c r="A24" t="s">
        <v>8</v>
      </c>
      <c r="B24" s="55">
        <v>1000</v>
      </c>
      <c r="C24" s="56">
        <v>0</v>
      </c>
      <c r="D24" s="56">
        <v>0</v>
      </c>
      <c r="E24" s="56">
        <v>0</v>
      </c>
      <c r="F24" s="57">
        <v>0</v>
      </c>
      <c r="G24" s="10">
        <f>SUM(B24:F24)</f>
        <v>1000</v>
      </c>
      <c r="H24" s="23" t="s">
        <v>25</v>
      </c>
      <c r="I24" s="22">
        <f>G5</f>
        <v>1000</v>
      </c>
    </row>
    <row r="25" spans="1:9">
      <c r="A25" t="s">
        <v>9</v>
      </c>
      <c r="B25" s="58">
        <v>0</v>
      </c>
      <c r="C25" s="35">
        <v>0</v>
      </c>
      <c r="D25" s="35">
        <v>550</v>
      </c>
      <c r="E25" s="35">
        <v>0</v>
      </c>
      <c r="F25" s="59">
        <v>250</v>
      </c>
      <c r="G25" s="10">
        <f t="shared" ref="G25:G30" si="0">SUM(B25:F25)</f>
        <v>800</v>
      </c>
      <c r="H25" s="23" t="s">
        <v>25</v>
      </c>
      <c r="I25" s="22">
        <f t="shared" ref="I25:I30" si="1">G6</f>
        <v>800</v>
      </c>
    </row>
    <row r="26" spans="1:9">
      <c r="A26" t="s">
        <v>10</v>
      </c>
      <c r="B26" s="58">
        <v>0</v>
      </c>
      <c r="C26" s="35">
        <v>0</v>
      </c>
      <c r="D26" s="35">
        <v>2600</v>
      </c>
      <c r="E26" s="35">
        <v>0</v>
      </c>
      <c r="F26" s="59">
        <v>0</v>
      </c>
      <c r="G26" s="10">
        <f t="shared" si="0"/>
        <v>2600</v>
      </c>
      <c r="H26" s="23" t="s">
        <v>25</v>
      </c>
      <c r="I26" s="22">
        <f t="shared" si="1"/>
        <v>2600</v>
      </c>
    </row>
    <row r="27" spans="1:9">
      <c r="A27" t="s">
        <v>6</v>
      </c>
      <c r="B27" s="58">
        <v>0</v>
      </c>
      <c r="C27" s="35">
        <v>0</v>
      </c>
      <c r="D27" s="35">
        <v>0</v>
      </c>
      <c r="E27" s="35">
        <v>1600</v>
      </c>
      <c r="F27" s="59">
        <v>0</v>
      </c>
      <c r="G27" s="10">
        <f t="shared" si="0"/>
        <v>1600</v>
      </c>
      <c r="H27" s="23" t="s">
        <v>25</v>
      </c>
      <c r="I27" s="22">
        <f t="shared" si="1"/>
        <v>1600</v>
      </c>
    </row>
    <row r="28" spans="1:9">
      <c r="A28" t="s">
        <v>16</v>
      </c>
      <c r="B28" s="58">
        <v>1250</v>
      </c>
      <c r="C28" s="35">
        <v>0</v>
      </c>
      <c r="D28" s="35">
        <v>0</v>
      </c>
      <c r="E28" s="35">
        <v>0</v>
      </c>
      <c r="F28" s="59">
        <v>350</v>
      </c>
      <c r="G28" s="10">
        <f t="shared" si="0"/>
        <v>1600</v>
      </c>
      <c r="H28" s="23" t="s">
        <v>25</v>
      </c>
      <c r="I28" s="22">
        <f t="shared" si="1"/>
        <v>1600</v>
      </c>
    </row>
    <row r="29" spans="1:9">
      <c r="A29" t="s">
        <v>17</v>
      </c>
      <c r="B29" s="58">
        <v>0</v>
      </c>
      <c r="C29" s="35">
        <v>0</v>
      </c>
      <c r="D29" s="35">
        <v>0</v>
      </c>
      <c r="E29" s="35">
        <v>0</v>
      </c>
      <c r="F29" s="59">
        <v>800</v>
      </c>
      <c r="G29" s="10">
        <f t="shared" si="0"/>
        <v>800</v>
      </c>
      <c r="H29" s="23" t="s">
        <v>25</v>
      </c>
      <c r="I29" s="22">
        <f t="shared" si="1"/>
        <v>800</v>
      </c>
    </row>
    <row r="30" spans="1:9" ht="17" thickBot="1">
      <c r="A30" t="s">
        <v>11</v>
      </c>
      <c r="B30" s="60">
        <v>0</v>
      </c>
      <c r="C30" s="61">
        <v>0</v>
      </c>
      <c r="D30" s="61">
        <v>0</v>
      </c>
      <c r="E30" s="61">
        <v>0</v>
      </c>
      <c r="F30" s="62">
        <v>2200</v>
      </c>
      <c r="G30" s="10">
        <f t="shared" si="0"/>
        <v>2200</v>
      </c>
      <c r="H30" s="23" t="s">
        <v>25</v>
      </c>
      <c r="I30" s="22">
        <f t="shared" si="1"/>
        <v>2200</v>
      </c>
    </row>
    <row r="31" spans="1:9">
      <c r="A31" s="2" t="s">
        <v>23</v>
      </c>
      <c r="B31" s="10">
        <f>SUM(B24:B30)</f>
        <v>2250</v>
      </c>
      <c r="C31" s="10">
        <f t="shared" ref="C31:F31" si="2">SUM(C24:C30)</f>
        <v>0</v>
      </c>
      <c r="D31" s="10">
        <f t="shared" si="2"/>
        <v>3150</v>
      </c>
      <c r="E31" s="10">
        <f t="shared" si="2"/>
        <v>1600</v>
      </c>
      <c r="F31" s="10">
        <f t="shared" si="2"/>
        <v>3600</v>
      </c>
    </row>
    <row r="32" spans="1:9">
      <c r="B32" s="23" t="s">
        <v>27</v>
      </c>
      <c r="C32" s="23" t="s">
        <v>27</v>
      </c>
      <c r="D32" s="23" t="s">
        <v>27</v>
      </c>
      <c r="E32" s="23" t="s">
        <v>27</v>
      </c>
      <c r="F32" s="23" t="s">
        <v>27</v>
      </c>
    </row>
    <row r="33" spans="1:6" ht="17" thickBot="1">
      <c r="A33" s="2" t="s">
        <v>19</v>
      </c>
      <c r="B33" s="19">
        <f>B12</f>
        <v>2250</v>
      </c>
      <c r="C33" s="19">
        <f t="shared" ref="C33:E33" si="3">C12</f>
        <v>1350</v>
      </c>
      <c r="D33" s="19">
        <f t="shared" si="3"/>
        <v>3150</v>
      </c>
      <c r="E33" s="19">
        <f t="shared" si="3"/>
        <v>2250</v>
      </c>
      <c r="F33" s="19">
        <f>F12*F34</f>
        <v>3600</v>
      </c>
    </row>
    <row r="34" spans="1:6" ht="17" thickBot="1">
      <c r="A34" s="2" t="s">
        <v>78</v>
      </c>
      <c r="F34" s="63">
        <v>1</v>
      </c>
    </row>
    <row r="36" spans="1:6" s="10" customFormat="1">
      <c r="A36" s="11" t="s">
        <v>86</v>
      </c>
    </row>
    <row r="37" spans="1:6" ht="17" thickBot="1"/>
    <row r="38" spans="1:6">
      <c r="A38" s="83" t="s">
        <v>87</v>
      </c>
      <c r="B38" s="84"/>
      <c r="C38" s="84"/>
      <c r="D38" s="84"/>
      <c r="E38" s="85"/>
    </row>
    <row r="39" spans="1:6">
      <c r="A39" s="86" t="s">
        <v>206</v>
      </c>
      <c r="B39" s="87"/>
      <c r="C39" s="87"/>
      <c r="D39" s="87"/>
      <c r="E39" s="88"/>
    </row>
    <row r="40" spans="1:6">
      <c r="A40" s="89" t="s">
        <v>229</v>
      </c>
      <c r="B40" s="87"/>
      <c r="C40" s="87"/>
      <c r="D40" s="87"/>
      <c r="E40" s="88"/>
    </row>
    <row r="41" spans="1:6">
      <c r="A41" s="89" t="s">
        <v>149</v>
      </c>
      <c r="B41" s="87"/>
      <c r="C41" s="87"/>
      <c r="D41" s="87"/>
      <c r="E41" s="88"/>
    </row>
    <row r="42" spans="1:6">
      <c r="A42" s="89" t="s">
        <v>230</v>
      </c>
      <c r="B42" s="87"/>
      <c r="C42" s="87"/>
      <c r="D42" s="87"/>
      <c r="E42" s="88"/>
    </row>
    <row r="43" spans="1:6">
      <c r="A43" s="89" t="s">
        <v>163</v>
      </c>
      <c r="B43" s="87"/>
      <c r="C43" s="87"/>
      <c r="D43" s="87"/>
      <c r="E43" s="88"/>
    </row>
    <row r="44" spans="1:6">
      <c r="A44" s="96" t="s">
        <v>231</v>
      </c>
      <c r="B44" s="87"/>
      <c r="C44" s="87"/>
      <c r="D44" s="87"/>
      <c r="E44" s="88"/>
    </row>
    <row r="45" spans="1:6">
      <c r="A45" s="96" t="s">
        <v>232</v>
      </c>
      <c r="B45" s="87"/>
      <c r="C45" s="87"/>
      <c r="D45" s="87"/>
      <c r="E45" s="88"/>
    </row>
    <row r="46" spans="1:6">
      <c r="A46" s="96" t="s">
        <v>151</v>
      </c>
      <c r="B46" s="87"/>
      <c r="C46" s="87"/>
      <c r="D46" s="87"/>
      <c r="E46" s="88"/>
    </row>
    <row r="47" spans="1:6">
      <c r="A47" s="86"/>
      <c r="B47" s="87"/>
      <c r="C47" s="87"/>
      <c r="D47" s="87"/>
      <c r="E47" s="88"/>
    </row>
    <row r="48" spans="1:6" ht="17" thickBot="1">
      <c r="A48" s="93" t="s">
        <v>233</v>
      </c>
      <c r="B48" s="91"/>
      <c r="C48" s="91"/>
      <c r="D48" s="91"/>
      <c r="E48" s="92"/>
    </row>
  </sheetData>
  <mergeCells count="2">
    <mergeCell ref="B3:F3"/>
    <mergeCell ref="B22:E2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6E06-FBC0-0D47-91B2-A300D5C96BC9}">
  <sheetPr codeName="Sheet16"/>
  <dimension ref="A1:I49"/>
  <sheetViews>
    <sheetView zoomScale="85" workbookViewId="0">
      <selection activeCell="I44" sqref="I44"/>
    </sheetView>
  </sheetViews>
  <sheetFormatPr baseColWidth="10" defaultRowHeight="16"/>
  <cols>
    <col min="1" max="1" width="19.6640625" bestFit="1" customWidth="1"/>
    <col min="3" max="3" width="12.83203125" bestFit="1" customWidth="1"/>
    <col min="6" max="6" width="11.1640625" bestFit="1" customWidth="1"/>
    <col min="9" max="9" width="13.5" customWidth="1"/>
  </cols>
  <sheetData>
    <row r="1" spans="1:8" s="10" customFormat="1">
      <c r="A1" s="11" t="s">
        <v>18</v>
      </c>
    </row>
    <row r="3" spans="1:8" ht="16" customHeight="1">
      <c r="A3" s="2"/>
      <c r="B3" s="186" t="s">
        <v>15</v>
      </c>
      <c r="C3" s="187"/>
      <c r="D3" s="187"/>
      <c r="E3" s="187"/>
      <c r="F3" s="187"/>
      <c r="G3" s="97" t="s">
        <v>14</v>
      </c>
      <c r="H3" s="98"/>
    </row>
    <row r="4" spans="1:8" ht="17" thickBot="1">
      <c r="A4" s="2" t="s">
        <v>7</v>
      </c>
      <c r="B4" s="2" t="s">
        <v>8</v>
      </c>
      <c r="C4" s="2" t="s">
        <v>9</v>
      </c>
      <c r="D4" s="2" t="s">
        <v>10</v>
      </c>
      <c r="E4" s="2" t="s">
        <v>6</v>
      </c>
      <c r="F4" s="41" t="s">
        <v>11</v>
      </c>
      <c r="G4" s="2" t="s">
        <v>115</v>
      </c>
      <c r="H4" s="98"/>
    </row>
    <row r="5" spans="1:8">
      <c r="A5" t="s">
        <v>8</v>
      </c>
      <c r="B5" s="50">
        <v>0.75</v>
      </c>
      <c r="C5" s="51">
        <v>2.5</v>
      </c>
      <c r="D5" s="51">
        <v>4.5</v>
      </c>
      <c r="E5" s="51">
        <v>4.75</v>
      </c>
      <c r="F5" s="99">
        <v>5.25</v>
      </c>
      <c r="G5" s="101">
        <v>1000</v>
      </c>
      <c r="H5" s="98"/>
    </row>
    <row r="6" spans="1:8">
      <c r="A6" t="s">
        <v>9</v>
      </c>
      <c r="B6" s="52">
        <v>2.5</v>
      </c>
      <c r="C6" s="27">
        <v>1</v>
      </c>
      <c r="D6" s="27">
        <v>2.5</v>
      </c>
      <c r="E6" s="27">
        <v>2.75</v>
      </c>
      <c r="F6" s="42">
        <v>3.25</v>
      </c>
      <c r="G6" s="102">
        <v>850</v>
      </c>
      <c r="H6" s="98"/>
    </row>
    <row r="7" spans="1:8">
      <c r="A7" t="s">
        <v>10</v>
      </c>
      <c r="B7" s="52">
        <v>4.5</v>
      </c>
      <c r="C7" s="27">
        <v>2.5</v>
      </c>
      <c r="D7" s="27">
        <v>0.5</v>
      </c>
      <c r="E7" s="27">
        <v>2.25</v>
      </c>
      <c r="F7" s="42">
        <v>1.75</v>
      </c>
      <c r="G7" s="102">
        <v>2700</v>
      </c>
      <c r="H7" s="98"/>
    </row>
    <row r="8" spans="1:8">
      <c r="A8" t="s">
        <v>6</v>
      </c>
      <c r="B8" s="52">
        <v>4.75</v>
      </c>
      <c r="C8" s="27">
        <v>2.75</v>
      </c>
      <c r="D8" s="27">
        <v>2.25</v>
      </c>
      <c r="E8" s="27">
        <v>0.75</v>
      </c>
      <c r="F8" s="42">
        <v>2.5</v>
      </c>
      <c r="G8" s="102">
        <v>1700</v>
      </c>
      <c r="H8" s="98"/>
    </row>
    <row r="9" spans="1:8">
      <c r="A9" t="s">
        <v>16</v>
      </c>
      <c r="B9" s="52">
        <v>1.5</v>
      </c>
      <c r="C9" s="27">
        <v>1.5</v>
      </c>
      <c r="D9" s="27">
        <v>3.75</v>
      </c>
      <c r="E9" s="27">
        <v>2.5</v>
      </c>
      <c r="F9" s="42">
        <v>3.75</v>
      </c>
      <c r="G9" s="102">
        <v>1700</v>
      </c>
      <c r="H9" s="98"/>
    </row>
    <row r="10" spans="1:8">
      <c r="A10" t="s">
        <v>17</v>
      </c>
      <c r="B10" s="52">
        <v>3</v>
      </c>
      <c r="C10" s="27">
        <v>2.25</v>
      </c>
      <c r="D10" s="27">
        <v>3</v>
      </c>
      <c r="E10" s="27">
        <v>3.5</v>
      </c>
      <c r="F10" s="42">
        <v>3.5</v>
      </c>
      <c r="G10" s="102">
        <v>850</v>
      </c>
      <c r="H10" s="98"/>
    </row>
    <row r="11" spans="1:8" ht="17" thickBot="1">
      <c r="A11" t="s">
        <v>11</v>
      </c>
      <c r="B11" s="53">
        <v>5.25</v>
      </c>
      <c r="C11" s="54">
        <v>3.25</v>
      </c>
      <c r="D11" s="54">
        <v>1.75</v>
      </c>
      <c r="E11" s="54">
        <v>3.75</v>
      </c>
      <c r="F11" s="100">
        <v>0.5</v>
      </c>
      <c r="G11" s="103">
        <v>2400</v>
      </c>
      <c r="H11" s="98"/>
    </row>
    <row r="12" spans="1:8">
      <c r="A12" s="2" t="s">
        <v>19</v>
      </c>
      <c r="B12" s="19">
        <f>2500*90%</f>
        <v>2250</v>
      </c>
      <c r="C12" s="19">
        <f>1500*90%</f>
        <v>1350</v>
      </c>
      <c r="D12" s="19">
        <f>3500*90%</f>
        <v>3150</v>
      </c>
      <c r="E12" s="19">
        <f>2500*90%</f>
        <v>2250</v>
      </c>
      <c r="F12" s="43">
        <f>4000*90%</f>
        <v>3600</v>
      </c>
      <c r="H12" s="98"/>
    </row>
    <row r="13" spans="1:8">
      <c r="A13" s="2" t="s">
        <v>20</v>
      </c>
      <c r="B13" s="20">
        <v>14</v>
      </c>
      <c r="C13" s="20">
        <v>19</v>
      </c>
      <c r="D13" s="20">
        <v>13</v>
      </c>
      <c r="E13" s="20">
        <v>17</v>
      </c>
      <c r="F13" s="44">
        <v>10</v>
      </c>
      <c r="H13" s="98"/>
    </row>
    <row r="14" spans="1:8">
      <c r="A14" s="2"/>
      <c r="B14" s="20"/>
      <c r="C14" s="20"/>
      <c r="D14" s="20"/>
      <c r="E14" s="20"/>
      <c r="F14" s="44"/>
    </row>
    <row r="15" spans="1:8" s="10" customFormat="1">
      <c r="A15" s="11" t="s">
        <v>88</v>
      </c>
      <c r="B15" s="94"/>
      <c r="C15" s="94"/>
      <c r="D15" s="94"/>
      <c r="E15" s="94"/>
    </row>
    <row r="16" spans="1:8">
      <c r="A16" s="95" t="s">
        <v>189</v>
      </c>
      <c r="B16" s="20"/>
      <c r="C16" s="20"/>
      <c r="D16" s="20"/>
      <c r="E16" s="20"/>
    </row>
    <row r="18" spans="1:9" s="10" customFormat="1">
      <c r="A18" s="11" t="s">
        <v>21</v>
      </c>
    </row>
    <row r="19" spans="1:9" ht="17" thickBot="1"/>
    <row r="20" spans="1:9" ht="17" thickBot="1">
      <c r="B20" s="64" t="s">
        <v>22</v>
      </c>
      <c r="C20" s="65">
        <f>SUMPRODUCT(B5:F11,B24:F30)+SUMPRODUCT(B13:F13,B31:F31)</f>
        <v>158800</v>
      </c>
    </row>
    <row r="22" spans="1:9">
      <c r="A22" s="2"/>
      <c r="B22" s="186" t="s">
        <v>15</v>
      </c>
      <c r="C22" s="187"/>
      <c r="D22" s="187"/>
      <c r="E22" s="187"/>
      <c r="F22" s="40"/>
    </row>
    <row r="23" spans="1:9" ht="17" thickBot="1">
      <c r="A23" s="2" t="s">
        <v>7</v>
      </c>
      <c r="B23" s="2" t="s">
        <v>8</v>
      </c>
      <c r="C23" s="2" t="s">
        <v>9</v>
      </c>
      <c r="D23" s="2" t="s">
        <v>10</v>
      </c>
      <c r="E23" s="2" t="s">
        <v>6</v>
      </c>
      <c r="F23" s="2" t="s">
        <v>11</v>
      </c>
      <c r="G23" s="21" t="s">
        <v>23</v>
      </c>
      <c r="I23" s="2" t="s">
        <v>116</v>
      </c>
    </row>
    <row r="24" spans="1:9">
      <c r="A24" t="s">
        <v>8</v>
      </c>
      <c r="B24" s="55">
        <v>1000</v>
      </c>
      <c r="C24" s="56">
        <v>0</v>
      </c>
      <c r="D24" s="56">
        <v>0</v>
      </c>
      <c r="E24" s="56">
        <v>0</v>
      </c>
      <c r="F24" s="57">
        <v>0</v>
      </c>
      <c r="G24" s="10">
        <f>SUM(B24:F24)</f>
        <v>1000</v>
      </c>
      <c r="H24" s="23" t="s">
        <v>25</v>
      </c>
      <c r="I24" s="22">
        <f>G5</f>
        <v>1000</v>
      </c>
    </row>
    <row r="25" spans="1:9">
      <c r="A25" t="s">
        <v>9</v>
      </c>
      <c r="B25" s="58">
        <v>0</v>
      </c>
      <c r="C25" s="35">
        <v>0</v>
      </c>
      <c r="D25" s="35">
        <v>450</v>
      </c>
      <c r="E25" s="35">
        <v>50</v>
      </c>
      <c r="F25" s="59">
        <v>350</v>
      </c>
      <c r="G25" s="10">
        <f t="shared" ref="G25:G30" si="0">SUM(B25:F25)</f>
        <v>850</v>
      </c>
      <c r="H25" s="23" t="s">
        <v>25</v>
      </c>
      <c r="I25" s="22">
        <f t="shared" ref="I25:I30" si="1">G6</f>
        <v>850</v>
      </c>
    </row>
    <row r="26" spans="1:9">
      <c r="A26" t="s">
        <v>10</v>
      </c>
      <c r="B26" s="58">
        <v>0</v>
      </c>
      <c r="C26" s="35">
        <v>0</v>
      </c>
      <c r="D26" s="35">
        <v>2700</v>
      </c>
      <c r="E26" s="35">
        <v>0</v>
      </c>
      <c r="F26" s="59">
        <v>0</v>
      </c>
      <c r="G26" s="10">
        <f t="shared" si="0"/>
        <v>2700</v>
      </c>
      <c r="H26" s="23" t="s">
        <v>25</v>
      </c>
      <c r="I26" s="22">
        <f t="shared" si="1"/>
        <v>2700</v>
      </c>
    </row>
    <row r="27" spans="1:9">
      <c r="A27" t="s">
        <v>6</v>
      </c>
      <c r="B27" s="58">
        <v>0</v>
      </c>
      <c r="C27" s="35">
        <v>0</v>
      </c>
      <c r="D27" s="35">
        <v>0</v>
      </c>
      <c r="E27" s="35">
        <v>1700</v>
      </c>
      <c r="F27" s="59">
        <v>0</v>
      </c>
      <c r="G27" s="10">
        <f t="shared" si="0"/>
        <v>1700</v>
      </c>
      <c r="H27" s="23" t="s">
        <v>25</v>
      </c>
      <c r="I27" s="22">
        <f t="shared" si="1"/>
        <v>1700</v>
      </c>
    </row>
    <row r="28" spans="1:9">
      <c r="A28" t="s">
        <v>16</v>
      </c>
      <c r="B28" s="58">
        <v>1250</v>
      </c>
      <c r="C28" s="35">
        <v>0</v>
      </c>
      <c r="D28" s="35">
        <v>0</v>
      </c>
      <c r="E28" s="35">
        <v>450</v>
      </c>
      <c r="F28" s="59">
        <v>0</v>
      </c>
      <c r="G28" s="10">
        <f t="shared" si="0"/>
        <v>1700</v>
      </c>
      <c r="H28" s="23" t="s">
        <v>25</v>
      </c>
      <c r="I28" s="22">
        <f t="shared" si="1"/>
        <v>1700</v>
      </c>
    </row>
    <row r="29" spans="1:9">
      <c r="A29" t="s">
        <v>17</v>
      </c>
      <c r="B29" s="58">
        <v>0</v>
      </c>
      <c r="C29" s="35">
        <v>0</v>
      </c>
      <c r="D29" s="35">
        <v>0</v>
      </c>
      <c r="E29" s="35">
        <v>0</v>
      </c>
      <c r="F29" s="59">
        <v>850</v>
      </c>
      <c r="G29" s="10">
        <f t="shared" si="0"/>
        <v>850</v>
      </c>
      <c r="H29" s="23" t="s">
        <v>25</v>
      </c>
      <c r="I29" s="22">
        <f t="shared" si="1"/>
        <v>850</v>
      </c>
    </row>
    <row r="30" spans="1:9" ht="17" thickBot="1">
      <c r="A30" t="s">
        <v>11</v>
      </c>
      <c r="B30" s="60">
        <v>0</v>
      </c>
      <c r="C30" s="61">
        <v>0</v>
      </c>
      <c r="D30" s="61">
        <v>0</v>
      </c>
      <c r="E30" s="61">
        <v>0</v>
      </c>
      <c r="F30" s="62">
        <v>2400</v>
      </c>
      <c r="G30" s="10">
        <f t="shared" si="0"/>
        <v>2400</v>
      </c>
      <c r="H30" s="23" t="s">
        <v>25</v>
      </c>
      <c r="I30" s="22">
        <f t="shared" si="1"/>
        <v>2400</v>
      </c>
    </row>
    <row r="31" spans="1:9">
      <c r="A31" s="2" t="s">
        <v>23</v>
      </c>
      <c r="B31" s="10">
        <f>SUM(B24:B30)</f>
        <v>2250</v>
      </c>
      <c r="C31" s="10">
        <f t="shared" ref="C31:F31" si="2">SUM(C24:C30)</f>
        <v>0</v>
      </c>
      <c r="D31" s="10">
        <f t="shared" si="2"/>
        <v>3150</v>
      </c>
      <c r="E31" s="10">
        <f t="shared" si="2"/>
        <v>2200</v>
      </c>
      <c r="F31" s="10">
        <f t="shared" si="2"/>
        <v>3600</v>
      </c>
    </row>
    <row r="32" spans="1:9">
      <c r="B32" s="23" t="s">
        <v>27</v>
      </c>
      <c r="C32" s="23" t="s">
        <v>27</v>
      </c>
      <c r="D32" s="23" t="s">
        <v>27</v>
      </c>
      <c r="E32" s="23" t="s">
        <v>27</v>
      </c>
      <c r="F32" s="23" t="s">
        <v>27</v>
      </c>
    </row>
    <row r="33" spans="1:6" ht="17" thickBot="1">
      <c r="A33" s="2" t="s">
        <v>19</v>
      </c>
      <c r="B33" s="19">
        <f>B12</f>
        <v>2250</v>
      </c>
      <c r="C33" s="19">
        <f t="shared" ref="C33:E33" si="3">C12</f>
        <v>1350</v>
      </c>
      <c r="D33" s="19">
        <f t="shared" si="3"/>
        <v>3150</v>
      </c>
      <c r="E33" s="19">
        <f t="shared" si="3"/>
        <v>2250</v>
      </c>
      <c r="F33" s="19">
        <f>F12*F34</f>
        <v>3600</v>
      </c>
    </row>
    <row r="34" spans="1:6" ht="17" thickBot="1">
      <c r="A34" s="2" t="s">
        <v>78</v>
      </c>
      <c r="F34" s="63">
        <v>1</v>
      </c>
    </row>
    <row r="36" spans="1:6" s="10" customFormat="1">
      <c r="A36" s="11" t="s">
        <v>86</v>
      </c>
    </row>
    <row r="37" spans="1:6" ht="17" thickBot="1"/>
    <row r="38" spans="1:6">
      <c r="A38" s="83" t="s">
        <v>87</v>
      </c>
      <c r="B38" s="84"/>
      <c r="C38" s="84"/>
      <c r="D38" s="84"/>
      <c r="E38" s="85"/>
    </row>
    <row r="39" spans="1:6">
      <c r="A39" s="86" t="s">
        <v>206</v>
      </c>
      <c r="B39" s="87"/>
      <c r="C39" s="87"/>
      <c r="D39" s="87"/>
      <c r="E39" s="88"/>
    </row>
    <row r="40" spans="1:6">
      <c r="A40" s="89" t="s">
        <v>234</v>
      </c>
      <c r="B40" s="87"/>
      <c r="C40" s="87"/>
      <c r="D40" s="87"/>
      <c r="E40" s="88"/>
    </row>
    <row r="41" spans="1:6">
      <c r="A41" s="89" t="s">
        <v>152</v>
      </c>
      <c r="B41" s="87"/>
      <c r="C41" s="87"/>
      <c r="D41" s="87"/>
      <c r="E41" s="88"/>
    </row>
    <row r="42" spans="1:6">
      <c r="A42" s="89" t="s">
        <v>202</v>
      </c>
      <c r="B42" s="87"/>
      <c r="C42" s="87"/>
      <c r="D42" s="87"/>
      <c r="E42" s="88"/>
    </row>
    <row r="43" spans="1:6">
      <c r="A43" s="89" t="s">
        <v>235</v>
      </c>
      <c r="B43" s="87"/>
      <c r="C43" s="87"/>
      <c r="D43" s="87"/>
      <c r="E43" s="88"/>
    </row>
    <row r="44" spans="1:6">
      <c r="A44" s="89" t="s">
        <v>236</v>
      </c>
      <c r="B44" s="87"/>
      <c r="C44" s="87"/>
      <c r="D44" s="87"/>
      <c r="E44" s="88"/>
    </row>
    <row r="45" spans="1:6">
      <c r="A45" s="89" t="s">
        <v>237</v>
      </c>
      <c r="B45" s="87"/>
      <c r="C45" s="87"/>
      <c r="D45" s="87"/>
      <c r="E45" s="88"/>
    </row>
    <row r="46" spans="1:6">
      <c r="A46" s="89" t="s">
        <v>154</v>
      </c>
      <c r="B46" s="87"/>
      <c r="C46" s="87"/>
      <c r="D46" s="87"/>
      <c r="E46" s="88"/>
    </row>
    <row r="47" spans="1:6">
      <c r="A47" s="96" t="s">
        <v>155</v>
      </c>
      <c r="B47" s="87"/>
      <c r="C47" s="87"/>
      <c r="D47" s="87"/>
      <c r="E47" s="88"/>
    </row>
    <row r="48" spans="1:6">
      <c r="A48" s="86"/>
      <c r="B48" s="87"/>
      <c r="C48" s="87"/>
      <c r="D48" s="87"/>
      <c r="E48" s="88"/>
    </row>
    <row r="49" spans="1:5" ht="17" thickBot="1">
      <c r="A49" s="93" t="s">
        <v>238</v>
      </c>
      <c r="B49" s="91"/>
      <c r="C49" s="91"/>
      <c r="D49" s="91"/>
      <c r="E49" s="92"/>
    </row>
  </sheetData>
  <mergeCells count="2">
    <mergeCell ref="B3:F3"/>
    <mergeCell ref="B22:E2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C79D5-82B1-1847-9FB0-F95DE4DC653B}">
  <sheetPr codeName="Sheet17"/>
  <dimension ref="A1:I50"/>
  <sheetViews>
    <sheetView workbookViewId="0">
      <selection activeCell="A51" sqref="A51"/>
    </sheetView>
  </sheetViews>
  <sheetFormatPr baseColWidth="10" defaultRowHeight="16"/>
  <cols>
    <col min="1" max="1" width="19.6640625" bestFit="1" customWidth="1"/>
    <col min="3" max="3" width="12.83203125" bestFit="1" customWidth="1"/>
    <col min="6" max="6" width="11.1640625" bestFit="1" customWidth="1"/>
    <col min="9" max="9" width="13.5" customWidth="1"/>
  </cols>
  <sheetData>
    <row r="1" spans="1:8" s="10" customFormat="1">
      <c r="A1" s="11" t="s">
        <v>18</v>
      </c>
    </row>
    <row r="3" spans="1:8" ht="16" customHeight="1">
      <c r="A3" s="2"/>
      <c r="B3" s="186" t="s">
        <v>15</v>
      </c>
      <c r="C3" s="187"/>
      <c r="D3" s="187"/>
      <c r="E3" s="187"/>
      <c r="F3" s="187"/>
      <c r="G3" s="97" t="s">
        <v>14</v>
      </c>
      <c r="H3" s="98"/>
    </row>
    <row r="4" spans="1:8" ht="17" thickBot="1">
      <c r="A4" s="2" t="s">
        <v>7</v>
      </c>
      <c r="B4" s="2" t="s">
        <v>8</v>
      </c>
      <c r="C4" s="2" t="s">
        <v>9</v>
      </c>
      <c r="D4" s="2" t="s">
        <v>10</v>
      </c>
      <c r="E4" s="2" t="s">
        <v>6</v>
      </c>
      <c r="F4" s="41" t="s">
        <v>11</v>
      </c>
      <c r="G4" s="2" t="s">
        <v>117</v>
      </c>
      <c r="H4" s="98"/>
    </row>
    <row r="5" spans="1:8">
      <c r="A5" t="s">
        <v>8</v>
      </c>
      <c r="B5" s="50">
        <v>0.75</v>
      </c>
      <c r="C5" s="51">
        <v>2.5</v>
      </c>
      <c r="D5" s="51">
        <v>4.5</v>
      </c>
      <c r="E5" s="51">
        <v>4.75</v>
      </c>
      <c r="F5" s="99">
        <v>5.25</v>
      </c>
      <c r="G5" s="101">
        <v>1000</v>
      </c>
      <c r="H5" s="98"/>
    </row>
    <row r="6" spans="1:8">
      <c r="A6" t="s">
        <v>9</v>
      </c>
      <c r="B6" s="52">
        <v>2.5</v>
      </c>
      <c r="C6" s="27">
        <v>1</v>
      </c>
      <c r="D6" s="27">
        <v>2.5</v>
      </c>
      <c r="E6" s="27">
        <v>2.75</v>
      </c>
      <c r="F6" s="42">
        <v>3.25</v>
      </c>
      <c r="G6" s="102">
        <v>900</v>
      </c>
      <c r="H6" s="98"/>
    </row>
    <row r="7" spans="1:8">
      <c r="A7" t="s">
        <v>10</v>
      </c>
      <c r="B7" s="52">
        <v>4.5</v>
      </c>
      <c r="C7" s="27">
        <v>2.5</v>
      </c>
      <c r="D7" s="27">
        <v>0.5</v>
      </c>
      <c r="E7" s="27">
        <v>2.25</v>
      </c>
      <c r="F7" s="42">
        <v>1.75</v>
      </c>
      <c r="G7" s="102">
        <v>2800</v>
      </c>
      <c r="H7" s="98"/>
    </row>
    <row r="8" spans="1:8">
      <c r="A8" t="s">
        <v>6</v>
      </c>
      <c r="B8" s="52">
        <v>4.75</v>
      </c>
      <c r="C8" s="27">
        <v>2.75</v>
      </c>
      <c r="D8" s="27">
        <v>2.25</v>
      </c>
      <c r="E8" s="27">
        <v>0.75</v>
      </c>
      <c r="F8" s="42">
        <v>2.5</v>
      </c>
      <c r="G8" s="102">
        <v>1800</v>
      </c>
      <c r="H8" s="98"/>
    </row>
    <row r="9" spans="1:8">
      <c r="A9" t="s">
        <v>16</v>
      </c>
      <c r="B9" s="52">
        <v>1.5</v>
      </c>
      <c r="C9" s="27">
        <v>1.5</v>
      </c>
      <c r="D9" s="27">
        <v>3.75</v>
      </c>
      <c r="E9" s="27">
        <v>2.5</v>
      </c>
      <c r="F9" s="42">
        <v>3.75</v>
      </c>
      <c r="G9" s="102">
        <v>1800</v>
      </c>
      <c r="H9" s="98"/>
    </row>
    <row r="10" spans="1:8">
      <c r="A10" t="s">
        <v>17</v>
      </c>
      <c r="B10" s="52">
        <v>3</v>
      </c>
      <c r="C10" s="27">
        <v>2.25</v>
      </c>
      <c r="D10" s="27">
        <v>3</v>
      </c>
      <c r="E10" s="27">
        <v>3.5</v>
      </c>
      <c r="F10" s="42">
        <v>3.5</v>
      </c>
      <c r="G10" s="102">
        <v>900</v>
      </c>
      <c r="H10" s="98"/>
    </row>
    <row r="11" spans="1:8" ht="17" thickBot="1">
      <c r="A11" t="s">
        <v>11</v>
      </c>
      <c r="B11" s="53">
        <v>5.25</v>
      </c>
      <c r="C11" s="54">
        <v>3.25</v>
      </c>
      <c r="D11" s="54">
        <v>1.75</v>
      </c>
      <c r="E11" s="54">
        <v>3.75</v>
      </c>
      <c r="F11" s="100">
        <v>0.5</v>
      </c>
      <c r="G11" s="103">
        <v>2600</v>
      </c>
      <c r="H11" s="98"/>
    </row>
    <row r="12" spans="1:8">
      <c r="A12" s="2" t="s">
        <v>19</v>
      </c>
      <c r="B12" s="19">
        <f>2500*90%</f>
        <v>2250</v>
      </c>
      <c r="C12" s="19">
        <f>1500*90%</f>
        <v>1350</v>
      </c>
      <c r="D12" s="19">
        <f>3500*90%</f>
        <v>3150</v>
      </c>
      <c r="E12" s="19">
        <f>2500*90%</f>
        <v>2250</v>
      </c>
      <c r="F12" s="43">
        <f>4000*90%</f>
        <v>3600</v>
      </c>
      <c r="H12" s="98"/>
    </row>
    <row r="13" spans="1:8">
      <c r="A13" s="2" t="s">
        <v>20</v>
      </c>
      <c r="B13" s="20">
        <v>14</v>
      </c>
      <c r="C13" s="20">
        <v>19</v>
      </c>
      <c r="D13" s="20">
        <v>13</v>
      </c>
      <c r="E13" s="20">
        <v>17</v>
      </c>
      <c r="F13" s="44">
        <v>10</v>
      </c>
      <c r="H13" s="98"/>
    </row>
    <row r="14" spans="1:8">
      <c r="A14" s="2"/>
      <c r="B14" s="20"/>
      <c r="C14" s="20"/>
      <c r="D14" s="20"/>
      <c r="E14" s="20"/>
      <c r="F14" s="44"/>
    </row>
    <row r="15" spans="1:8" s="10" customFormat="1">
      <c r="A15" s="11" t="s">
        <v>88</v>
      </c>
      <c r="B15" s="94"/>
      <c r="C15" s="94"/>
      <c r="D15" s="94"/>
      <c r="E15" s="94"/>
    </row>
    <row r="16" spans="1:8">
      <c r="A16" s="95" t="s">
        <v>189</v>
      </c>
      <c r="B16" s="20"/>
      <c r="C16" s="20"/>
      <c r="D16" s="20"/>
      <c r="E16" s="20"/>
    </row>
    <row r="18" spans="1:9" s="10" customFormat="1">
      <c r="A18" s="11" t="s">
        <v>21</v>
      </c>
    </row>
    <row r="19" spans="1:9" ht="17" thickBot="1"/>
    <row r="20" spans="1:9" ht="17" thickBot="1">
      <c r="B20" s="64" t="s">
        <v>22</v>
      </c>
      <c r="C20" s="65">
        <f>SUMPRODUCT(B5:F11,B24:F30)+SUMPRODUCT(B13:F13,B31:F31)</f>
        <v>169900</v>
      </c>
    </row>
    <row r="22" spans="1:9">
      <c r="A22" s="2"/>
      <c r="B22" s="186" t="s">
        <v>15</v>
      </c>
      <c r="C22" s="187"/>
      <c r="D22" s="187"/>
      <c r="E22" s="187"/>
      <c r="F22" s="40"/>
    </row>
    <row r="23" spans="1:9" ht="17" thickBot="1">
      <c r="A23" s="2" t="s">
        <v>7</v>
      </c>
      <c r="B23" s="2" t="s">
        <v>8</v>
      </c>
      <c r="C23" s="2" t="s">
        <v>9</v>
      </c>
      <c r="D23" s="2" t="s">
        <v>10</v>
      </c>
      <c r="E23" s="2" t="s">
        <v>6</v>
      </c>
      <c r="F23" s="2" t="s">
        <v>11</v>
      </c>
      <c r="G23" s="21" t="s">
        <v>23</v>
      </c>
      <c r="I23" s="2" t="s">
        <v>118</v>
      </c>
    </row>
    <row r="24" spans="1:9">
      <c r="A24" t="s">
        <v>8</v>
      </c>
      <c r="B24" s="55">
        <v>1000</v>
      </c>
      <c r="C24" s="56">
        <v>0</v>
      </c>
      <c r="D24" s="56">
        <v>0</v>
      </c>
      <c r="E24" s="56">
        <v>0</v>
      </c>
      <c r="F24" s="57">
        <v>0</v>
      </c>
      <c r="G24" s="10">
        <f>SUM(B24:F24)</f>
        <v>1000</v>
      </c>
      <c r="H24" s="23" t="s">
        <v>25</v>
      </c>
      <c r="I24" s="22">
        <f>G5</f>
        <v>1000</v>
      </c>
    </row>
    <row r="25" spans="1:9">
      <c r="A25" t="s">
        <v>9</v>
      </c>
      <c r="B25" s="58">
        <v>0</v>
      </c>
      <c r="C25" s="35">
        <v>450</v>
      </c>
      <c r="D25" s="35">
        <v>350</v>
      </c>
      <c r="E25" s="35">
        <v>0</v>
      </c>
      <c r="F25" s="59">
        <v>100</v>
      </c>
      <c r="G25" s="10">
        <f t="shared" ref="G25:G30" si="0">SUM(B25:F25)</f>
        <v>900</v>
      </c>
      <c r="H25" s="23" t="s">
        <v>25</v>
      </c>
      <c r="I25" s="22">
        <f t="shared" ref="I25:I30" si="1">G6</f>
        <v>900</v>
      </c>
    </row>
    <row r="26" spans="1:9">
      <c r="A26" t="s">
        <v>10</v>
      </c>
      <c r="B26" s="58">
        <v>0</v>
      </c>
      <c r="C26" s="35">
        <v>0</v>
      </c>
      <c r="D26" s="35">
        <v>2800</v>
      </c>
      <c r="E26" s="35">
        <v>0</v>
      </c>
      <c r="F26" s="59">
        <v>0</v>
      </c>
      <c r="G26" s="10">
        <f t="shared" si="0"/>
        <v>2800</v>
      </c>
      <c r="H26" s="23" t="s">
        <v>25</v>
      </c>
      <c r="I26" s="22">
        <f t="shared" si="1"/>
        <v>2800</v>
      </c>
    </row>
    <row r="27" spans="1:9">
      <c r="A27" t="s">
        <v>6</v>
      </c>
      <c r="B27" s="58">
        <v>0</v>
      </c>
      <c r="C27" s="35">
        <v>0</v>
      </c>
      <c r="D27" s="35">
        <v>0</v>
      </c>
      <c r="E27" s="35">
        <v>1800</v>
      </c>
      <c r="F27" s="59">
        <v>0</v>
      </c>
      <c r="G27" s="10">
        <f t="shared" si="0"/>
        <v>1800</v>
      </c>
      <c r="H27" s="23" t="s">
        <v>25</v>
      </c>
      <c r="I27" s="22">
        <f t="shared" si="1"/>
        <v>1800</v>
      </c>
    </row>
    <row r="28" spans="1:9">
      <c r="A28" t="s">
        <v>16</v>
      </c>
      <c r="B28" s="58">
        <v>1250</v>
      </c>
      <c r="C28" s="35">
        <v>100</v>
      </c>
      <c r="D28" s="35">
        <v>0</v>
      </c>
      <c r="E28" s="35">
        <v>450</v>
      </c>
      <c r="F28" s="59">
        <v>0</v>
      </c>
      <c r="G28" s="10">
        <f t="shared" si="0"/>
        <v>1800</v>
      </c>
      <c r="H28" s="23" t="s">
        <v>25</v>
      </c>
      <c r="I28" s="22">
        <f t="shared" si="1"/>
        <v>1800</v>
      </c>
    </row>
    <row r="29" spans="1:9">
      <c r="A29" t="s">
        <v>17</v>
      </c>
      <c r="B29" s="58">
        <v>0</v>
      </c>
      <c r="C29" s="35">
        <v>0</v>
      </c>
      <c r="D29" s="35">
        <v>0</v>
      </c>
      <c r="E29" s="35">
        <v>0</v>
      </c>
      <c r="F29" s="59">
        <v>900</v>
      </c>
      <c r="G29" s="10">
        <f t="shared" si="0"/>
        <v>900</v>
      </c>
      <c r="H29" s="23" t="s">
        <v>25</v>
      </c>
      <c r="I29" s="22">
        <f t="shared" si="1"/>
        <v>900</v>
      </c>
    </row>
    <row r="30" spans="1:9" ht="17" thickBot="1">
      <c r="A30" t="s">
        <v>11</v>
      </c>
      <c r="B30" s="60">
        <v>0</v>
      </c>
      <c r="C30" s="61">
        <v>0</v>
      </c>
      <c r="D30" s="61">
        <v>0</v>
      </c>
      <c r="E30" s="61">
        <v>0</v>
      </c>
      <c r="F30" s="62">
        <v>2600</v>
      </c>
      <c r="G30" s="10">
        <f t="shared" si="0"/>
        <v>2600</v>
      </c>
      <c r="H30" s="23" t="s">
        <v>25</v>
      </c>
      <c r="I30" s="22">
        <f t="shared" si="1"/>
        <v>2600</v>
      </c>
    </row>
    <row r="31" spans="1:9">
      <c r="A31" s="2" t="s">
        <v>23</v>
      </c>
      <c r="B31" s="10">
        <f>SUM(B24:B30)</f>
        <v>2250</v>
      </c>
      <c r="C31" s="10">
        <f t="shared" ref="C31:F31" si="2">SUM(C24:C30)</f>
        <v>550</v>
      </c>
      <c r="D31" s="10">
        <f t="shared" si="2"/>
        <v>3150</v>
      </c>
      <c r="E31" s="10">
        <f t="shared" si="2"/>
        <v>2250</v>
      </c>
      <c r="F31" s="10">
        <f t="shared" si="2"/>
        <v>3600</v>
      </c>
    </row>
    <row r="32" spans="1:9">
      <c r="B32" s="23" t="s">
        <v>27</v>
      </c>
      <c r="C32" s="23" t="s">
        <v>27</v>
      </c>
      <c r="D32" s="23" t="s">
        <v>27</v>
      </c>
      <c r="E32" s="23" t="s">
        <v>27</v>
      </c>
      <c r="F32" s="23" t="s">
        <v>27</v>
      </c>
    </row>
    <row r="33" spans="1:6" ht="17" thickBot="1">
      <c r="A33" s="2" t="s">
        <v>19</v>
      </c>
      <c r="B33" s="19">
        <f>B12</f>
        <v>2250</v>
      </c>
      <c r="C33" s="19">
        <f t="shared" ref="C33:E33" si="3">C12</f>
        <v>1350</v>
      </c>
      <c r="D33" s="19">
        <f t="shared" si="3"/>
        <v>3150</v>
      </c>
      <c r="E33" s="19">
        <f t="shared" si="3"/>
        <v>2250</v>
      </c>
      <c r="F33" s="19">
        <f>F12*F34</f>
        <v>3600</v>
      </c>
    </row>
    <row r="34" spans="1:6" ht="17" thickBot="1">
      <c r="A34" s="2" t="s">
        <v>78</v>
      </c>
      <c r="F34" s="63">
        <v>1</v>
      </c>
    </row>
    <row r="36" spans="1:6" s="10" customFormat="1">
      <c r="A36" s="11" t="s">
        <v>86</v>
      </c>
    </row>
    <row r="37" spans="1:6" ht="17" thickBot="1"/>
    <row r="38" spans="1:6">
      <c r="A38" s="83" t="s">
        <v>87</v>
      </c>
      <c r="B38" s="84"/>
      <c r="C38" s="84"/>
      <c r="D38" s="84"/>
      <c r="E38" s="85"/>
    </row>
    <row r="39" spans="1:6">
      <c r="A39" s="86" t="s">
        <v>206</v>
      </c>
      <c r="B39" s="87"/>
      <c r="C39" s="87"/>
      <c r="D39" s="87"/>
      <c r="E39" s="88"/>
    </row>
    <row r="40" spans="1:6">
      <c r="A40" s="89" t="s">
        <v>239</v>
      </c>
      <c r="B40" s="87"/>
      <c r="C40" s="87"/>
      <c r="D40" s="87"/>
      <c r="E40" s="88"/>
    </row>
    <row r="41" spans="1:6">
      <c r="A41" s="89" t="s">
        <v>240</v>
      </c>
      <c r="B41" s="87"/>
      <c r="C41" s="87"/>
      <c r="D41" s="87"/>
      <c r="E41" s="88"/>
    </row>
    <row r="42" spans="1:6">
      <c r="A42" s="89" t="s">
        <v>241</v>
      </c>
      <c r="B42" s="87"/>
      <c r="C42" s="87"/>
      <c r="D42" s="87"/>
      <c r="E42" s="88"/>
    </row>
    <row r="43" spans="1:6">
      <c r="A43" s="89" t="s">
        <v>157</v>
      </c>
      <c r="B43" s="87"/>
      <c r="C43" s="87"/>
      <c r="D43" s="87"/>
      <c r="E43" s="88"/>
    </row>
    <row r="44" spans="1:6">
      <c r="A44" s="89" t="s">
        <v>158</v>
      </c>
      <c r="B44" s="87"/>
      <c r="C44" s="87"/>
      <c r="D44" s="87"/>
      <c r="E44" s="88"/>
    </row>
    <row r="45" spans="1:6">
      <c r="A45" s="89" t="s">
        <v>236</v>
      </c>
      <c r="B45" s="87"/>
      <c r="C45" s="87"/>
      <c r="D45" s="87"/>
      <c r="E45" s="88"/>
    </row>
    <row r="46" spans="1:6">
      <c r="A46" s="89" t="s">
        <v>242</v>
      </c>
      <c r="B46" s="87"/>
      <c r="C46" s="87"/>
      <c r="D46" s="87"/>
      <c r="E46" s="88"/>
    </row>
    <row r="47" spans="1:6">
      <c r="A47" s="89" t="s">
        <v>159</v>
      </c>
      <c r="B47" s="87"/>
      <c r="C47" s="87"/>
      <c r="D47" s="87"/>
      <c r="E47" s="88"/>
    </row>
    <row r="48" spans="1:6">
      <c r="A48" s="96" t="s">
        <v>160</v>
      </c>
      <c r="B48" s="87"/>
      <c r="C48" s="87"/>
      <c r="D48" s="87"/>
      <c r="E48" s="88"/>
    </row>
    <row r="49" spans="1:5">
      <c r="A49" s="86"/>
      <c r="B49" s="87"/>
      <c r="C49" s="87"/>
      <c r="D49" s="87"/>
      <c r="E49" s="88"/>
    </row>
    <row r="50" spans="1:5" ht="17" thickBot="1">
      <c r="A50" s="93" t="s">
        <v>243</v>
      </c>
      <c r="B50" s="91"/>
      <c r="C50" s="91"/>
      <c r="D50" s="91"/>
      <c r="E50" s="92"/>
    </row>
  </sheetData>
  <mergeCells count="2">
    <mergeCell ref="B3:F3"/>
    <mergeCell ref="B22:E2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3AD8-A84C-CF42-9EFC-5C8E3A2C50D5}">
  <sheetPr codeName="Sheet18"/>
  <dimension ref="A1:J49"/>
  <sheetViews>
    <sheetView workbookViewId="0">
      <selection activeCell="A50" sqref="A50"/>
    </sheetView>
  </sheetViews>
  <sheetFormatPr baseColWidth="10" defaultRowHeight="16"/>
  <cols>
    <col min="1" max="1" width="19.6640625" bestFit="1" customWidth="1"/>
    <col min="3" max="3" width="12.83203125" bestFit="1" customWidth="1"/>
    <col min="6" max="6" width="11.1640625" bestFit="1" customWidth="1"/>
    <col min="9" max="9" width="13.5" customWidth="1"/>
  </cols>
  <sheetData>
    <row r="1" spans="1:10" s="10" customFormat="1">
      <c r="A1" s="11" t="s">
        <v>18</v>
      </c>
    </row>
    <row r="3" spans="1:10" ht="16" customHeight="1">
      <c r="A3" s="2"/>
      <c r="B3" s="186" t="s">
        <v>15</v>
      </c>
      <c r="C3" s="187"/>
      <c r="D3" s="187"/>
      <c r="E3" s="187"/>
      <c r="F3" s="187"/>
      <c r="G3" s="97" t="s">
        <v>14</v>
      </c>
      <c r="H3" s="98"/>
    </row>
    <row r="4" spans="1:10" ht="17" thickBot="1">
      <c r="A4" s="2" t="s">
        <v>7</v>
      </c>
      <c r="B4" s="2" t="s">
        <v>8</v>
      </c>
      <c r="C4" s="2" t="s">
        <v>9</v>
      </c>
      <c r="D4" s="2" t="s">
        <v>10</v>
      </c>
      <c r="E4" s="2" t="s">
        <v>6</v>
      </c>
      <c r="F4" s="41" t="s">
        <v>11</v>
      </c>
      <c r="G4" s="2" t="s">
        <v>119</v>
      </c>
      <c r="H4" s="98"/>
    </row>
    <row r="5" spans="1:10">
      <c r="A5" t="s">
        <v>8</v>
      </c>
      <c r="B5" s="50">
        <v>0.75</v>
      </c>
      <c r="C5" s="51">
        <v>2.5</v>
      </c>
      <c r="D5" s="51">
        <v>4.5</v>
      </c>
      <c r="E5" s="51">
        <v>4.75</v>
      </c>
      <c r="F5" s="99">
        <v>5.25</v>
      </c>
      <c r="G5" s="101">
        <v>1000</v>
      </c>
      <c r="H5" s="98"/>
    </row>
    <row r="6" spans="1:10">
      <c r="A6" t="s">
        <v>9</v>
      </c>
      <c r="B6" s="52">
        <v>2.5</v>
      </c>
      <c r="C6" s="27">
        <v>1</v>
      </c>
      <c r="D6" s="27">
        <v>2.5</v>
      </c>
      <c r="E6" s="27">
        <v>2.75</v>
      </c>
      <c r="F6" s="42">
        <v>3.25</v>
      </c>
      <c r="G6" s="102">
        <v>950</v>
      </c>
      <c r="H6" s="98"/>
    </row>
    <row r="7" spans="1:10">
      <c r="A7" t="s">
        <v>10</v>
      </c>
      <c r="B7" s="52">
        <v>4.5</v>
      </c>
      <c r="C7" s="27">
        <v>2.5</v>
      </c>
      <c r="D7" s="27">
        <v>0.5</v>
      </c>
      <c r="E7" s="27">
        <v>2.25</v>
      </c>
      <c r="F7" s="42">
        <v>1.75</v>
      </c>
      <c r="G7" s="102">
        <v>2900</v>
      </c>
      <c r="H7" s="98"/>
      <c r="J7" s="47"/>
    </row>
    <row r="8" spans="1:10">
      <c r="A8" t="s">
        <v>6</v>
      </c>
      <c r="B8" s="52">
        <v>4.75</v>
      </c>
      <c r="C8" s="27">
        <v>2.75</v>
      </c>
      <c r="D8" s="27">
        <v>2.25</v>
      </c>
      <c r="E8" s="27">
        <v>0.75</v>
      </c>
      <c r="F8" s="42">
        <v>2.5</v>
      </c>
      <c r="G8" s="102">
        <v>1900</v>
      </c>
      <c r="H8" s="98"/>
    </row>
    <row r="9" spans="1:10">
      <c r="A9" t="s">
        <v>16</v>
      </c>
      <c r="B9" s="52">
        <v>1.5</v>
      </c>
      <c r="C9" s="27">
        <v>1.5</v>
      </c>
      <c r="D9" s="27">
        <v>3.75</v>
      </c>
      <c r="E9" s="27">
        <v>2.5</v>
      </c>
      <c r="F9" s="42">
        <v>3.75</v>
      </c>
      <c r="G9" s="102">
        <v>1900</v>
      </c>
      <c r="H9" s="98"/>
    </row>
    <row r="10" spans="1:10">
      <c r="A10" t="s">
        <v>17</v>
      </c>
      <c r="B10" s="52">
        <v>3</v>
      </c>
      <c r="C10" s="27">
        <v>2.25</v>
      </c>
      <c r="D10" s="27">
        <v>3</v>
      </c>
      <c r="E10" s="27">
        <v>3.5</v>
      </c>
      <c r="F10" s="42">
        <v>3.5</v>
      </c>
      <c r="G10" s="102">
        <v>950</v>
      </c>
      <c r="H10" s="98"/>
    </row>
    <row r="11" spans="1:10" ht="17" thickBot="1">
      <c r="A11" t="s">
        <v>11</v>
      </c>
      <c r="B11" s="53">
        <v>5.25</v>
      </c>
      <c r="C11" s="54">
        <v>3.25</v>
      </c>
      <c r="D11" s="54">
        <v>1.75</v>
      </c>
      <c r="E11" s="54">
        <v>3.75</v>
      </c>
      <c r="F11" s="100">
        <v>0.5</v>
      </c>
      <c r="G11" s="103">
        <v>2800</v>
      </c>
      <c r="H11" s="98"/>
    </row>
    <row r="12" spans="1:10">
      <c r="A12" s="2" t="s">
        <v>19</v>
      </c>
      <c r="B12" s="19">
        <f>2500*90%</f>
        <v>2250</v>
      </c>
      <c r="C12" s="19">
        <f>1500*90%</f>
        <v>1350</v>
      </c>
      <c r="D12" s="19">
        <f>3500*90%</f>
        <v>3150</v>
      </c>
      <c r="E12" s="19">
        <f>2500*90%</f>
        <v>2250</v>
      </c>
      <c r="F12" s="43">
        <f>4000*90%</f>
        <v>3600</v>
      </c>
      <c r="H12" s="98"/>
    </row>
    <row r="13" spans="1:10">
      <c r="A13" s="2" t="s">
        <v>20</v>
      </c>
      <c r="B13" s="20">
        <v>14</v>
      </c>
      <c r="C13" s="20">
        <v>19</v>
      </c>
      <c r="D13" s="20">
        <v>13</v>
      </c>
      <c r="E13" s="20">
        <v>17</v>
      </c>
      <c r="F13" s="44">
        <v>10</v>
      </c>
      <c r="H13" s="98"/>
    </row>
    <row r="14" spans="1:10">
      <c r="A14" s="2"/>
      <c r="B14" s="20"/>
      <c r="C14" s="20"/>
      <c r="D14" s="20"/>
      <c r="E14" s="20"/>
      <c r="F14" s="44"/>
    </row>
    <row r="15" spans="1:10" s="10" customFormat="1">
      <c r="A15" s="11" t="s">
        <v>88</v>
      </c>
      <c r="B15" s="94"/>
      <c r="C15" s="94"/>
      <c r="D15" s="94"/>
      <c r="E15" s="94"/>
    </row>
    <row r="16" spans="1:10">
      <c r="A16" s="95" t="s">
        <v>189</v>
      </c>
      <c r="B16" s="20"/>
      <c r="C16" s="20"/>
      <c r="D16" s="20"/>
      <c r="E16" s="20"/>
    </row>
    <row r="18" spans="1:9" s="10" customFormat="1">
      <c r="A18" s="11" t="s">
        <v>21</v>
      </c>
    </row>
    <row r="19" spans="1:9" ht="17" thickBot="1"/>
    <row r="20" spans="1:9" ht="17" thickBot="1">
      <c r="B20" s="64" t="s">
        <v>22</v>
      </c>
      <c r="C20" s="65">
        <f>SUMPRODUCT(B5:F11,B24:F30)+SUMPRODUCT(B13:F13,B31:F31)</f>
        <v>181125</v>
      </c>
    </row>
    <row r="22" spans="1:9">
      <c r="A22" s="2"/>
      <c r="B22" s="186" t="s">
        <v>15</v>
      </c>
      <c r="C22" s="187"/>
      <c r="D22" s="187"/>
      <c r="E22" s="187"/>
      <c r="F22" s="40"/>
    </row>
    <row r="23" spans="1:9" ht="17" thickBot="1">
      <c r="A23" s="2" t="s">
        <v>7</v>
      </c>
      <c r="B23" s="2" t="s">
        <v>8</v>
      </c>
      <c r="C23" s="2" t="s">
        <v>9</v>
      </c>
      <c r="D23" s="2" t="s">
        <v>10</v>
      </c>
      <c r="E23" s="2" t="s">
        <v>6</v>
      </c>
      <c r="F23" s="2" t="s">
        <v>11</v>
      </c>
      <c r="G23" s="21" t="s">
        <v>23</v>
      </c>
      <c r="I23" s="2" t="s">
        <v>120</v>
      </c>
    </row>
    <row r="24" spans="1:9">
      <c r="A24" t="s">
        <v>8</v>
      </c>
      <c r="B24" s="55">
        <v>1000</v>
      </c>
      <c r="C24" s="56">
        <v>0</v>
      </c>
      <c r="D24" s="56">
        <v>0</v>
      </c>
      <c r="E24" s="56">
        <v>0</v>
      </c>
      <c r="F24" s="57">
        <v>0</v>
      </c>
      <c r="G24" s="10">
        <f>SUM(B24:F24)</f>
        <v>1000</v>
      </c>
      <c r="H24" s="23" t="s">
        <v>25</v>
      </c>
      <c r="I24" s="22">
        <f>G5</f>
        <v>1000</v>
      </c>
    </row>
    <row r="25" spans="1:9">
      <c r="A25" t="s">
        <v>9</v>
      </c>
      <c r="B25" s="58">
        <v>0</v>
      </c>
      <c r="C25" s="35">
        <v>850</v>
      </c>
      <c r="D25" s="35">
        <v>100</v>
      </c>
      <c r="E25" s="35">
        <v>0</v>
      </c>
      <c r="F25" s="59">
        <v>0</v>
      </c>
      <c r="G25" s="10">
        <f t="shared" ref="G25:G30" si="0">SUM(B25:F25)</f>
        <v>950</v>
      </c>
      <c r="H25" s="23" t="s">
        <v>25</v>
      </c>
      <c r="I25" s="22">
        <f t="shared" ref="I25:I30" si="1">G6</f>
        <v>950</v>
      </c>
    </row>
    <row r="26" spans="1:9">
      <c r="A26" t="s">
        <v>10</v>
      </c>
      <c r="B26" s="58">
        <v>0</v>
      </c>
      <c r="C26" s="35">
        <v>0</v>
      </c>
      <c r="D26" s="35">
        <v>2900</v>
      </c>
      <c r="E26" s="35">
        <v>0</v>
      </c>
      <c r="F26" s="59">
        <v>0</v>
      </c>
      <c r="G26" s="10">
        <f t="shared" si="0"/>
        <v>2900</v>
      </c>
      <c r="H26" s="23" t="s">
        <v>25</v>
      </c>
      <c r="I26" s="22">
        <f t="shared" si="1"/>
        <v>2900</v>
      </c>
    </row>
    <row r="27" spans="1:9">
      <c r="A27" t="s">
        <v>6</v>
      </c>
      <c r="B27" s="58">
        <v>0</v>
      </c>
      <c r="C27" s="35">
        <v>0</v>
      </c>
      <c r="D27" s="35">
        <v>0</v>
      </c>
      <c r="E27" s="35">
        <v>1900</v>
      </c>
      <c r="F27" s="59">
        <v>0</v>
      </c>
      <c r="G27" s="10">
        <f t="shared" si="0"/>
        <v>1900</v>
      </c>
      <c r="H27" s="23" t="s">
        <v>25</v>
      </c>
      <c r="I27" s="22">
        <f t="shared" si="1"/>
        <v>1900</v>
      </c>
    </row>
    <row r="28" spans="1:9">
      <c r="A28" t="s">
        <v>16</v>
      </c>
      <c r="B28" s="58">
        <v>1250</v>
      </c>
      <c r="C28" s="35">
        <v>300</v>
      </c>
      <c r="D28" s="35">
        <v>0</v>
      </c>
      <c r="E28" s="35">
        <v>350</v>
      </c>
      <c r="F28" s="59">
        <v>0</v>
      </c>
      <c r="G28" s="10">
        <f t="shared" si="0"/>
        <v>1900</v>
      </c>
      <c r="H28" s="23" t="s">
        <v>25</v>
      </c>
      <c r="I28" s="22">
        <f t="shared" si="1"/>
        <v>1900</v>
      </c>
    </row>
    <row r="29" spans="1:9">
      <c r="A29" t="s">
        <v>17</v>
      </c>
      <c r="B29" s="58">
        <v>0</v>
      </c>
      <c r="C29" s="35">
        <v>0</v>
      </c>
      <c r="D29" s="35">
        <v>150</v>
      </c>
      <c r="E29" s="35">
        <v>0</v>
      </c>
      <c r="F29" s="59">
        <v>800</v>
      </c>
      <c r="G29" s="10">
        <f t="shared" si="0"/>
        <v>950</v>
      </c>
      <c r="H29" s="23" t="s">
        <v>25</v>
      </c>
      <c r="I29" s="22">
        <f t="shared" si="1"/>
        <v>950</v>
      </c>
    </row>
    <row r="30" spans="1:9" ht="17" thickBot="1">
      <c r="A30" t="s">
        <v>11</v>
      </c>
      <c r="B30" s="60">
        <v>0</v>
      </c>
      <c r="C30" s="61">
        <v>0</v>
      </c>
      <c r="D30" s="61">
        <v>0</v>
      </c>
      <c r="E30" s="61">
        <v>0</v>
      </c>
      <c r="F30" s="62">
        <v>2800</v>
      </c>
      <c r="G30" s="10">
        <f t="shared" si="0"/>
        <v>2800</v>
      </c>
      <c r="H30" s="23" t="s">
        <v>25</v>
      </c>
      <c r="I30" s="22">
        <f t="shared" si="1"/>
        <v>2800</v>
      </c>
    </row>
    <row r="31" spans="1:9">
      <c r="A31" s="2" t="s">
        <v>23</v>
      </c>
      <c r="B31" s="10">
        <f>SUM(B24:B30)</f>
        <v>2250</v>
      </c>
      <c r="C31" s="10">
        <f t="shared" ref="C31:F31" si="2">SUM(C24:C30)</f>
        <v>1150</v>
      </c>
      <c r="D31" s="10">
        <f t="shared" si="2"/>
        <v>3150</v>
      </c>
      <c r="E31" s="10">
        <f t="shared" si="2"/>
        <v>2250</v>
      </c>
      <c r="F31" s="10">
        <f t="shared" si="2"/>
        <v>3600</v>
      </c>
    </row>
    <row r="32" spans="1:9">
      <c r="B32" s="23" t="s">
        <v>27</v>
      </c>
      <c r="C32" s="23" t="s">
        <v>27</v>
      </c>
      <c r="D32" s="23" t="s">
        <v>27</v>
      </c>
      <c r="E32" s="23" t="s">
        <v>27</v>
      </c>
      <c r="F32" s="23" t="s">
        <v>27</v>
      </c>
    </row>
    <row r="33" spans="1:6" ht="17" thickBot="1">
      <c r="A33" s="2" t="s">
        <v>19</v>
      </c>
      <c r="B33" s="19">
        <f>B12</f>
        <v>2250</v>
      </c>
      <c r="C33" s="19">
        <f t="shared" ref="C33:E33" si="3">C12</f>
        <v>1350</v>
      </c>
      <c r="D33" s="19">
        <f t="shared" si="3"/>
        <v>3150</v>
      </c>
      <c r="E33" s="19">
        <f t="shared" si="3"/>
        <v>2250</v>
      </c>
      <c r="F33" s="19">
        <f>F12*F34</f>
        <v>3600</v>
      </c>
    </row>
    <row r="34" spans="1:6" ht="17" thickBot="1">
      <c r="A34" s="2" t="s">
        <v>78</v>
      </c>
      <c r="F34" s="63">
        <v>1</v>
      </c>
    </row>
    <row r="36" spans="1:6" s="10" customFormat="1">
      <c r="A36" s="11" t="s">
        <v>86</v>
      </c>
    </row>
    <row r="37" spans="1:6" ht="17" thickBot="1"/>
    <row r="38" spans="1:6">
      <c r="A38" s="83" t="s">
        <v>87</v>
      </c>
      <c r="B38" s="84"/>
      <c r="C38" s="84"/>
      <c r="D38" s="84"/>
      <c r="E38" s="85"/>
    </row>
    <row r="39" spans="1:6">
      <c r="A39" s="86" t="s">
        <v>206</v>
      </c>
      <c r="B39" s="87"/>
      <c r="C39" s="87"/>
      <c r="D39" s="87"/>
      <c r="E39" s="88"/>
    </row>
    <row r="40" spans="1:6">
      <c r="A40" s="89" t="s">
        <v>244</v>
      </c>
      <c r="B40" s="87"/>
      <c r="C40" s="87"/>
      <c r="D40" s="87"/>
      <c r="E40" s="88"/>
    </row>
    <row r="41" spans="1:6">
      <c r="A41" s="89" t="s">
        <v>245</v>
      </c>
      <c r="B41" s="87"/>
      <c r="C41" s="87"/>
      <c r="D41" s="87"/>
      <c r="E41" s="88"/>
    </row>
    <row r="42" spans="1:6">
      <c r="A42" s="89" t="s">
        <v>246</v>
      </c>
      <c r="B42" s="87"/>
      <c r="C42" s="87"/>
      <c r="D42" s="87"/>
      <c r="E42" s="88"/>
    </row>
    <row r="43" spans="1:6">
      <c r="A43" s="89" t="s">
        <v>161</v>
      </c>
      <c r="B43" s="87"/>
      <c r="C43" s="87"/>
      <c r="D43" s="87"/>
      <c r="E43" s="88"/>
    </row>
    <row r="44" spans="1:6">
      <c r="A44" s="89" t="s">
        <v>162</v>
      </c>
      <c r="B44" s="87"/>
      <c r="C44" s="87"/>
      <c r="D44" s="87"/>
      <c r="E44" s="88"/>
    </row>
    <row r="45" spans="1:6">
      <c r="A45" s="89" t="s">
        <v>247</v>
      </c>
      <c r="B45" s="87"/>
      <c r="C45" s="87"/>
      <c r="D45" s="87"/>
      <c r="E45" s="88"/>
    </row>
    <row r="46" spans="1:6">
      <c r="A46" s="89" t="s">
        <v>232</v>
      </c>
      <c r="B46" s="87"/>
      <c r="C46" s="87"/>
      <c r="D46" s="87"/>
      <c r="E46" s="88"/>
    </row>
    <row r="47" spans="1:6">
      <c r="A47" s="96" t="s">
        <v>164</v>
      </c>
      <c r="B47" s="87"/>
      <c r="C47" s="87"/>
      <c r="D47" s="87"/>
      <c r="E47" s="88"/>
    </row>
    <row r="48" spans="1:6">
      <c r="A48" s="86"/>
      <c r="B48" s="87"/>
      <c r="C48" s="87"/>
      <c r="D48" s="87"/>
      <c r="E48" s="88"/>
    </row>
    <row r="49" spans="1:5" ht="17" thickBot="1">
      <c r="A49" s="93" t="s">
        <v>248</v>
      </c>
      <c r="B49" s="91"/>
      <c r="C49" s="91"/>
      <c r="D49" s="91"/>
      <c r="E49" s="92"/>
    </row>
  </sheetData>
  <mergeCells count="2">
    <mergeCell ref="B3:F3"/>
    <mergeCell ref="B22:E2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CE27F-E3B6-F146-A2E6-DCC0B06D9B6B}">
  <sheetPr codeName="Sheet5"/>
  <dimension ref="A1:H39"/>
  <sheetViews>
    <sheetView zoomScale="99" workbookViewId="0">
      <selection activeCell="A16" sqref="A16"/>
    </sheetView>
  </sheetViews>
  <sheetFormatPr baseColWidth="10" defaultRowHeight="16"/>
  <cols>
    <col min="1" max="1" width="19.6640625" bestFit="1" customWidth="1"/>
    <col min="3" max="3" width="11.5" bestFit="1" customWidth="1"/>
    <col min="8" max="8" width="13.5" customWidth="1"/>
  </cols>
  <sheetData>
    <row r="1" spans="1:7" s="10" customFormat="1">
      <c r="A1" s="11" t="s">
        <v>18</v>
      </c>
    </row>
    <row r="3" spans="1:7" ht="16" customHeight="1">
      <c r="A3" s="2"/>
      <c r="B3" s="186" t="s">
        <v>15</v>
      </c>
      <c r="C3" s="187"/>
      <c r="D3" s="187"/>
      <c r="E3" s="187"/>
      <c r="F3" s="97" t="s">
        <v>14</v>
      </c>
      <c r="G3" s="98"/>
    </row>
    <row r="4" spans="1:7">
      <c r="A4" s="2" t="s">
        <v>7</v>
      </c>
      <c r="B4" s="2" t="s">
        <v>8</v>
      </c>
      <c r="C4" s="2" t="s">
        <v>9</v>
      </c>
      <c r="D4" s="2" t="s">
        <v>10</v>
      </c>
      <c r="E4" s="2" t="s">
        <v>6</v>
      </c>
      <c r="F4" s="2" t="s">
        <v>13</v>
      </c>
      <c r="G4" s="98"/>
    </row>
    <row r="5" spans="1:7">
      <c r="A5" t="s">
        <v>8</v>
      </c>
      <c r="B5" s="24">
        <v>0.75</v>
      </c>
      <c r="C5" s="25">
        <v>2.5</v>
      </c>
      <c r="D5" s="25">
        <v>4.5</v>
      </c>
      <c r="E5" s="25">
        <v>4.75</v>
      </c>
      <c r="F5" s="101">
        <v>1000</v>
      </c>
      <c r="G5" s="98"/>
    </row>
    <row r="6" spans="1:7">
      <c r="A6" t="s">
        <v>9</v>
      </c>
      <c r="B6" s="26">
        <v>2.5</v>
      </c>
      <c r="C6" s="27">
        <v>1</v>
      </c>
      <c r="D6" s="27">
        <v>2.5</v>
      </c>
      <c r="E6" s="27">
        <v>2.75</v>
      </c>
      <c r="F6" s="102">
        <v>1000</v>
      </c>
      <c r="G6" s="98"/>
    </row>
    <row r="7" spans="1:7">
      <c r="A7" t="s">
        <v>10</v>
      </c>
      <c r="B7" s="26">
        <v>4.5</v>
      </c>
      <c r="C7" s="27">
        <v>2.5</v>
      </c>
      <c r="D7" s="27">
        <v>0.5</v>
      </c>
      <c r="E7" s="27">
        <v>2.25</v>
      </c>
      <c r="F7" s="102">
        <v>3000</v>
      </c>
      <c r="G7" s="98"/>
    </row>
    <row r="8" spans="1:7">
      <c r="A8" t="s">
        <v>6</v>
      </c>
      <c r="B8" s="26">
        <v>4.75</v>
      </c>
      <c r="C8" s="27">
        <v>2.75</v>
      </c>
      <c r="D8" s="27">
        <v>2.25</v>
      </c>
      <c r="E8" s="27">
        <v>0.75</v>
      </c>
      <c r="F8" s="102">
        <v>2000</v>
      </c>
      <c r="G8" s="98"/>
    </row>
    <row r="9" spans="1:7">
      <c r="A9" t="s">
        <v>16</v>
      </c>
      <c r="B9" s="26">
        <v>1.5</v>
      </c>
      <c r="C9" s="27">
        <v>1.5</v>
      </c>
      <c r="D9" s="27">
        <v>3.75</v>
      </c>
      <c r="E9" s="27">
        <v>2.5</v>
      </c>
      <c r="F9" s="102">
        <v>2000</v>
      </c>
      <c r="G9" s="98"/>
    </row>
    <row r="10" spans="1:7">
      <c r="A10" t="s">
        <v>17</v>
      </c>
      <c r="B10" s="26">
        <v>3</v>
      </c>
      <c r="C10" s="27">
        <v>2.25</v>
      </c>
      <c r="D10" s="27">
        <v>3</v>
      </c>
      <c r="E10" s="27">
        <v>3.5</v>
      </c>
      <c r="F10" s="102">
        <v>1000</v>
      </c>
      <c r="G10" s="98"/>
    </row>
    <row r="11" spans="1:7">
      <c r="A11" t="s">
        <v>11</v>
      </c>
      <c r="B11" s="28">
        <v>5.25</v>
      </c>
      <c r="C11" s="29">
        <v>3.25</v>
      </c>
      <c r="D11" s="29">
        <v>1.75</v>
      </c>
      <c r="E11" s="30">
        <v>3.75</v>
      </c>
      <c r="F11" s="103">
        <v>3000</v>
      </c>
      <c r="G11" s="98"/>
    </row>
    <row r="12" spans="1:7">
      <c r="A12" s="2" t="s">
        <v>19</v>
      </c>
      <c r="B12" s="19">
        <v>2500</v>
      </c>
      <c r="C12" s="19">
        <v>1500</v>
      </c>
      <c r="D12" s="19">
        <v>3500</v>
      </c>
      <c r="E12" s="19">
        <v>2500</v>
      </c>
      <c r="G12" s="98"/>
    </row>
    <row r="13" spans="1:7">
      <c r="A13" s="2" t="s">
        <v>20</v>
      </c>
      <c r="B13" s="20">
        <v>14</v>
      </c>
      <c r="C13" s="20">
        <v>19</v>
      </c>
      <c r="D13" s="20">
        <v>13</v>
      </c>
      <c r="E13" s="20">
        <v>17</v>
      </c>
    </row>
    <row r="14" spans="1:7">
      <c r="A14" s="2"/>
      <c r="B14" s="20"/>
      <c r="C14" s="20"/>
      <c r="D14" s="20"/>
      <c r="E14" s="20"/>
    </row>
    <row r="15" spans="1:7" s="10" customFormat="1">
      <c r="A15" s="11" t="s">
        <v>88</v>
      </c>
      <c r="B15" s="94"/>
      <c r="C15" s="94"/>
      <c r="D15" s="94"/>
      <c r="E15" s="94"/>
    </row>
    <row r="16" spans="1:7">
      <c r="A16" s="95" t="s">
        <v>189</v>
      </c>
      <c r="B16" s="20"/>
      <c r="C16" s="20"/>
      <c r="D16" s="20"/>
      <c r="E16" s="20"/>
    </row>
    <row r="18" spans="1:8" s="10" customFormat="1">
      <c r="A18" s="11" t="s">
        <v>21</v>
      </c>
    </row>
    <row r="19" spans="1:8" ht="17" thickBot="1"/>
    <row r="20" spans="1:8" ht="17" thickBot="1">
      <c r="B20" s="64" t="s">
        <v>22</v>
      </c>
      <c r="C20" s="108">
        <f>SUMPRODUCT(B5:E11,B24:E30)+SUMPRODUCT(B13:E13,B31:E31)</f>
        <v>184750</v>
      </c>
      <c r="D20" s="107" t="s">
        <v>94</v>
      </c>
      <c r="E20" s="188" t="s">
        <v>95</v>
      </c>
      <c r="F20" s="189"/>
      <c r="G20" s="189"/>
      <c r="H20" s="190"/>
    </row>
    <row r="22" spans="1:8">
      <c r="A22" s="2"/>
      <c r="B22" s="186" t="s">
        <v>15</v>
      </c>
      <c r="C22" s="187"/>
      <c r="D22" s="187"/>
      <c r="E22" s="187"/>
    </row>
    <row r="23" spans="1:8">
      <c r="A23" s="2" t="s">
        <v>7</v>
      </c>
      <c r="B23" s="2" t="s">
        <v>8</v>
      </c>
      <c r="C23" s="2" t="s">
        <v>9</v>
      </c>
      <c r="D23" s="2" t="s">
        <v>10</v>
      </c>
      <c r="E23" s="2" t="s">
        <v>6</v>
      </c>
      <c r="F23" s="21" t="s">
        <v>23</v>
      </c>
      <c r="H23" s="2" t="s">
        <v>92</v>
      </c>
    </row>
    <row r="24" spans="1:8">
      <c r="A24" t="s">
        <v>8</v>
      </c>
      <c r="B24" s="31">
        <v>0</v>
      </c>
      <c r="C24" s="32">
        <v>0</v>
      </c>
      <c r="D24" s="32">
        <v>1000</v>
      </c>
      <c r="E24" s="33">
        <v>0</v>
      </c>
      <c r="F24" s="10">
        <f>SUM(B24:E24)</f>
        <v>1000</v>
      </c>
      <c r="G24" s="23" t="s">
        <v>25</v>
      </c>
      <c r="H24" s="22">
        <f>F5</f>
        <v>1000</v>
      </c>
    </row>
    <row r="25" spans="1:8">
      <c r="A25" t="s">
        <v>9</v>
      </c>
      <c r="B25" s="34">
        <v>0</v>
      </c>
      <c r="C25" s="35">
        <v>0</v>
      </c>
      <c r="D25" s="35">
        <v>1000</v>
      </c>
      <c r="E25" s="36">
        <v>0</v>
      </c>
      <c r="F25" s="10">
        <f t="shared" ref="F25:F30" si="0">SUM(B25:E25)</f>
        <v>1000</v>
      </c>
      <c r="G25" s="23" t="s">
        <v>25</v>
      </c>
      <c r="H25" s="22">
        <f t="shared" ref="H25:H30" si="1">F6</f>
        <v>1000</v>
      </c>
    </row>
    <row r="26" spans="1:8">
      <c r="A26" t="s">
        <v>10</v>
      </c>
      <c r="B26" s="34">
        <v>500</v>
      </c>
      <c r="C26" s="35">
        <v>1500</v>
      </c>
      <c r="D26" s="35">
        <v>1000</v>
      </c>
      <c r="E26" s="36">
        <v>0</v>
      </c>
      <c r="F26" s="10">
        <f t="shared" si="0"/>
        <v>3000</v>
      </c>
      <c r="G26" s="23" t="s">
        <v>25</v>
      </c>
      <c r="H26" s="22">
        <f t="shared" si="1"/>
        <v>3000</v>
      </c>
    </row>
    <row r="27" spans="1:8">
      <c r="A27" t="s">
        <v>6</v>
      </c>
      <c r="B27" s="34">
        <v>2000</v>
      </c>
      <c r="C27" s="35">
        <v>0</v>
      </c>
      <c r="D27" s="35">
        <v>0</v>
      </c>
      <c r="E27" s="36">
        <v>0</v>
      </c>
      <c r="F27" s="10">
        <f t="shared" si="0"/>
        <v>2000</v>
      </c>
      <c r="G27" s="23" t="s">
        <v>25</v>
      </c>
      <c r="H27" s="22">
        <f t="shared" si="1"/>
        <v>2000</v>
      </c>
    </row>
    <row r="28" spans="1:8">
      <c r="A28" t="s">
        <v>16</v>
      </c>
      <c r="B28" s="34">
        <v>0</v>
      </c>
      <c r="C28" s="35">
        <v>0</v>
      </c>
      <c r="D28" s="35">
        <v>0</v>
      </c>
      <c r="E28" s="36">
        <v>0</v>
      </c>
      <c r="F28" s="104">
        <f t="shared" si="0"/>
        <v>0</v>
      </c>
      <c r="G28" s="105" t="s">
        <v>25</v>
      </c>
      <c r="H28" s="106">
        <f t="shared" si="1"/>
        <v>2000</v>
      </c>
    </row>
    <row r="29" spans="1:8">
      <c r="A29" t="s">
        <v>17</v>
      </c>
      <c r="B29" s="34">
        <v>0</v>
      </c>
      <c r="C29" s="35">
        <v>0</v>
      </c>
      <c r="D29" s="35">
        <v>0</v>
      </c>
      <c r="E29" s="36">
        <v>0</v>
      </c>
      <c r="F29" s="104">
        <f t="shared" si="0"/>
        <v>0</v>
      </c>
      <c r="G29" s="105" t="s">
        <v>25</v>
      </c>
      <c r="H29" s="106">
        <f t="shared" si="1"/>
        <v>1000</v>
      </c>
    </row>
    <row r="30" spans="1:8">
      <c r="A30" t="s">
        <v>11</v>
      </c>
      <c r="B30" s="37">
        <v>0</v>
      </c>
      <c r="C30" s="38">
        <v>0</v>
      </c>
      <c r="D30" s="38">
        <v>500</v>
      </c>
      <c r="E30" s="39">
        <v>2500</v>
      </c>
      <c r="F30" s="10">
        <f t="shared" si="0"/>
        <v>3000</v>
      </c>
      <c r="G30" s="23" t="s">
        <v>25</v>
      </c>
      <c r="H30" s="22">
        <f t="shared" si="1"/>
        <v>3000</v>
      </c>
    </row>
    <row r="31" spans="1:8">
      <c r="A31" s="2" t="s">
        <v>23</v>
      </c>
      <c r="B31" s="10">
        <f>SUM(B24:B30)</f>
        <v>2500</v>
      </c>
      <c r="C31" s="10">
        <f t="shared" ref="C31:E31" si="2">SUM(C24:C30)</f>
        <v>1500</v>
      </c>
      <c r="D31" s="10">
        <f t="shared" si="2"/>
        <v>3500</v>
      </c>
      <c r="E31" s="10">
        <f t="shared" si="2"/>
        <v>2500</v>
      </c>
    </row>
    <row r="32" spans="1:8">
      <c r="B32" s="23" t="s">
        <v>27</v>
      </c>
      <c r="C32" s="23" t="s">
        <v>27</v>
      </c>
      <c r="D32" s="23" t="s">
        <v>27</v>
      </c>
      <c r="E32" s="23" t="s">
        <v>27</v>
      </c>
    </row>
    <row r="33" spans="1:5">
      <c r="A33" s="2" t="s">
        <v>19</v>
      </c>
      <c r="B33" s="19">
        <v>2500</v>
      </c>
      <c r="C33" s="19">
        <v>1500</v>
      </c>
      <c r="D33" s="19">
        <v>3500</v>
      </c>
      <c r="E33" s="19">
        <v>2500</v>
      </c>
    </row>
    <row r="35" spans="1:5" s="10" customFormat="1">
      <c r="A35" s="11" t="s">
        <v>86</v>
      </c>
    </row>
    <row r="36" spans="1:5" ht="17" thickBot="1"/>
    <row r="37" spans="1:5">
      <c r="A37" s="191" t="s">
        <v>93</v>
      </c>
      <c r="B37" s="192"/>
      <c r="C37" s="192"/>
      <c r="D37" s="192"/>
      <c r="E37" s="193"/>
    </row>
    <row r="38" spans="1:5">
      <c r="A38" s="194"/>
      <c r="B38" s="195"/>
      <c r="C38" s="195"/>
      <c r="D38" s="195"/>
      <c r="E38" s="196"/>
    </row>
    <row r="39" spans="1:5" ht="17" thickBot="1">
      <c r="A39" s="197"/>
      <c r="B39" s="198"/>
      <c r="C39" s="198"/>
      <c r="D39" s="198"/>
      <c r="E39" s="199"/>
    </row>
  </sheetData>
  <mergeCells count="4">
    <mergeCell ref="B3:E3"/>
    <mergeCell ref="B22:E22"/>
    <mergeCell ref="A37:E39"/>
    <mergeCell ref="E20:H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F4360-6D4D-4146-A26A-4087D208C3B7}">
  <sheetPr codeName="Sheet2"/>
  <dimension ref="A1:O85"/>
  <sheetViews>
    <sheetView showGridLines="0" tabSelected="1" zoomScale="90" workbookViewId="0">
      <selection activeCell="E96" sqref="E96"/>
    </sheetView>
  </sheetViews>
  <sheetFormatPr baseColWidth="10" defaultRowHeight="16"/>
  <cols>
    <col min="1" max="1" width="26" bestFit="1" customWidth="1"/>
    <col min="7" max="7" width="27.6640625" customWidth="1"/>
  </cols>
  <sheetData>
    <row r="1" spans="1:10" s="10" customFormat="1">
      <c r="A1" s="11" t="s">
        <v>43</v>
      </c>
    </row>
    <row r="3" spans="1:10">
      <c r="A3" s="4" t="s">
        <v>76</v>
      </c>
      <c r="B3" s="171" t="s">
        <v>84</v>
      </c>
      <c r="C3" s="171"/>
      <c r="D3" s="171"/>
      <c r="E3" s="171"/>
      <c r="F3" s="171"/>
      <c r="G3" s="171"/>
      <c r="H3" s="171"/>
      <c r="I3" s="171"/>
      <c r="J3" s="171"/>
    </row>
    <row r="4" spans="1:10">
      <c r="A4" s="70" t="s">
        <v>75</v>
      </c>
      <c r="B4" s="171" t="s">
        <v>77</v>
      </c>
      <c r="C4" s="171"/>
      <c r="D4" s="171"/>
      <c r="E4" s="171"/>
      <c r="F4" s="171"/>
      <c r="G4" s="171"/>
      <c r="H4" s="171"/>
      <c r="I4" s="171"/>
      <c r="J4" s="171"/>
    </row>
    <row r="6" spans="1:10" ht="16" customHeight="1">
      <c r="A6" s="3" t="s">
        <v>39</v>
      </c>
      <c r="B6" s="68" t="s">
        <v>41</v>
      </c>
    </row>
    <row r="7" spans="1:10">
      <c r="A7" s="4" t="s">
        <v>8</v>
      </c>
      <c r="B7" s="4">
        <v>1</v>
      </c>
    </row>
    <row r="8" spans="1:10">
      <c r="A8" s="4" t="s">
        <v>9</v>
      </c>
      <c r="B8" s="4">
        <v>2</v>
      </c>
    </row>
    <row r="9" spans="1:10">
      <c r="A9" s="4" t="s">
        <v>10</v>
      </c>
      <c r="B9" s="4">
        <v>3</v>
      </c>
    </row>
    <row r="10" spans="1:10">
      <c r="A10" s="4" t="s">
        <v>6</v>
      </c>
      <c r="B10" s="4">
        <v>4</v>
      </c>
    </row>
    <row r="11" spans="1:10">
      <c r="A11" s="70" t="s">
        <v>11</v>
      </c>
      <c r="B11" s="70">
        <v>5</v>
      </c>
    </row>
    <row r="13" spans="1:10">
      <c r="A13" s="3" t="s">
        <v>40</v>
      </c>
      <c r="B13" s="69" t="s">
        <v>42</v>
      </c>
    </row>
    <row r="14" spans="1:10">
      <c r="A14" s="4" t="s">
        <v>8</v>
      </c>
      <c r="B14" s="4">
        <v>1</v>
      </c>
    </row>
    <row r="15" spans="1:10">
      <c r="A15" s="4" t="s">
        <v>9</v>
      </c>
      <c r="B15" s="4">
        <v>2</v>
      </c>
    </row>
    <row r="16" spans="1:10">
      <c r="A16" s="4" t="s">
        <v>10</v>
      </c>
      <c r="B16" s="4">
        <v>3</v>
      </c>
    </row>
    <row r="17" spans="1:15">
      <c r="A17" s="4" t="s">
        <v>6</v>
      </c>
      <c r="B17" s="4">
        <v>4</v>
      </c>
    </row>
    <row r="18" spans="1:15">
      <c r="A18" s="4" t="s">
        <v>16</v>
      </c>
      <c r="B18" s="4">
        <v>5</v>
      </c>
    </row>
    <row r="19" spans="1:15">
      <c r="A19" s="4" t="s">
        <v>17</v>
      </c>
      <c r="B19" s="4">
        <v>6</v>
      </c>
    </row>
    <row r="20" spans="1:15">
      <c r="A20" s="4" t="s">
        <v>11</v>
      </c>
      <c r="B20" s="4">
        <v>7</v>
      </c>
    </row>
    <row r="22" spans="1:15" s="10" customFormat="1">
      <c r="A22" s="11" t="s">
        <v>44</v>
      </c>
    </row>
    <row r="24" spans="1:15">
      <c r="A24" s="49" t="s">
        <v>45</v>
      </c>
    </row>
    <row r="25" spans="1:15">
      <c r="A25" t="s">
        <v>79</v>
      </c>
      <c r="B25" s="162" t="s">
        <v>82</v>
      </c>
      <c r="C25" s="163"/>
      <c r="D25" s="163"/>
      <c r="E25" s="163"/>
      <c r="F25" s="163"/>
      <c r="G25" s="163"/>
      <c r="H25" s="163"/>
      <c r="I25" s="163"/>
      <c r="J25" s="163"/>
      <c r="K25" s="163"/>
      <c r="L25" s="163"/>
      <c r="M25" s="163"/>
      <c r="N25" s="163"/>
      <c r="O25" s="164"/>
    </row>
    <row r="26" spans="1:15">
      <c r="B26" s="165"/>
      <c r="C26" s="166"/>
      <c r="D26" s="166"/>
      <c r="E26" s="166"/>
      <c r="F26" s="166"/>
      <c r="G26" s="166"/>
      <c r="H26" s="166"/>
      <c r="I26" s="166"/>
      <c r="J26" s="166"/>
      <c r="K26" s="166"/>
      <c r="L26" s="166"/>
      <c r="M26" s="166"/>
      <c r="N26" s="166"/>
      <c r="O26" s="167"/>
    </row>
    <row r="27" spans="1:15">
      <c r="B27" s="165"/>
      <c r="C27" s="166"/>
      <c r="D27" s="166"/>
      <c r="E27" s="166"/>
      <c r="F27" s="166"/>
      <c r="G27" s="166"/>
      <c r="H27" s="166"/>
      <c r="I27" s="166"/>
      <c r="J27" s="166"/>
      <c r="K27" s="166"/>
      <c r="L27" s="166"/>
      <c r="M27" s="166"/>
      <c r="N27" s="166"/>
      <c r="O27" s="167"/>
    </row>
    <row r="28" spans="1:15">
      <c r="B28" s="165"/>
      <c r="C28" s="166"/>
      <c r="D28" s="166"/>
      <c r="E28" s="166"/>
      <c r="F28" s="166"/>
      <c r="G28" s="166"/>
      <c r="H28" s="166"/>
      <c r="I28" s="166"/>
      <c r="J28" s="166"/>
      <c r="K28" s="166"/>
      <c r="L28" s="166"/>
      <c r="M28" s="166"/>
      <c r="N28" s="166"/>
      <c r="O28" s="167"/>
    </row>
    <row r="29" spans="1:15">
      <c r="B29" s="168"/>
      <c r="C29" s="169"/>
      <c r="D29" s="169"/>
      <c r="E29" s="169"/>
      <c r="F29" s="169"/>
      <c r="G29" s="169"/>
      <c r="H29" s="169"/>
      <c r="I29" s="169"/>
      <c r="J29" s="169"/>
      <c r="K29" s="169"/>
      <c r="L29" s="169"/>
      <c r="M29" s="169"/>
      <c r="N29" s="169"/>
      <c r="O29" s="170"/>
    </row>
    <row r="30" spans="1:15">
      <c r="B30" s="48"/>
      <c r="C30" s="48"/>
      <c r="D30" s="48"/>
      <c r="E30" s="48"/>
      <c r="F30" s="48"/>
      <c r="G30" s="48"/>
      <c r="H30" s="48"/>
      <c r="I30" s="48"/>
      <c r="J30" s="48"/>
      <c r="K30" s="48"/>
      <c r="L30" s="48"/>
      <c r="M30" s="48"/>
      <c r="N30" s="48"/>
      <c r="O30" s="48"/>
    </row>
    <row r="31" spans="1:15">
      <c r="A31" s="49" t="s">
        <v>46</v>
      </c>
    </row>
    <row r="32" spans="1:15">
      <c r="A32" t="s">
        <v>79</v>
      </c>
      <c r="B32" s="162" t="s">
        <v>83</v>
      </c>
      <c r="C32" s="163"/>
      <c r="D32" s="163"/>
      <c r="E32" s="163"/>
      <c r="F32" s="163"/>
      <c r="G32" s="163"/>
      <c r="H32" s="163"/>
      <c r="I32" s="163"/>
      <c r="J32" s="163"/>
      <c r="K32" s="163"/>
      <c r="L32" s="163"/>
      <c r="M32" s="163"/>
      <c r="N32" s="163"/>
      <c r="O32" s="164"/>
    </row>
    <row r="33" spans="1:15">
      <c r="B33" s="165"/>
      <c r="C33" s="166"/>
      <c r="D33" s="166"/>
      <c r="E33" s="166"/>
      <c r="F33" s="166"/>
      <c r="G33" s="166"/>
      <c r="H33" s="166"/>
      <c r="I33" s="166"/>
      <c r="J33" s="166"/>
      <c r="K33" s="166"/>
      <c r="L33" s="166"/>
      <c r="M33" s="166"/>
      <c r="N33" s="166"/>
      <c r="O33" s="167"/>
    </row>
    <row r="34" spans="1:15">
      <c r="B34" s="165"/>
      <c r="C34" s="166"/>
      <c r="D34" s="166"/>
      <c r="E34" s="166"/>
      <c r="F34" s="166"/>
      <c r="G34" s="166"/>
      <c r="H34" s="166"/>
      <c r="I34" s="166"/>
      <c r="J34" s="166"/>
      <c r="K34" s="166"/>
      <c r="L34" s="166"/>
      <c r="M34" s="166"/>
      <c r="N34" s="166"/>
      <c r="O34" s="167"/>
    </row>
    <row r="35" spans="1:15">
      <c r="B35" s="165"/>
      <c r="C35" s="166"/>
      <c r="D35" s="166"/>
      <c r="E35" s="166"/>
      <c r="F35" s="166"/>
      <c r="G35" s="166"/>
      <c r="H35" s="166"/>
      <c r="I35" s="166"/>
      <c r="J35" s="166"/>
      <c r="K35" s="166"/>
      <c r="L35" s="166"/>
      <c r="M35" s="166"/>
      <c r="N35" s="166"/>
      <c r="O35" s="167"/>
    </row>
    <row r="36" spans="1:15">
      <c r="B36" s="168"/>
      <c r="C36" s="169"/>
      <c r="D36" s="169"/>
      <c r="E36" s="169"/>
      <c r="F36" s="169"/>
      <c r="G36" s="169"/>
      <c r="H36" s="169"/>
      <c r="I36" s="169"/>
      <c r="J36" s="169"/>
      <c r="K36" s="169"/>
      <c r="L36" s="169"/>
      <c r="M36" s="169"/>
      <c r="N36" s="169"/>
      <c r="O36" s="170"/>
    </row>
    <row r="37" spans="1:15">
      <c r="B37" s="48"/>
      <c r="C37" s="48"/>
      <c r="D37" s="48"/>
      <c r="E37" s="48"/>
      <c r="F37" s="48"/>
      <c r="G37" s="48"/>
      <c r="H37" s="48"/>
      <c r="I37" s="48"/>
      <c r="J37" s="48"/>
      <c r="K37" s="48"/>
      <c r="L37" s="48"/>
      <c r="M37" s="48"/>
      <c r="N37" s="48"/>
      <c r="O37" s="48"/>
    </row>
    <row r="38" spans="1:15" ht="16" customHeight="1">
      <c r="A38" s="82" t="s">
        <v>80</v>
      </c>
      <c r="B38" s="172" t="s">
        <v>81</v>
      </c>
      <c r="C38" s="173"/>
      <c r="D38" s="173"/>
      <c r="E38" s="173"/>
      <c r="F38" s="173"/>
      <c r="G38" s="174"/>
      <c r="H38" s="48"/>
      <c r="I38" s="48"/>
      <c r="J38" s="48"/>
      <c r="K38" s="48"/>
      <c r="L38" s="48"/>
      <c r="M38" s="48"/>
      <c r="N38" s="48"/>
      <c r="O38" s="48"/>
    </row>
    <row r="39" spans="1:15">
      <c r="B39" s="175" t="s">
        <v>90</v>
      </c>
      <c r="C39" s="176"/>
      <c r="D39" s="176"/>
      <c r="E39" s="176"/>
      <c r="F39" s="176"/>
      <c r="G39" s="177"/>
    </row>
    <row r="40" spans="1:15">
      <c r="B40" s="178" t="s">
        <v>91</v>
      </c>
      <c r="C40" s="179"/>
      <c r="D40" s="179"/>
      <c r="E40" s="179"/>
      <c r="F40" s="179"/>
      <c r="G40" s="180"/>
    </row>
    <row r="42" spans="1:15" s="10" customFormat="1">
      <c r="A42" s="11" t="s">
        <v>47</v>
      </c>
    </row>
    <row r="44" spans="1:15">
      <c r="A44" s="49" t="s">
        <v>45</v>
      </c>
      <c r="G44" s="140" t="s">
        <v>140</v>
      </c>
    </row>
    <row r="45" spans="1:15">
      <c r="A45" s="71" t="s">
        <v>48</v>
      </c>
      <c r="B45" s="12"/>
      <c r="C45" s="12"/>
      <c r="D45" s="12"/>
      <c r="E45" s="12"/>
      <c r="F45" s="12"/>
      <c r="G45" s="154" t="s">
        <v>191</v>
      </c>
    </row>
    <row r="46" spans="1:15">
      <c r="A46" s="13" t="s">
        <v>49</v>
      </c>
      <c r="B46" s="160" t="s">
        <v>55</v>
      </c>
      <c r="C46" s="161"/>
      <c r="D46" s="161"/>
      <c r="E46" s="161"/>
      <c r="F46" s="72" t="s">
        <v>54</v>
      </c>
      <c r="G46" s="73">
        <f>2500*90%</f>
        <v>2250</v>
      </c>
    </row>
    <row r="47" spans="1:15">
      <c r="A47" s="13" t="s">
        <v>50</v>
      </c>
      <c r="B47" s="160" t="s">
        <v>56</v>
      </c>
      <c r="C47" s="161"/>
      <c r="D47" s="161"/>
      <c r="E47" s="161"/>
      <c r="F47" s="72" t="s">
        <v>54</v>
      </c>
      <c r="G47" s="73">
        <f>1500*90%</f>
        <v>1350</v>
      </c>
    </row>
    <row r="48" spans="1:15">
      <c r="A48" s="13" t="s">
        <v>51</v>
      </c>
      <c r="B48" s="160" t="s">
        <v>57</v>
      </c>
      <c r="C48" s="161"/>
      <c r="D48" s="161"/>
      <c r="E48" s="161"/>
      <c r="F48" s="72" t="s">
        <v>54</v>
      </c>
      <c r="G48" s="73">
        <f>3500*90%</f>
        <v>3150</v>
      </c>
    </row>
    <row r="49" spans="1:7">
      <c r="A49" s="13" t="s">
        <v>52</v>
      </c>
      <c r="B49" s="160" t="s">
        <v>58</v>
      </c>
      <c r="C49" s="161"/>
      <c r="D49" s="161"/>
      <c r="E49" s="161"/>
      <c r="F49" s="72" t="s">
        <v>54</v>
      </c>
      <c r="G49" s="73">
        <f>2500*90%</f>
        <v>2250</v>
      </c>
    </row>
    <row r="50" spans="1:7">
      <c r="A50" s="13"/>
      <c r="B50" s="74"/>
      <c r="C50" s="75"/>
      <c r="D50" s="75"/>
      <c r="E50" s="75"/>
      <c r="F50" s="72"/>
      <c r="G50" s="73"/>
    </row>
    <row r="51" spans="1:7">
      <c r="A51" s="76" t="s">
        <v>67</v>
      </c>
      <c r="B51" s="74"/>
      <c r="C51" s="75"/>
      <c r="D51" s="75"/>
      <c r="E51" s="75"/>
      <c r="F51" s="72"/>
      <c r="G51" s="153" t="s">
        <v>24</v>
      </c>
    </row>
    <row r="52" spans="1:7">
      <c r="A52" s="13" t="s">
        <v>60</v>
      </c>
      <c r="B52" s="160" t="s">
        <v>68</v>
      </c>
      <c r="C52" s="160"/>
      <c r="D52" s="160"/>
      <c r="E52" s="160"/>
      <c r="F52" s="72" t="s">
        <v>25</v>
      </c>
      <c r="G52" s="15">
        <v>1000</v>
      </c>
    </row>
    <row r="53" spans="1:7">
      <c r="A53" s="13" t="s">
        <v>61</v>
      </c>
      <c r="B53" s="160" t="s">
        <v>72</v>
      </c>
      <c r="C53" s="160"/>
      <c r="D53" s="160"/>
      <c r="E53" s="160"/>
      <c r="F53" s="72" t="s">
        <v>25</v>
      </c>
      <c r="G53" s="15">
        <v>750</v>
      </c>
    </row>
    <row r="54" spans="1:7">
      <c r="A54" s="13" t="s">
        <v>62</v>
      </c>
      <c r="B54" s="160" t="s">
        <v>73</v>
      </c>
      <c r="C54" s="160"/>
      <c r="D54" s="160"/>
      <c r="E54" s="160"/>
      <c r="F54" s="72" t="s">
        <v>25</v>
      </c>
      <c r="G54" s="15">
        <v>2500</v>
      </c>
    </row>
    <row r="55" spans="1:7">
      <c r="A55" s="13" t="s">
        <v>63</v>
      </c>
      <c r="B55" s="160" t="s">
        <v>74</v>
      </c>
      <c r="C55" s="160"/>
      <c r="D55" s="160"/>
      <c r="E55" s="160"/>
      <c r="F55" s="72" t="s">
        <v>25</v>
      </c>
      <c r="G55" s="15">
        <v>1500</v>
      </c>
    </row>
    <row r="56" spans="1:7">
      <c r="A56" s="13" t="s">
        <v>64</v>
      </c>
      <c r="B56" s="160" t="s">
        <v>69</v>
      </c>
      <c r="C56" s="160"/>
      <c r="D56" s="160"/>
      <c r="E56" s="160"/>
      <c r="F56" s="72" t="s">
        <v>25</v>
      </c>
      <c r="G56" s="15">
        <v>1500</v>
      </c>
    </row>
    <row r="57" spans="1:7">
      <c r="A57" s="13" t="s">
        <v>65</v>
      </c>
      <c r="B57" s="160" t="s">
        <v>70</v>
      </c>
      <c r="C57" s="160"/>
      <c r="D57" s="160"/>
      <c r="E57" s="160"/>
      <c r="F57" s="72" t="s">
        <v>25</v>
      </c>
      <c r="G57" s="15">
        <v>750</v>
      </c>
    </row>
    <row r="58" spans="1:7">
      <c r="A58" s="16" t="s">
        <v>66</v>
      </c>
      <c r="B58" s="159" t="s">
        <v>71</v>
      </c>
      <c r="C58" s="159"/>
      <c r="D58" s="159"/>
      <c r="E58" s="159"/>
      <c r="F58" s="77" t="s">
        <v>25</v>
      </c>
      <c r="G58" s="18">
        <v>2000</v>
      </c>
    </row>
    <row r="60" spans="1:7">
      <c r="A60" s="49" t="s">
        <v>46</v>
      </c>
    </row>
    <row r="61" spans="1:7">
      <c r="A61" s="71" t="s">
        <v>48</v>
      </c>
      <c r="B61" s="12"/>
      <c r="C61" s="12"/>
      <c r="D61" s="12"/>
      <c r="E61" s="12"/>
      <c r="F61" s="12"/>
      <c r="G61" s="154" t="s">
        <v>191</v>
      </c>
    </row>
    <row r="62" spans="1:7">
      <c r="A62" s="13" t="s">
        <v>49</v>
      </c>
      <c r="B62" s="160" t="s">
        <v>55</v>
      </c>
      <c r="C62" s="161"/>
      <c r="D62" s="161"/>
      <c r="E62" s="161"/>
      <c r="F62" s="72" t="s">
        <v>54</v>
      </c>
      <c r="G62" s="73">
        <f>2500*90%</f>
        <v>2250</v>
      </c>
    </row>
    <row r="63" spans="1:7">
      <c r="A63" s="13" t="s">
        <v>50</v>
      </c>
      <c r="B63" s="160" t="s">
        <v>56</v>
      </c>
      <c r="C63" s="161"/>
      <c r="D63" s="161"/>
      <c r="E63" s="161"/>
      <c r="F63" s="72" t="s">
        <v>54</v>
      </c>
      <c r="G63" s="73">
        <f>1500*90%</f>
        <v>1350</v>
      </c>
    </row>
    <row r="64" spans="1:7">
      <c r="A64" s="13" t="s">
        <v>51</v>
      </c>
      <c r="B64" s="160" t="s">
        <v>57</v>
      </c>
      <c r="C64" s="161"/>
      <c r="D64" s="161"/>
      <c r="E64" s="161"/>
      <c r="F64" s="72" t="s">
        <v>54</v>
      </c>
      <c r="G64" s="73">
        <f>3500*90%</f>
        <v>3150</v>
      </c>
    </row>
    <row r="65" spans="1:8">
      <c r="A65" s="13" t="s">
        <v>52</v>
      </c>
      <c r="B65" s="160" t="s">
        <v>58</v>
      </c>
      <c r="C65" s="161"/>
      <c r="D65" s="161"/>
      <c r="E65" s="161"/>
      <c r="F65" s="72" t="s">
        <v>54</v>
      </c>
      <c r="G65" s="73">
        <f>2500*90%</f>
        <v>2250</v>
      </c>
    </row>
    <row r="66" spans="1:8">
      <c r="A66" s="13" t="s">
        <v>53</v>
      </c>
      <c r="B66" s="160" t="s">
        <v>59</v>
      </c>
      <c r="C66" s="161"/>
      <c r="D66" s="161"/>
      <c r="E66" s="161"/>
      <c r="F66" s="72" t="s">
        <v>54</v>
      </c>
      <c r="G66" s="78" t="s">
        <v>192</v>
      </c>
      <c r="H66" s="155">
        <f>4000*90%</f>
        <v>3600</v>
      </c>
    </row>
    <row r="67" spans="1:8">
      <c r="A67" s="13"/>
      <c r="B67" s="74"/>
      <c r="C67" s="75"/>
      <c r="D67" s="75"/>
      <c r="E67" s="75"/>
      <c r="F67" s="72"/>
      <c r="G67" s="73"/>
    </row>
    <row r="68" spans="1:8">
      <c r="A68" s="76" t="s">
        <v>67</v>
      </c>
      <c r="B68" s="74"/>
      <c r="C68" s="75"/>
      <c r="D68" s="75"/>
      <c r="E68" s="75"/>
      <c r="F68" s="72"/>
      <c r="G68" s="153" t="s">
        <v>24</v>
      </c>
    </row>
    <row r="69" spans="1:8">
      <c r="A69" s="13" t="s">
        <v>60</v>
      </c>
      <c r="B69" s="160" t="s">
        <v>68</v>
      </c>
      <c r="C69" s="160"/>
      <c r="D69" s="160"/>
      <c r="E69" s="160"/>
      <c r="F69" s="72" t="s">
        <v>25</v>
      </c>
      <c r="G69" s="15">
        <v>1000</v>
      </c>
    </row>
    <row r="70" spans="1:8">
      <c r="A70" s="13" t="s">
        <v>61</v>
      </c>
      <c r="B70" s="160" t="s">
        <v>72</v>
      </c>
      <c r="C70" s="160"/>
      <c r="D70" s="160"/>
      <c r="E70" s="160"/>
      <c r="F70" s="72" t="s">
        <v>25</v>
      </c>
      <c r="G70" s="15">
        <v>750</v>
      </c>
    </row>
    <row r="71" spans="1:8">
      <c r="A71" s="13" t="s">
        <v>62</v>
      </c>
      <c r="B71" s="160" t="s">
        <v>73</v>
      </c>
      <c r="C71" s="160"/>
      <c r="D71" s="160"/>
      <c r="E71" s="160"/>
      <c r="F71" s="72" t="s">
        <v>25</v>
      </c>
      <c r="G71" s="15">
        <v>2500</v>
      </c>
    </row>
    <row r="72" spans="1:8">
      <c r="A72" s="13" t="s">
        <v>63</v>
      </c>
      <c r="B72" s="160" t="s">
        <v>74</v>
      </c>
      <c r="C72" s="160"/>
      <c r="D72" s="160"/>
      <c r="E72" s="160"/>
      <c r="F72" s="72" t="s">
        <v>25</v>
      </c>
      <c r="G72" s="15">
        <v>1500</v>
      </c>
    </row>
    <row r="73" spans="1:8">
      <c r="A73" s="13" t="s">
        <v>64</v>
      </c>
      <c r="B73" s="160" t="s">
        <v>69</v>
      </c>
      <c r="C73" s="160"/>
      <c r="D73" s="160"/>
      <c r="E73" s="160"/>
      <c r="F73" s="72" t="s">
        <v>25</v>
      </c>
      <c r="G73" s="15">
        <v>1500</v>
      </c>
    </row>
    <row r="74" spans="1:8">
      <c r="A74" s="13" t="s">
        <v>65</v>
      </c>
      <c r="B74" s="160" t="s">
        <v>70</v>
      </c>
      <c r="C74" s="160"/>
      <c r="D74" s="160"/>
      <c r="E74" s="160"/>
      <c r="F74" s="72" t="s">
        <v>25</v>
      </c>
      <c r="G74" s="15">
        <v>750</v>
      </c>
    </row>
    <row r="75" spans="1:8">
      <c r="A75" s="16" t="s">
        <v>66</v>
      </c>
      <c r="B75" s="159" t="s">
        <v>71</v>
      </c>
      <c r="C75" s="159"/>
      <c r="D75" s="159"/>
      <c r="E75" s="159"/>
      <c r="F75" s="77" t="s">
        <v>25</v>
      </c>
      <c r="G75" s="18">
        <v>2000</v>
      </c>
    </row>
    <row r="77" spans="1:8" s="10" customFormat="1">
      <c r="A77" s="11" t="s">
        <v>105</v>
      </c>
      <c r="B77" s="94"/>
      <c r="C77" s="94"/>
      <c r="D77" s="94"/>
      <c r="E77" s="94"/>
    </row>
    <row r="78" spans="1:8">
      <c r="A78" t="s">
        <v>121</v>
      </c>
    </row>
    <row r="79" spans="1:8">
      <c r="A79" s="95" t="s">
        <v>189</v>
      </c>
    </row>
    <row r="80" spans="1:8">
      <c r="A80" s="95" t="s">
        <v>173</v>
      </c>
      <c r="B80" s="20"/>
      <c r="C80" s="20"/>
      <c r="D80" s="20"/>
      <c r="E80" s="20"/>
    </row>
    <row r="81" spans="1:5">
      <c r="A81" s="95" t="s">
        <v>106</v>
      </c>
      <c r="B81" s="20"/>
      <c r="C81" s="20"/>
      <c r="D81" s="20"/>
      <c r="E81" s="20"/>
    </row>
    <row r="82" spans="1:5">
      <c r="A82" s="95" t="s">
        <v>169</v>
      </c>
    </row>
    <row r="83" spans="1:5">
      <c r="A83" s="95" t="s">
        <v>190</v>
      </c>
    </row>
    <row r="84" spans="1:5">
      <c r="A84" s="95" t="s">
        <v>136</v>
      </c>
    </row>
    <row r="85" spans="1:5">
      <c r="A85" t="s">
        <v>168</v>
      </c>
    </row>
  </sheetData>
  <mergeCells count="30">
    <mergeCell ref="B3:J3"/>
    <mergeCell ref="B4:J4"/>
    <mergeCell ref="B38:G38"/>
    <mergeCell ref="B39:G39"/>
    <mergeCell ref="B40:G40"/>
    <mergeCell ref="B58:E58"/>
    <mergeCell ref="B56:E56"/>
    <mergeCell ref="B25:O29"/>
    <mergeCell ref="B32:O36"/>
    <mergeCell ref="B53:E53"/>
    <mergeCell ref="B54:E54"/>
    <mergeCell ref="B55:E55"/>
    <mergeCell ref="B49:E49"/>
    <mergeCell ref="B52:E52"/>
    <mergeCell ref="B57:E57"/>
    <mergeCell ref="B46:E46"/>
    <mergeCell ref="B47:E47"/>
    <mergeCell ref="B48:E48"/>
    <mergeCell ref="B75:E75"/>
    <mergeCell ref="B62:E62"/>
    <mergeCell ref="B63:E63"/>
    <mergeCell ref="B64:E64"/>
    <mergeCell ref="B65:E65"/>
    <mergeCell ref="B66:E66"/>
    <mergeCell ref="B69:E69"/>
    <mergeCell ref="B70:E70"/>
    <mergeCell ref="B71:E71"/>
    <mergeCell ref="B72:E72"/>
    <mergeCell ref="B73:E73"/>
    <mergeCell ref="B74:E74"/>
  </mergeCells>
  <phoneticPr fontId="5"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21E7D-8C00-0241-A8DA-0A0B56B920D7}">
  <sheetPr codeName="Sheet6"/>
  <dimension ref="A1:I42"/>
  <sheetViews>
    <sheetView workbookViewId="0">
      <selection activeCell="A43" sqref="A43"/>
    </sheetView>
  </sheetViews>
  <sheetFormatPr baseColWidth="10" defaultRowHeight="16"/>
  <cols>
    <col min="1" max="1" width="19.6640625" bestFit="1" customWidth="1"/>
    <col min="3" max="3" width="12.83203125" bestFit="1" customWidth="1"/>
    <col min="6" max="6" width="11.1640625" bestFit="1" customWidth="1"/>
    <col min="9" max="9" width="13.5" customWidth="1"/>
  </cols>
  <sheetData>
    <row r="1" spans="1:8" s="10" customFormat="1">
      <c r="A1" s="11" t="s">
        <v>18</v>
      </c>
    </row>
    <row r="3" spans="1:8" ht="16" customHeight="1">
      <c r="A3" s="2"/>
      <c r="B3" s="186" t="s">
        <v>15</v>
      </c>
      <c r="C3" s="187"/>
      <c r="D3" s="187"/>
      <c r="E3" s="187"/>
      <c r="F3" s="187"/>
      <c r="G3" s="97" t="s">
        <v>14</v>
      </c>
      <c r="H3" s="98"/>
    </row>
    <row r="4" spans="1:8" ht="17" thickBot="1">
      <c r="A4" s="2" t="s">
        <v>7</v>
      </c>
      <c r="B4" s="2" t="s">
        <v>8</v>
      </c>
      <c r="C4" s="2" t="s">
        <v>9</v>
      </c>
      <c r="D4" s="2" t="s">
        <v>10</v>
      </c>
      <c r="E4" s="2" t="s">
        <v>6</v>
      </c>
      <c r="F4" s="41" t="s">
        <v>11</v>
      </c>
      <c r="G4" s="2" t="s">
        <v>13</v>
      </c>
      <c r="H4" s="98"/>
    </row>
    <row r="5" spans="1:8">
      <c r="A5" t="s">
        <v>8</v>
      </c>
      <c r="B5" s="50">
        <v>0.75</v>
      </c>
      <c r="C5" s="51">
        <v>2.5</v>
      </c>
      <c r="D5" s="51">
        <v>4.5</v>
      </c>
      <c r="E5" s="51">
        <v>4.75</v>
      </c>
      <c r="F5" s="99">
        <v>5.25</v>
      </c>
      <c r="G5" s="101">
        <v>1000</v>
      </c>
      <c r="H5" s="98"/>
    </row>
    <row r="6" spans="1:8">
      <c r="A6" t="s">
        <v>9</v>
      </c>
      <c r="B6" s="52">
        <v>2.5</v>
      </c>
      <c r="C6" s="27">
        <v>1</v>
      </c>
      <c r="D6" s="27">
        <v>2.5</v>
      </c>
      <c r="E6" s="27">
        <v>2.75</v>
      </c>
      <c r="F6" s="42">
        <v>3.25</v>
      </c>
      <c r="G6" s="102">
        <v>1000</v>
      </c>
      <c r="H6" s="98"/>
    </row>
    <row r="7" spans="1:8">
      <c r="A7" t="s">
        <v>10</v>
      </c>
      <c r="B7" s="52">
        <v>4.5</v>
      </c>
      <c r="C7" s="27">
        <v>2.5</v>
      </c>
      <c r="D7" s="27">
        <v>0.5</v>
      </c>
      <c r="E7" s="27">
        <v>2.25</v>
      </c>
      <c r="F7" s="42">
        <v>1.75</v>
      </c>
      <c r="G7" s="102">
        <v>3000</v>
      </c>
      <c r="H7" s="98"/>
    </row>
    <row r="8" spans="1:8">
      <c r="A8" t="s">
        <v>6</v>
      </c>
      <c r="B8" s="52">
        <v>4.75</v>
      </c>
      <c r="C8" s="27">
        <v>2.75</v>
      </c>
      <c r="D8" s="27">
        <v>2.25</v>
      </c>
      <c r="E8" s="27">
        <v>0.75</v>
      </c>
      <c r="F8" s="42">
        <v>2.5</v>
      </c>
      <c r="G8" s="102">
        <v>2000</v>
      </c>
      <c r="H8" s="98"/>
    </row>
    <row r="9" spans="1:8">
      <c r="A9" t="s">
        <v>16</v>
      </c>
      <c r="B9" s="52">
        <v>1.5</v>
      </c>
      <c r="C9" s="27">
        <v>1.5</v>
      </c>
      <c r="D9" s="27">
        <v>3.75</v>
      </c>
      <c r="E9" s="27">
        <v>2.5</v>
      </c>
      <c r="F9" s="42">
        <v>3.75</v>
      </c>
      <c r="G9" s="102">
        <v>2000</v>
      </c>
      <c r="H9" s="98"/>
    </row>
    <row r="10" spans="1:8">
      <c r="A10" t="s">
        <v>17</v>
      </c>
      <c r="B10" s="52">
        <v>3</v>
      </c>
      <c r="C10" s="27">
        <v>2.25</v>
      </c>
      <c r="D10" s="27">
        <v>3</v>
      </c>
      <c r="E10" s="27">
        <v>3.5</v>
      </c>
      <c r="F10" s="42">
        <v>3.5</v>
      </c>
      <c r="G10" s="102">
        <v>1000</v>
      </c>
      <c r="H10" s="98"/>
    </row>
    <row r="11" spans="1:8" ht="17" thickBot="1">
      <c r="A11" t="s">
        <v>11</v>
      </c>
      <c r="B11" s="53">
        <v>5.25</v>
      </c>
      <c r="C11" s="54">
        <v>3.25</v>
      </c>
      <c r="D11" s="54">
        <v>1.75</v>
      </c>
      <c r="E11" s="54">
        <v>3.75</v>
      </c>
      <c r="F11" s="100">
        <v>0.5</v>
      </c>
      <c r="G11" s="103">
        <v>3000</v>
      </c>
      <c r="H11" s="98"/>
    </row>
    <row r="12" spans="1:8">
      <c r="A12" s="2" t="s">
        <v>19</v>
      </c>
      <c r="B12" s="19">
        <f>2500*90%</f>
        <v>2250</v>
      </c>
      <c r="C12" s="19">
        <f>1500*90%</f>
        <v>1350</v>
      </c>
      <c r="D12" s="19">
        <f>3500*90%</f>
        <v>3150</v>
      </c>
      <c r="E12" s="19">
        <f>2500*90%</f>
        <v>2250</v>
      </c>
      <c r="F12" s="43">
        <f>4000*90%</f>
        <v>3600</v>
      </c>
      <c r="H12" s="98"/>
    </row>
    <row r="13" spans="1:8">
      <c r="A13" s="2" t="s">
        <v>20</v>
      </c>
      <c r="B13" s="20">
        <v>14</v>
      </c>
      <c r="C13" s="20">
        <v>19</v>
      </c>
      <c r="D13" s="20">
        <v>13</v>
      </c>
      <c r="E13" s="20">
        <v>17</v>
      </c>
      <c r="F13" s="44">
        <v>10</v>
      </c>
      <c r="H13" s="98"/>
    </row>
    <row r="14" spans="1:8">
      <c r="A14" s="2"/>
      <c r="B14" s="20"/>
      <c r="C14" s="20"/>
      <c r="D14" s="20"/>
      <c r="E14" s="20"/>
      <c r="F14" s="44"/>
    </row>
    <row r="15" spans="1:8" s="10" customFormat="1">
      <c r="A15" s="11" t="s">
        <v>88</v>
      </c>
      <c r="B15" s="94"/>
      <c r="C15" s="94"/>
      <c r="D15" s="94"/>
      <c r="E15" s="94"/>
    </row>
    <row r="16" spans="1:8">
      <c r="A16" s="95" t="s">
        <v>189</v>
      </c>
      <c r="B16" s="20"/>
      <c r="C16" s="20"/>
      <c r="D16" s="20"/>
      <c r="E16" s="20"/>
    </row>
    <row r="18" spans="1:9" s="10" customFormat="1">
      <c r="A18" s="11" t="s">
        <v>21</v>
      </c>
    </row>
    <row r="19" spans="1:9" ht="17" thickBot="1"/>
    <row r="20" spans="1:9" ht="17" thickBot="1">
      <c r="B20" s="64" t="s">
        <v>22</v>
      </c>
      <c r="C20" s="108">
        <f>SUMPRODUCT(B5:F11,B24:F30)+SUMPRODUCT(B13:F13,B31:F31)</f>
        <v>215150</v>
      </c>
      <c r="D20" s="107" t="s">
        <v>94</v>
      </c>
      <c r="E20" s="188" t="s">
        <v>95</v>
      </c>
      <c r="F20" s="189"/>
      <c r="G20" s="189"/>
      <c r="H20" s="190"/>
    </row>
    <row r="22" spans="1:9">
      <c r="A22" s="2"/>
      <c r="B22" s="186" t="s">
        <v>15</v>
      </c>
      <c r="C22" s="187"/>
      <c r="D22" s="187"/>
      <c r="E22" s="187"/>
      <c r="F22" s="40"/>
    </row>
    <row r="23" spans="1:9" ht="17" thickBot="1">
      <c r="A23" s="2" t="s">
        <v>7</v>
      </c>
      <c r="B23" s="2" t="s">
        <v>8</v>
      </c>
      <c r="C23" s="2" t="s">
        <v>9</v>
      </c>
      <c r="D23" s="2" t="s">
        <v>10</v>
      </c>
      <c r="E23" s="2" t="s">
        <v>6</v>
      </c>
      <c r="F23" s="2" t="s">
        <v>11</v>
      </c>
      <c r="G23" s="21" t="s">
        <v>23</v>
      </c>
      <c r="I23" s="2" t="s">
        <v>92</v>
      </c>
    </row>
    <row r="24" spans="1:9">
      <c r="A24" t="s">
        <v>8</v>
      </c>
      <c r="B24" s="55">
        <v>0</v>
      </c>
      <c r="C24" s="56">
        <v>0</v>
      </c>
      <c r="D24" s="56">
        <v>1000</v>
      </c>
      <c r="E24" s="56">
        <v>0</v>
      </c>
      <c r="F24" s="57">
        <v>0</v>
      </c>
      <c r="G24" s="10">
        <f>SUM(B24:F24)</f>
        <v>1000</v>
      </c>
      <c r="H24" s="23" t="s">
        <v>25</v>
      </c>
      <c r="I24" s="22">
        <f>G5</f>
        <v>1000</v>
      </c>
    </row>
    <row r="25" spans="1:9">
      <c r="A25" t="s">
        <v>9</v>
      </c>
      <c r="B25" s="58">
        <v>0</v>
      </c>
      <c r="C25" s="35">
        <v>0</v>
      </c>
      <c r="D25" s="35">
        <v>1000</v>
      </c>
      <c r="E25" s="35">
        <v>0</v>
      </c>
      <c r="F25" s="59">
        <v>0</v>
      </c>
      <c r="G25" s="10">
        <f t="shared" ref="G25:G30" si="0">SUM(B25:F25)</f>
        <v>1000</v>
      </c>
      <c r="H25" s="23" t="s">
        <v>25</v>
      </c>
      <c r="I25" s="22">
        <f t="shared" ref="I25:I30" si="1">G6</f>
        <v>1000</v>
      </c>
    </row>
    <row r="26" spans="1:9">
      <c r="A26" t="s">
        <v>10</v>
      </c>
      <c r="B26" s="58">
        <v>1250</v>
      </c>
      <c r="C26" s="35">
        <v>1350</v>
      </c>
      <c r="D26" s="35">
        <v>400</v>
      </c>
      <c r="E26" s="35">
        <v>0</v>
      </c>
      <c r="F26" s="59">
        <v>0</v>
      </c>
      <c r="G26" s="10">
        <f t="shared" si="0"/>
        <v>3000</v>
      </c>
      <c r="H26" s="23" t="s">
        <v>25</v>
      </c>
      <c r="I26" s="22">
        <f t="shared" si="1"/>
        <v>3000</v>
      </c>
    </row>
    <row r="27" spans="1:9">
      <c r="A27" t="s">
        <v>6</v>
      </c>
      <c r="B27" s="58">
        <v>1000</v>
      </c>
      <c r="C27" s="35">
        <v>0</v>
      </c>
      <c r="D27" s="35">
        <v>0</v>
      </c>
      <c r="E27" s="35">
        <v>0</v>
      </c>
      <c r="F27" s="59">
        <v>1000</v>
      </c>
      <c r="G27" s="10">
        <f t="shared" si="0"/>
        <v>2000</v>
      </c>
      <c r="H27" s="23" t="s">
        <v>25</v>
      </c>
      <c r="I27" s="22">
        <f t="shared" si="1"/>
        <v>2000</v>
      </c>
    </row>
    <row r="28" spans="1:9">
      <c r="A28" t="s">
        <v>16</v>
      </c>
      <c r="B28" s="58">
        <v>0</v>
      </c>
      <c r="C28" s="35">
        <v>0</v>
      </c>
      <c r="D28" s="35">
        <v>0</v>
      </c>
      <c r="E28" s="35">
        <v>0</v>
      </c>
      <c r="F28" s="59">
        <v>2000</v>
      </c>
      <c r="G28" s="10">
        <f t="shared" si="0"/>
        <v>2000</v>
      </c>
      <c r="H28" s="23" t="s">
        <v>25</v>
      </c>
      <c r="I28" s="22">
        <f t="shared" si="1"/>
        <v>2000</v>
      </c>
    </row>
    <row r="29" spans="1:9">
      <c r="A29" t="s">
        <v>17</v>
      </c>
      <c r="B29" s="58">
        <v>0</v>
      </c>
      <c r="C29" s="35">
        <v>0</v>
      </c>
      <c r="D29" s="35">
        <v>0</v>
      </c>
      <c r="E29" s="35">
        <v>0</v>
      </c>
      <c r="F29" s="59">
        <v>600</v>
      </c>
      <c r="G29" s="10">
        <f t="shared" si="0"/>
        <v>600</v>
      </c>
      <c r="H29" s="23" t="s">
        <v>25</v>
      </c>
      <c r="I29" s="22">
        <f t="shared" si="1"/>
        <v>1000</v>
      </c>
    </row>
    <row r="30" spans="1:9" ht="17" thickBot="1">
      <c r="A30" t="s">
        <v>11</v>
      </c>
      <c r="B30" s="60">
        <v>0</v>
      </c>
      <c r="C30" s="61">
        <v>0</v>
      </c>
      <c r="D30" s="61">
        <v>750</v>
      </c>
      <c r="E30" s="61">
        <v>2250</v>
      </c>
      <c r="F30" s="62">
        <v>0</v>
      </c>
      <c r="G30" s="10">
        <f t="shared" si="0"/>
        <v>3000</v>
      </c>
      <c r="H30" s="23" t="s">
        <v>25</v>
      </c>
      <c r="I30" s="22">
        <f t="shared" si="1"/>
        <v>3000</v>
      </c>
    </row>
    <row r="31" spans="1:9">
      <c r="A31" s="2" t="s">
        <v>23</v>
      </c>
      <c r="B31" s="10">
        <f>SUM(B24:B30)</f>
        <v>2250</v>
      </c>
      <c r="C31" s="10">
        <f t="shared" ref="C31:F31" si="2">SUM(C24:C30)</f>
        <v>1350</v>
      </c>
      <c r="D31" s="10">
        <f t="shared" si="2"/>
        <v>3150</v>
      </c>
      <c r="E31" s="10">
        <f t="shared" si="2"/>
        <v>2250</v>
      </c>
      <c r="F31" s="10">
        <f t="shared" si="2"/>
        <v>3600</v>
      </c>
    </row>
    <row r="32" spans="1:9">
      <c r="B32" s="23" t="s">
        <v>27</v>
      </c>
      <c r="C32" s="23" t="s">
        <v>27</v>
      </c>
      <c r="D32" s="23" t="s">
        <v>27</v>
      </c>
      <c r="E32" s="23" t="s">
        <v>27</v>
      </c>
      <c r="F32" s="23" t="s">
        <v>27</v>
      </c>
    </row>
    <row r="33" spans="1:6" ht="17" thickBot="1">
      <c r="A33" s="2" t="s">
        <v>19</v>
      </c>
      <c r="B33" s="19">
        <f>B12</f>
        <v>2250</v>
      </c>
      <c r="C33" s="19">
        <f t="shared" ref="C33:E33" si="3">C12</f>
        <v>1350</v>
      </c>
      <c r="D33" s="19">
        <f t="shared" si="3"/>
        <v>3150</v>
      </c>
      <c r="E33" s="19">
        <f t="shared" si="3"/>
        <v>2250</v>
      </c>
      <c r="F33" s="19">
        <f>F12*F34</f>
        <v>3600</v>
      </c>
    </row>
    <row r="34" spans="1:6" ht="17" thickBot="1">
      <c r="A34" s="2" t="s">
        <v>78</v>
      </c>
      <c r="F34" s="63">
        <v>1</v>
      </c>
    </row>
    <row r="36" spans="1:6" s="10" customFormat="1">
      <c r="A36" s="11" t="s">
        <v>86</v>
      </c>
    </row>
    <row r="37" spans="1:6" ht="17" thickBot="1"/>
    <row r="38" spans="1:6" ht="16" customHeight="1">
      <c r="A38" s="200" t="s">
        <v>252</v>
      </c>
      <c r="B38" s="201"/>
      <c r="C38" s="201"/>
      <c r="D38" s="201"/>
      <c r="E38" s="202"/>
    </row>
    <row r="39" spans="1:6">
      <c r="A39" s="203"/>
      <c r="B39" s="204"/>
      <c r="C39" s="204"/>
      <c r="D39" s="204"/>
      <c r="E39" s="205"/>
    </row>
    <row r="40" spans="1:6">
      <c r="A40" s="203"/>
      <c r="B40" s="204"/>
      <c r="C40" s="204"/>
      <c r="D40" s="204"/>
      <c r="E40" s="205"/>
    </row>
    <row r="41" spans="1:6">
      <c r="A41" s="203"/>
      <c r="B41" s="204"/>
      <c r="C41" s="204"/>
      <c r="D41" s="204"/>
      <c r="E41" s="205"/>
    </row>
    <row r="42" spans="1:6" ht="17" thickBot="1">
      <c r="A42" s="206"/>
      <c r="B42" s="207"/>
      <c r="C42" s="207"/>
      <c r="D42" s="207"/>
      <c r="E42" s="208"/>
    </row>
  </sheetData>
  <mergeCells count="4">
    <mergeCell ref="B3:F3"/>
    <mergeCell ref="B22:E22"/>
    <mergeCell ref="E20:H20"/>
    <mergeCell ref="A38:E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7FCF4-D5E9-4242-A3DE-B92E630D3515}">
  <sheetPr codeName="Sheet8"/>
  <dimension ref="A1:U32"/>
  <sheetViews>
    <sheetView showGridLines="0" zoomScale="117" zoomScaleNormal="150" workbookViewId="0">
      <selection activeCell="Q25" sqref="Q25"/>
    </sheetView>
  </sheetViews>
  <sheetFormatPr baseColWidth="10" defaultRowHeight="16"/>
  <cols>
    <col min="1" max="1" width="15.1640625" customWidth="1"/>
    <col min="2" max="2" width="13" customWidth="1"/>
  </cols>
  <sheetData>
    <row r="1" spans="1:21" s="10" customFormat="1">
      <c r="A1" s="11" t="s">
        <v>88</v>
      </c>
      <c r="B1" s="94"/>
      <c r="C1" s="94"/>
      <c r="D1" s="94"/>
      <c r="E1" s="94"/>
    </row>
    <row r="2" spans="1:21">
      <c r="A2" s="95" t="s">
        <v>174</v>
      </c>
      <c r="B2" s="20"/>
      <c r="C2" s="20"/>
      <c r="D2" s="20"/>
      <c r="E2" s="20"/>
    </row>
    <row r="4" spans="1:21" s="10" customFormat="1">
      <c r="A4" s="11" t="s">
        <v>14</v>
      </c>
      <c r="B4" s="94"/>
      <c r="C4" s="94"/>
      <c r="D4" s="94"/>
      <c r="E4" s="94"/>
    </row>
    <row r="5" spans="1:21" ht="16" customHeight="1">
      <c r="E5" s="142"/>
      <c r="F5" s="142"/>
      <c r="G5" s="142"/>
      <c r="H5" s="142"/>
      <c r="I5" s="142"/>
      <c r="K5" s="144"/>
      <c r="L5" s="144"/>
      <c r="M5" s="144"/>
      <c r="N5" s="144"/>
      <c r="O5" s="144"/>
      <c r="Q5" s="144"/>
      <c r="R5" s="144"/>
      <c r="S5" s="144"/>
      <c r="T5" s="144"/>
      <c r="U5" s="144"/>
    </row>
    <row r="6" spans="1:21" ht="16" customHeight="1">
      <c r="E6" s="142"/>
      <c r="F6" s="142"/>
      <c r="G6" s="142"/>
      <c r="H6" s="142"/>
      <c r="I6" s="142"/>
      <c r="K6" s="144"/>
      <c r="L6" s="144"/>
      <c r="M6" s="144"/>
      <c r="N6" s="144"/>
      <c r="O6" s="144"/>
      <c r="Q6" s="144"/>
      <c r="R6" s="144"/>
      <c r="S6" s="144"/>
      <c r="T6" s="144"/>
      <c r="U6" s="144"/>
    </row>
    <row r="7" spans="1:21">
      <c r="B7" t="s">
        <v>186</v>
      </c>
      <c r="E7" s="142"/>
      <c r="F7" s="142"/>
      <c r="G7" s="142"/>
      <c r="H7" t="s">
        <v>188</v>
      </c>
      <c r="I7" s="142"/>
      <c r="K7" s="144"/>
      <c r="L7" s="144"/>
      <c r="M7" s="144"/>
      <c r="N7" t="s">
        <v>187</v>
      </c>
      <c r="O7" s="144"/>
      <c r="Q7" s="144"/>
      <c r="R7" s="144"/>
      <c r="S7" s="144"/>
      <c r="T7" s="144"/>
      <c r="U7" s="144"/>
    </row>
    <row r="8" spans="1:21">
      <c r="B8" s="9" t="s">
        <v>96</v>
      </c>
      <c r="C8" s="9" t="s">
        <v>97</v>
      </c>
      <c r="D8" s="9" t="s">
        <v>26</v>
      </c>
      <c r="E8" s="137" t="s">
        <v>146</v>
      </c>
      <c r="F8" s="139"/>
      <c r="H8" s="9" t="s">
        <v>96</v>
      </c>
      <c r="I8" s="9" t="s">
        <v>97</v>
      </c>
      <c r="J8" s="9" t="s">
        <v>26</v>
      </c>
      <c r="K8" s="137" t="s">
        <v>146</v>
      </c>
      <c r="L8" s="139"/>
      <c r="N8" s="9" t="s">
        <v>96</v>
      </c>
      <c r="O8" s="9" t="s">
        <v>97</v>
      </c>
      <c r="P8" s="9" t="s">
        <v>26</v>
      </c>
      <c r="Q8" s="137" t="s">
        <v>146</v>
      </c>
      <c r="R8" s="139"/>
    </row>
    <row r="9" spans="1:21">
      <c r="B9" s="9">
        <v>1</v>
      </c>
      <c r="C9" s="4">
        <f t="shared" ref="C9:C16" si="0">C10-600</f>
        <v>7600</v>
      </c>
      <c r="D9" s="4">
        <v>10000</v>
      </c>
      <c r="E9" s="138">
        <f>90%*D9</f>
        <v>9000</v>
      </c>
      <c r="F9" s="138" t="str">
        <f>IF(C9&gt;E9,"Exceeded","OK")</f>
        <v>OK</v>
      </c>
      <c r="H9" s="9">
        <v>1</v>
      </c>
      <c r="I9" s="4">
        <f t="shared" ref="I9:I16" si="1">I10-600</f>
        <v>7600</v>
      </c>
      <c r="J9" s="4">
        <v>10000</v>
      </c>
      <c r="K9" s="152">
        <f>90%*J9</f>
        <v>9000</v>
      </c>
      <c r="L9" s="138" t="str">
        <f>IF(I9&gt;K9,"Exceeded","OK")</f>
        <v>OK</v>
      </c>
      <c r="N9" s="9">
        <v>1</v>
      </c>
      <c r="O9" s="4">
        <f t="shared" ref="O9:O16" si="2">O10-600</f>
        <v>7600</v>
      </c>
      <c r="P9" s="4">
        <v>10000</v>
      </c>
      <c r="Q9" s="152">
        <f>90%*P9</f>
        <v>9000</v>
      </c>
      <c r="R9" s="138" t="str">
        <f>IF(O9&gt;Q9,"Exceeded","OK")</f>
        <v>OK</v>
      </c>
    </row>
    <row r="10" spans="1:21">
      <c r="B10" s="9">
        <v>2</v>
      </c>
      <c r="C10" s="4">
        <f t="shared" si="0"/>
        <v>8200</v>
      </c>
      <c r="D10" s="4">
        <v>10000</v>
      </c>
      <c r="E10" s="138">
        <f t="shared" ref="E10:E18" si="3">90%*D10</f>
        <v>9000</v>
      </c>
      <c r="F10" s="138" t="str">
        <f t="shared" ref="F10:F18" si="4">IF(C10&gt;E10,"Exceeded","OK")</f>
        <v>OK</v>
      </c>
      <c r="H10" s="9">
        <v>2</v>
      </c>
      <c r="I10" s="4">
        <f t="shared" si="1"/>
        <v>8200</v>
      </c>
      <c r="J10" s="4">
        <v>10000</v>
      </c>
      <c r="K10" s="152">
        <f t="shared" ref="K10:K18" si="5">90%*J10</f>
        <v>9000</v>
      </c>
      <c r="L10" s="138" t="str">
        <f t="shared" ref="L10:L18" si="6">IF(I10&gt;K10,"Exceeded","OK")</f>
        <v>OK</v>
      </c>
      <c r="N10" s="9">
        <v>2</v>
      </c>
      <c r="O10" s="4">
        <f t="shared" si="2"/>
        <v>8200</v>
      </c>
      <c r="P10" s="4">
        <v>10000</v>
      </c>
      <c r="Q10" s="152">
        <f t="shared" ref="Q10:Q18" si="7">90%*P10</f>
        <v>9000</v>
      </c>
      <c r="R10" s="138" t="str">
        <f t="shared" ref="R10:R11" si="8">IF(O10&gt;Q10,"Exceeded","OK")</f>
        <v>OK</v>
      </c>
    </row>
    <row r="11" spans="1:21">
      <c r="B11" s="9">
        <v>3</v>
      </c>
      <c r="C11" s="4">
        <f t="shared" si="0"/>
        <v>8800</v>
      </c>
      <c r="D11" s="4">
        <v>10000</v>
      </c>
      <c r="E11" s="138">
        <f t="shared" si="3"/>
        <v>9000</v>
      </c>
      <c r="F11" s="138" t="str">
        <f t="shared" si="4"/>
        <v>OK</v>
      </c>
      <c r="H11" s="9">
        <v>3</v>
      </c>
      <c r="I11" s="4">
        <f t="shared" si="1"/>
        <v>8800</v>
      </c>
      <c r="J11" s="4">
        <v>14000</v>
      </c>
      <c r="K11" s="152">
        <f t="shared" si="5"/>
        <v>12600</v>
      </c>
      <c r="L11" s="138" t="str">
        <f t="shared" si="6"/>
        <v>OK</v>
      </c>
      <c r="N11" s="9">
        <v>3</v>
      </c>
      <c r="O11" s="4">
        <f t="shared" si="2"/>
        <v>8800</v>
      </c>
      <c r="P11" s="4">
        <v>10000</v>
      </c>
      <c r="Q11" s="152">
        <f t="shared" si="7"/>
        <v>9000</v>
      </c>
      <c r="R11" s="138" t="str">
        <f t="shared" si="8"/>
        <v>OK</v>
      </c>
    </row>
    <row r="12" spans="1:21">
      <c r="B12" s="9">
        <v>4</v>
      </c>
      <c r="C12" s="4">
        <f t="shared" si="0"/>
        <v>9400</v>
      </c>
      <c r="D12" s="4">
        <v>10000</v>
      </c>
      <c r="E12" s="138">
        <f t="shared" si="3"/>
        <v>9000</v>
      </c>
      <c r="F12" s="138" t="str">
        <f>IF(C12&gt;E12,"Exceeded","OK")</f>
        <v>Exceeded</v>
      </c>
      <c r="H12" s="9">
        <v>4</v>
      </c>
      <c r="I12" s="4">
        <f t="shared" si="1"/>
        <v>9400</v>
      </c>
      <c r="J12" s="4">
        <v>14000</v>
      </c>
      <c r="K12" s="152">
        <f t="shared" si="5"/>
        <v>12600</v>
      </c>
      <c r="L12" s="138" t="str">
        <f>IF(I12&gt;K12,"Exceeded","OK")</f>
        <v>OK</v>
      </c>
      <c r="N12" s="9">
        <v>4</v>
      </c>
      <c r="O12" s="4">
        <f t="shared" si="2"/>
        <v>9400</v>
      </c>
      <c r="P12" s="4">
        <v>14000</v>
      </c>
      <c r="Q12" s="152">
        <f t="shared" si="7"/>
        <v>12600</v>
      </c>
      <c r="R12" s="138" t="str">
        <f>IF(O12&gt;Q12,"Exceeded","OK")</f>
        <v>OK</v>
      </c>
    </row>
    <row r="13" spans="1:21">
      <c r="B13" s="9">
        <v>5</v>
      </c>
      <c r="C13" s="4">
        <f t="shared" si="0"/>
        <v>10000</v>
      </c>
      <c r="D13" s="4">
        <v>10000</v>
      </c>
      <c r="E13" s="138">
        <f t="shared" si="3"/>
        <v>9000</v>
      </c>
      <c r="F13" s="138" t="str">
        <f t="shared" ref="F13:F14" si="9">IF(C13&gt;E13,"Exceeded","OK")</f>
        <v>Exceeded</v>
      </c>
      <c r="H13" s="9">
        <v>5</v>
      </c>
      <c r="I13" s="4">
        <f t="shared" si="1"/>
        <v>10000</v>
      </c>
      <c r="J13" s="4">
        <v>14000</v>
      </c>
      <c r="K13" s="152">
        <f t="shared" si="5"/>
        <v>12600</v>
      </c>
      <c r="L13" s="138" t="str">
        <f t="shared" ref="L13:L14" si="10">IF(I13&gt;K13,"Exceeded","OK")</f>
        <v>OK</v>
      </c>
      <c r="N13" s="9">
        <v>5</v>
      </c>
      <c r="O13" s="4">
        <f t="shared" si="2"/>
        <v>10000</v>
      </c>
      <c r="P13" s="4">
        <v>14000</v>
      </c>
      <c r="Q13" s="152">
        <f t="shared" si="7"/>
        <v>12600</v>
      </c>
      <c r="R13" s="138" t="str">
        <f t="shared" ref="R13:R18" si="11">IF(O13&gt;Q13,"Exceeded","OK")</f>
        <v>OK</v>
      </c>
    </row>
    <row r="14" spans="1:21">
      <c r="B14" s="9">
        <v>6</v>
      </c>
      <c r="C14" s="4">
        <f t="shared" si="0"/>
        <v>10600</v>
      </c>
      <c r="D14" s="4">
        <v>10000</v>
      </c>
      <c r="E14" s="138">
        <f t="shared" si="3"/>
        <v>9000</v>
      </c>
      <c r="F14" s="138" t="str">
        <f t="shared" si="9"/>
        <v>Exceeded</v>
      </c>
      <c r="H14" s="9">
        <v>6</v>
      </c>
      <c r="I14" s="4">
        <f t="shared" si="1"/>
        <v>10600</v>
      </c>
      <c r="J14" s="4">
        <v>14000</v>
      </c>
      <c r="K14" s="152">
        <f t="shared" si="5"/>
        <v>12600</v>
      </c>
      <c r="L14" s="138" t="str">
        <f t="shared" si="10"/>
        <v>OK</v>
      </c>
      <c r="N14" s="9">
        <v>6</v>
      </c>
      <c r="O14" s="4">
        <f t="shared" si="2"/>
        <v>10600</v>
      </c>
      <c r="P14" s="4">
        <v>14000</v>
      </c>
      <c r="Q14" s="152">
        <f t="shared" si="7"/>
        <v>12600</v>
      </c>
      <c r="R14" s="138" t="str">
        <f t="shared" si="11"/>
        <v>OK</v>
      </c>
    </row>
    <row r="15" spans="1:21">
      <c r="B15" s="9">
        <v>7</v>
      </c>
      <c r="C15" s="4">
        <f t="shared" si="0"/>
        <v>11200</v>
      </c>
      <c r="D15" s="4">
        <v>10000</v>
      </c>
      <c r="E15" s="138">
        <f t="shared" si="3"/>
        <v>9000</v>
      </c>
      <c r="F15" s="138" t="str">
        <f t="shared" si="4"/>
        <v>Exceeded</v>
      </c>
      <c r="H15" s="9">
        <v>7</v>
      </c>
      <c r="I15" s="4">
        <f t="shared" si="1"/>
        <v>11200</v>
      </c>
      <c r="J15" s="4">
        <v>14000</v>
      </c>
      <c r="K15" s="152">
        <f t="shared" si="5"/>
        <v>12600</v>
      </c>
      <c r="L15" s="138" t="str">
        <f t="shared" si="6"/>
        <v>OK</v>
      </c>
      <c r="N15" s="9">
        <v>7</v>
      </c>
      <c r="O15" s="4">
        <f t="shared" si="2"/>
        <v>11200</v>
      </c>
      <c r="P15" s="4">
        <v>14000</v>
      </c>
      <c r="Q15" s="152">
        <f t="shared" si="7"/>
        <v>12600</v>
      </c>
      <c r="R15" s="138" t="str">
        <f t="shared" si="11"/>
        <v>OK</v>
      </c>
    </row>
    <row r="16" spans="1:21">
      <c r="B16" s="9">
        <v>8</v>
      </c>
      <c r="C16" s="4">
        <f t="shared" si="0"/>
        <v>11800</v>
      </c>
      <c r="D16" s="4">
        <v>10000</v>
      </c>
      <c r="E16" s="138">
        <f t="shared" si="3"/>
        <v>9000</v>
      </c>
      <c r="F16" s="138" t="str">
        <f t="shared" si="4"/>
        <v>Exceeded</v>
      </c>
      <c r="H16" s="9">
        <v>8</v>
      </c>
      <c r="I16" s="4">
        <f t="shared" si="1"/>
        <v>11800</v>
      </c>
      <c r="J16" s="4">
        <v>14000</v>
      </c>
      <c r="K16" s="152">
        <f t="shared" si="5"/>
        <v>12600</v>
      </c>
      <c r="L16" s="138" t="str">
        <f t="shared" si="6"/>
        <v>OK</v>
      </c>
      <c r="N16" s="9">
        <v>8</v>
      </c>
      <c r="O16" s="4">
        <f t="shared" si="2"/>
        <v>11800</v>
      </c>
      <c r="P16" s="4">
        <v>14000</v>
      </c>
      <c r="Q16" s="152">
        <f t="shared" si="7"/>
        <v>12600</v>
      </c>
      <c r="R16" s="138" t="str">
        <f t="shared" si="11"/>
        <v>OK</v>
      </c>
    </row>
    <row r="17" spans="1:18">
      <c r="B17" s="9">
        <v>9</v>
      </c>
      <c r="C17" s="4">
        <f>C18-600</f>
        <v>12400</v>
      </c>
      <c r="D17" s="4">
        <v>10000</v>
      </c>
      <c r="E17" s="138">
        <f t="shared" si="3"/>
        <v>9000</v>
      </c>
      <c r="F17" s="138" t="str">
        <f t="shared" si="4"/>
        <v>Exceeded</v>
      </c>
      <c r="H17" s="9">
        <v>9</v>
      </c>
      <c r="I17" s="4">
        <f>I18-600</f>
        <v>12400</v>
      </c>
      <c r="J17" s="4">
        <v>14000</v>
      </c>
      <c r="K17" s="152">
        <f t="shared" si="5"/>
        <v>12600</v>
      </c>
      <c r="L17" s="138" t="str">
        <f t="shared" si="6"/>
        <v>OK</v>
      </c>
      <c r="N17" s="9">
        <v>9</v>
      </c>
      <c r="O17" s="4">
        <f>O18-600</f>
        <v>12400</v>
      </c>
      <c r="P17" s="4">
        <v>14000</v>
      </c>
      <c r="Q17" s="152">
        <f t="shared" si="7"/>
        <v>12600</v>
      </c>
      <c r="R17" s="138" t="str">
        <f t="shared" si="11"/>
        <v>OK</v>
      </c>
    </row>
    <row r="18" spans="1:18">
      <c r="B18" s="9">
        <v>10</v>
      </c>
      <c r="C18" s="4">
        <f>Data!$V$30</f>
        <v>13000</v>
      </c>
      <c r="D18" s="4">
        <v>10000</v>
      </c>
      <c r="E18" s="138">
        <f t="shared" si="3"/>
        <v>9000</v>
      </c>
      <c r="F18" s="138" t="str">
        <f t="shared" si="4"/>
        <v>Exceeded</v>
      </c>
      <c r="H18" s="9">
        <v>10</v>
      </c>
      <c r="I18" s="4">
        <f>Data!$V$30</f>
        <v>13000</v>
      </c>
      <c r="J18" s="4">
        <v>14000</v>
      </c>
      <c r="K18" s="152">
        <f t="shared" si="5"/>
        <v>12600</v>
      </c>
      <c r="L18" s="138" t="str">
        <f t="shared" si="6"/>
        <v>Exceeded</v>
      </c>
      <c r="N18" s="9">
        <v>10</v>
      </c>
      <c r="O18" s="4">
        <f>Data!$V$30</f>
        <v>13000</v>
      </c>
      <c r="P18" s="4">
        <v>14000</v>
      </c>
      <c r="Q18" s="152">
        <f t="shared" si="7"/>
        <v>12600</v>
      </c>
      <c r="R18" s="138" t="str">
        <f t="shared" si="11"/>
        <v>Exceeded</v>
      </c>
    </row>
    <row r="20" spans="1:18">
      <c r="A20" t="s">
        <v>102</v>
      </c>
      <c r="B20">
        <f>(C18-C13)/5</f>
        <v>600</v>
      </c>
    </row>
    <row r="22" spans="1:18">
      <c r="B22" s="181" t="s">
        <v>100</v>
      </c>
      <c r="C22" s="181"/>
      <c r="D22" s="181"/>
      <c r="E22" s="181"/>
      <c r="F22" s="181"/>
      <c r="G22" s="181"/>
      <c r="H22" s="181"/>
      <c r="I22" s="181"/>
      <c r="J22" s="181"/>
      <c r="K22" s="181"/>
      <c r="L22" s="181"/>
    </row>
    <row r="23" spans="1:18">
      <c r="B23" s="9" t="s">
        <v>96</v>
      </c>
      <c r="C23" s="9">
        <v>1</v>
      </c>
      <c r="D23" s="9">
        <v>2</v>
      </c>
      <c r="E23" s="9">
        <v>3</v>
      </c>
      <c r="F23" s="9">
        <v>4</v>
      </c>
      <c r="G23" s="9">
        <v>5</v>
      </c>
      <c r="H23" s="9">
        <v>6</v>
      </c>
      <c r="I23" s="9">
        <v>7</v>
      </c>
      <c r="J23" s="9">
        <v>8</v>
      </c>
      <c r="K23" s="9">
        <v>9</v>
      </c>
      <c r="L23" s="9">
        <v>10</v>
      </c>
    </row>
    <row r="24" spans="1:18">
      <c r="B24" s="9" t="s">
        <v>8</v>
      </c>
      <c r="C24" s="4">
        <f t="shared" ref="C24:E24" si="12">D24-($L$24-$G$24)/5</f>
        <v>1000</v>
      </c>
      <c r="D24" s="4">
        <f t="shared" si="12"/>
        <v>1000</v>
      </c>
      <c r="E24" s="4">
        <f t="shared" si="12"/>
        <v>1000</v>
      </c>
      <c r="F24" s="4">
        <f>G24-($L$24-$G$24)/5</f>
        <v>1000</v>
      </c>
      <c r="G24" s="4">
        <v>1000</v>
      </c>
      <c r="H24" s="4">
        <f>($L$24-$G$24)/5+G24</f>
        <v>1000</v>
      </c>
      <c r="I24" s="4">
        <f t="shared" ref="I24:K24" si="13">($L$24-$G$24)/5+H24</f>
        <v>1000</v>
      </c>
      <c r="J24" s="4">
        <f t="shared" si="13"/>
        <v>1000</v>
      </c>
      <c r="K24" s="4">
        <f t="shared" si="13"/>
        <v>1000</v>
      </c>
      <c r="L24" s="4">
        <v>1000</v>
      </c>
    </row>
    <row r="25" spans="1:18">
      <c r="B25" s="9" t="s">
        <v>9</v>
      </c>
      <c r="C25" s="4">
        <f t="shared" ref="C25:E25" si="14">D25-($L$25-$G25)/5</f>
        <v>550</v>
      </c>
      <c r="D25" s="4">
        <f t="shared" si="14"/>
        <v>600</v>
      </c>
      <c r="E25" s="4">
        <f t="shared" si="14"/>
        <v>650</v>
      </c>
      <c r="F25" s="4">
        <f>G25-($L$25-$G25)/5</f>
        <v>700</v>
      </c>
      <c r="G25" s="4">
        <v>750</v>
      </c>
      <c r="H25" s="4">
        <f>($L$25-$G$25)/5+G25</f>
        <v>800</v>
      </c>
      <c r="I25" s="4">
        <f t="shared" ref="I25:K25" si="15">($L$25-$G$25)/5+H25</f>
        <v>850</v>
      </c>
      <c r="J25" s="4">
        <f t="shared" si="15"/>
        <v>900</v>
      </c>
      <c r="K25" s="4">
        <f t="shared" si="15"/>
        <v>950</v>
      </c>
      <c r="L25" s="4">
        <v>1000</v>
      </c>
    </row>
    <row r="26" spans="1:18">
      <c r="B26" s="9" t="s">
        <v>10</v>
      </c>
      <c r="C26" s="4">
        <f t="shared" ref="C26:E26" si="16">D26-($L$26-$G$26)/5</f>
        <v>2100</v>
      </c>
      <c r="D26" s="4">
        <f t="shared" si="16"/>
        <v>2200</v>
      </c>
      <c r="E26" s="4">
        <f t="shared" si="16"/>
        <v>2300</v>
      </c>
      <c r="F26" s="4">
        <f>G26-($L$26-$G$26)/5</f>
        <v>2400</v>
      </c>
      <c r="G26" s="4">
        <v>2500</v>
      </c>
      <c r="H26" s="4">
        <f>($L$26-$G$26)/5+G26</f>
        <v>2600</v>
      </c>
      <c r="I26" s="4">
        <f t="shared" ref="I26:K26" si="17">($L$26-$G$26)/5+H26</f>
        <v>2700</v>
      </c>
      <c r="J26" s="4">
        <f t="shared" si="17"/>
        <v>2800</v>
      </c>
      <c r="K26" s="4">
        <f t="shared" si="17"/>
        <v>2900</v>
      </c>
      <c r="L26" s="4">
        <v>3000</v>
      </c>
    </row>
    <row r="27" spans="1:18">
      <c r="B27" s="9" t="s">
        <v>6</v>
      </c>
      <c r="C27" s="4">
        <f t="shared" ref="C27:E27" si="18">D27-($L$27-$G$27)/5</f>
        <v>1100</v>
      </c>
      <c r="D27" s="4">
        <f t="shared" si="18"/>
        <v>1200</v>
      </c>
      <c r="E27" s="4">
        <f t="shared" si="18"/>
        <v>1300</v>
      </c>
      <c r="F27" s="4">
        <f>G27-($L$27-$G$27)/5</f>
        <v>1400</v>
      </c>
      <c r="G27" s="4">
        <v>1500</v>
      </c>
      <c r="H27" s="4">
        <f>($L$27-$G$27)/5+G27</f>
        <v>1600</v>
      </c>
      <c r="I27" s="4">
        <f t="shared" ref="I27:K27" si="19">($L$27-$G$27)/5+H27</f>
        <v>1700</v>
      </c>
      <c r="J27" s="4">
        <f t="shared" si="19"/>
        <v>1800</v>
      </c>
      <c r="K27" s="4">
        <f t="shared" si="19"/>
        <v>1900</v>
      </c>
      <c r="L27" s="4">
        <v>2000</v>
      </c>
    </row>
    <row r="28" spans="1:18">
      <c r="B28" s="9" t="s">
        <v>16</v>
      </c>
      <c r="C28" s="4">
        <f t="shared" ref="C28:E28" si="20">D28-($L$28-$G$28)/5</f>
        <v>1100</v>
      </c>
      <c r="D28" s="4">
        <f t="shared" si="20"/>
        <v>1200</v>
      </c>
      <c r="E28" s="4">
        <f t="shared" si="20"/>
        <v>1300</v>
      </c>
      <c r="F28" s="4">
        <f>G28-($L$28-$G$28)/5</f>
        <v>1400</v>
      </c>
      <c r="G28" s="4">
        <v>1500</v>
      </c>
      <c r="H28" s="4">
        <f>($L$28-$G$28)/5+G28</f>
        <v>1600</v>
      </c>
      <c r="I28" s="4">
        <f t="shared" ref="I28:K28" si="21">($L$28-$G$28)/5+H28</f>
        <v>1700</v>
      </c>
      <c r="J28" s="4">
        <f t="shared" si="21"/>
        <v>1800</v>
      </c>
      <c r="K28" s="4">
        <f t="shared" si="21"/>
        <v>1900</v>
      </c>
      <c r="L28" s="4">
        <v>2000</v>
      </c>
    </row>
    <row r="29" spans="1:18">
      <c r="B29" s="9" t="s">
        <v>17</v>
      </c>
      <c r="C29" s="4">
        <f t="shared" ref="C29:E29" si="22">D29-($L$29-$G$29)/5</f>
        <v>550</v>
      </c>
      <c r="D29" s="4">
        <f t="shared" si="22"/>
        <v>600</v>
      </c>
      <c r="E29" s="4">
        <f t="shared" si="22"/>
        <v>650</v>
      </c>
      <c r="F29" s="4">
        <f>G29-($L$29-$G$29)/5</f>
        <v>700</v>
      </c>
      <c r="G29" s="4">
        <v>750</v>
      </c>
      <c r="H29" s="4">
        <f>($L$29-$G$29)/5+G29</f>
        <v>800</v>
      </c>
      <c r="I29" s="4">
        <f t="shared" ref="I29:K29" si="23">($L$29-$G$29)/5+H29</f>
        <v>850</v>
      </c>
      <c r="J29" s="4">
        <f t="shared" si="23"/>
        <v>900</v>
      </c>
      <c r="K29" s="4">
        <f t="shared" si="23"/>
        <v>950</v>
      </c>
      <c r="L29" s="4">
        <v>1000</v>
      </c>
    </row>
    <row r="30" spans="1:18">
      <c r="B30" s="9" t="s">
        <v>11</v>
      </c>
      <c r="C30" s="4">
        <f t="shared" ref="C30:E30" si="24">D30-($L$30-$G$30)/5</f>
        <v>1200</v>
      </c>
      <c r="D30" s="4">
        <f t="shared" si="24"/>
        <v>1400</v>
      </c>
      <c r="E30" s="4">
        <f t="shared" si="24"/>
        <v>1600</v>
      </c>
      <c r="F30" s="4">
        <f>G30-($L$30-$G$30)/5</f>
        <v>1800</v>
      </c>
      <c r="G30" s="4">
        <v>2000</v>
      </c>
      <c r="H30" s="4">
        <f>($L$30-$G$30)/5+G30</f>
        <v>2200</v>
      </c>
      <c r="I30" s="4">
        <f t="shared" ref="I30:K30" si="25">($L$30-$G$30)/5+H30</f>
        <v>2400</v>
      </c>
      <c r="J30" s="4">
        <f t="shared" si="25"/>
        <v>2600</v>
      </c>
      <c r="K30" s="4">
        <f t="shared" si="25"/>
        <v>2800</v>
      </c>
      <c r="L30" s="4">
        <v>3000</v>
      </c>
    </row>
    <row r="31" spans="1:18">
      <c r="B31" s="8" t="s">
        <v>99</v>
      </c>
      <c r="C31" s="3">
        <f t="shared" ref="C31:K31" si="26">D31-600</f>
        <v>7600</v>
      </c>
      <c r="D31" s="3">
        <f t="shared" si="26"/>
        <v>8200</v>
      </c>
      <c r="E31" s="3">
        <f t="shared" si="26"/>
        <v>8800</v>
      </c>
      <c r="F31" s="3">
        <f t="shared" si="26"/>
        <v>9400</v>
      </c>
      <c r="G31" s="3">
        <f t="shared" si="26"/>
        <v>10000</v>
      </c>
      <c r="H31" s="3">
        <f t="shared" si="26"/>
        <v>10600</v>
      </c>
      <c r="I31" s="3">
        <f t="shared" si="26"/>
        <v>11200</v>
      </c>
      <c r="J31" s="3">
        <f t="shared" si="26"/>
        <v>11800</v>
      </c>
      <c r="K31" s="3">
        <f t="shared" si="26"/>
        <v>12400</v>
      </c>
      <c r="L31" s="3">
        <f>Data!$V$30</f>
        <v>13000</v>
      </c>
    </row>
    <row r="32" spans="1:18">
      <c r="B32" s="109" t="s">
        <v>101</v>
      </c>
      <c r="C32" s="109">
        <f>SUM(C24:C30)</f>
        <v>7600</v>
      </c>
      <c r="D32" s="109">
        <f t="shared" ref="D32:L32" si="27">SUM(D24:D30)</f>
        <v>8200</v>
      </c>
      <c r="E32" s="109">
        <f t="shared" si="27"/>
        <v>8800</v>
      </c>
      <c r="F32" s="109">
        <f t="shared" si="27"/>
        <v>9400</v>
      </c>
      <c r="G32" s="109">
        <f t="shared" si="27"/>
        <v>10000</v>
      </c>
      <c r="H32" s="109">
        <f t="shared" si="27"/>
        <v>10600</v>
      </c>
      <c r="I32" s="109">
        <f t="shared" si="27"/>
        <v>11200</v>
      </c>
      <c r="J32" s="109">
        <f t="shared" si="27"/>
        <v>11800</v>
      </c>
      <c r="K32" s="109">
        <f t="shared" si="27"/>
        <v>12400</v>
      </c>
      <c r="L32" s="109">
        <f t="shared" si="27"/>
        <v>13000</v>
      </c>
    </row>
  </sheetData>
  <mergeCells count="1">
    <mergeCell ref="B22:L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FF841-7841-3C44-8B14-6FB6AF0DEDDD}">
  <dimension ref="A1:G24"/>
  <sheetViews>
    <sheetView showGridLines="0" zoomScale="125" workbookViewId="0">
      <selection activeCell="D28" sqref="D28"/>
    </sheetView>
  </sheetViews>
  <sheetFormatPr baseColWidth="10" defaultRowHeight="16"/>
  <cols>
    <col min="2" max="2" width="23" bestFit="1" customWidth="1"/>
    <col min="3" max="6" width="16" bestFit="1" customWidth="1"/>
    <col min="7" max="7" width="16.83203125" bestFit="1" customWidth="1"/>
  </cols>
  <sheetData>
    <row r="1" spans="1:7" s="10" customFormat="1">
      <c r="A1" s="11" t="s">
        <v>251</v>
      </c>
    </row>
    <row r="2" spans="1:7">
      <c r="A2" t="s">
        <v>250</v>
      </c>
    </row>
    <row r="4" spans="1:7" s="10" customFormat="1">
      <c r="A4" s="11" t="s">
        <v>249</v>
      </c>
    </row>
    <row r="5" spans="1:7">
      <c r="A5" t="s">
        <v>168</v>
      </c>
    </row>
    <row r="6" spans="1:7">
      <c r="A6" s="95" t="s">
        <v>169</v>
      </c>
    </row>
    <row r="7" spans="1:7">
      <c r="A7" t="s">
        <v>170</v>
      </c>
    </row>
    <row r="10" spans="1:7">
      <c r="B10" s="182" t="s">
        <v>165</v>
      </c>
      <c r="C10" s="182"/>
      <c r="D10" s="182"/>
      <c r="E10" s="182"/>
      <c r="F10" s="182"/>
      <c r="G10" s="182"/>
    </row>
    <row r="11" spans="1:7">
      <c r="B11" s="156" t="s">
        <v>96</v>
      </c>
      <c r="C11" s="4">
        <v>0</v>
      </c>
      <c r="D11" s="4">
        <v>1</v>
      </c>
      <c r="E11" s="4">
        <v>2</v>
      </c>
      <c r="F11" s="4">
        <v>3</v>
      </c>
      <c r="G11" s="69" t="s">
        <v>23</v>
      </c>
    </row>
    <row r="12" spans="1:7">
      <c r="B12" s="156" t="s">
        <v>166</v>
      </c>
      <c r="C12" s="147"/>
      <c r="D12" s="148">
        <f>'1-Yr. Model without New Plant'!C20</f>
        <v>119850</v>
      </c>
      <c r="E12" s="148">
        <f>'2-Yr. Model without New Plant'!C20</f>
        <v>131700</v>
      </c>
      <c r="F12" s="148">
        <f>'3-Yr. Model with New Plant'!C20</f>
        <v>117762.5</v>
      </c>
      <c r="G12" s="149">
        <f>SUM(D12:F12)</f>
        <v>369312.5</v>
      </c>
    </row>
    <row r="13" spans="1:7">
      <c r="B13" s="156" t="s">
        <v>167</v>
      </c>
      <c r="C13" s="147"/>
      <c r="D13" s="148">
        <f>D12*300</f>
        <v>35955000</v>
      </c>
      <c r="E13" s="148">
        <f t="shared" ref="E13:F13" si="0">E12*300</f>
        <v>39510000</v>
      </c>
      <c r="F13" s="148">
        <f t="shared" si="0"/>
        <v>35328750</v>
      </c>
      <c r="G13" s="149">
        <f>SUM(D13:F13)</f>
        <v>110793750</v>
      </c>
    </row>
    <row r="14" spans="1:7">
      <c r="B14" s="79"/>
      <c r="C14" s="79"/>
      <c r="D14" s="79"/>
      <c r="E14" s="79"/>
      <c r="F14" s="79"/>
      <c r="G14" s="79"/>
    </row>
    <row r="15" spans="1:7">
      <c r="B15" s="183" t="s">
        <v>45</v>
      </c>
      <c r="C15" s="183"/>
      <c r="D15" s="183"/>
      <c r="E15" s="183"/>
      <c r="F15" s="183"/>
      <c r="G15" s="183"/>
    </row>
    <row r="16" spans="1:7">
      <c r="B16" s="147" t="s">
        <v>96</v>
      </c>
      <c r="C16" s="151">
        <v>0</v>
      </c>
      <c r="D16" s="147">
        <v>1</v>
      </c>
      <c r="E16" s="147">
        <v>2</v>
      </c>
      <c r="F16" s="147">
        <v>3</v>
      </c>
      <c r="G16" s="150" t="s">
        <v>23</v>
      </c>
    </row>
    <row r="17" spans="2:7">
      <c r="B17" s="147" t="s">
        <v>166</v>
      </c>
      <c r="C17" s="147"/>
      <c r="D17" s="148">
        <f>'1-Yr. Model without New Plant'!C20</f>
        <v>119850</v>
      </c>
      <c r="E17" s="148">
        <f>'2-Yr. Model without New Plant'!C20</f>
        <v>131700</v>
      </c>
      <c r="F17" s="148">
        <f>'3-Yr. Model without New Plant'!C20</f>
        <v>143837.5</v>
      </c>
      <c r="G17" s="149">
        <f>SUM(D17:F17)</f>
        <v>395387.5</v>
      </c>
    </row>
    <row r="18" spans="2:7">
      <c r="B18" s="147" t="s">
        <v>167</v>
      </c>
      <c r="C18" s="147"/>
      <c r="D18" s="148">
        <f>D17*300</f>
        <v>35955000</v>
      </c>
      <c r="E18" s="148">
        <f t="shared" ref="E18:F18" si="1">E17*300</f>
        <v>39510000</v>
      </c>
      <c r="F18" s="148">
        <f t="shared" si="1"/>
        <v>43151250</v>
      </c>
      <c r="G18" s="149">
        <f>SUM(D18:F18)</f>
        <v>118616250</v>
      </c>
    </row>
    <row r="20" spans="2:7">
      <c r="B20" s="80" t="s">
        <v>85</v>
      </c>
      <c r="C20" s="81">
        <f>G18-G13</f>
        <v>7822500</v>
      </c>
    </row>
    <row r="21" spans="2:7">
      <c r="B21" s="4" t="s">
        <v>138</v>
      </c>
      <c r="C21" s="146">
        <f>C20/G13</f>
        <v>7.0604163140971399E-2</v>
      </c>
    </row>
    <row r="23" spans="2:7">
      <c r="B23" s="80" t="s">
        <v>253</v>
      </c>
      <c r="C23" s="81">
        <f>F18-F13</f>
        <v>7822500</v>
      </c>
    </row>
    <row r="24" spans="2:7">
      <c r="B24" s="4" t="s">
        <v>254</v>
      </c>
      <c r="C24" s="146">
        <f>C23/F13</f>
        <v>0.22142023139794076</v>
      </c>
    </row>
  </sheetData>
  <mergeCells count="2">
    <mergeCell ref="B10:G10"/>
    <mergeCell ref="B15:G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6BD95-FDC1-F74B-AC27-B0FE786DDBFF}">
  <dimension ref="A1:K36"/>
  <sheetViews>
    <sheetView showGridLines="0" zoomScale="110" workbookViewId="0">
      <selection activeCell="L26" sqref="L26"/>
    </sheetView>
  </sheetViews>
  <sheetFormatPr baseColWidth="10" defaultRowHeight="16"/>
  <cols>
    <col min="1" max="1" width="31" customWidth="1"/>
    <col min="2" max="2" width="15" bestFit="1" customWidth="1"/>
    <col min="3" max="6" width="15.33203125" bestFit="1" customWidth="1"/>
    <col min="7" max="7" width="14.83203125" bestFit="1" customWidth="1"/>
    <col min="8" max="8" width="14.83203125" customWidth="1"/>
    <col min="9" max="11" width="14.83203125" bestFit="1" customWidth="1"/>
  </cols>
  <sheetData>
    <row r="1" spans="1:11" s="10" customFormat="1">
      <c r="A1" s="11" t="s">
        <v>88</v>
      </c>
      <c r="B1" s="94"/>
      <c r="C1" s="94"/>
      <c r="D1" s="94"/>
      <c r="E1" s="94"/>
      <c r="F1" s="94"/>
    </row>
    <row r="2" spans="1:11">
      <c r="A2" s="95" t="s">
        <v>136</v>
      </c>
    </row>
    <row r="4" spans="1:11" s="10" customFormat="1">
      <c r="A4" s="11" t="s">
        <v>122</v>
      </c>
      <c r="B4" s="94"/>
      <c r="C4" s="94"/>
      <c r="D4" s="94"/>
      <c r="E4" s="94"/>
      <c r="F4" s="94"/>
    </row>
    <row r="6" spans="1:11" ht="40" customHeight="1">
      <c r="A6" s="110" t="s">
        <v>29</v>
      </c>
      <c r="E6" s="185" t="s">
        <v>33</v>
      </c>
      <c r="F6" s="185"/>
    </row>
    <row r="7" spans="1:11">
      <c r="A7" t="s">
        <v>28</v>
      </c>
      <c r="B7" s="1">
        <v>30000000</v>
      </c>
      <c r="E7" s="158" t="s">
        <v>32</v>
      </c>
      <c r="F7" s="158"/>
      <c r="G7" s="46">
        <v>0.4</v>
      </c>
    </row>
    <row r="8" spans="1:11">
      <c r="A8" t="s">
        <v>30</v>
      </c>
      <c r="B8" s="45">
        <v>2</v>
      </c>
      <c r="C8" t="s">
        <v>31</v>
      </c>
      <c r="E8" s="158" t="s">
        <v>34</v>
      </c>
      <c r="F8" s="158"/>
      <c r="H8" s="184" t="s">
        <v>98</v>
      </c>
      <c r="I8" s="184"/>
    </row>
    <row r="9" spans="1:11">
      <c r="E9" s="158" t="s">
        <v>124</v>
      </c>
      <c r="F9" s="158"/>
      <c r="G9">
        <v>10</v>
      </c>
      <c r="H9" t="s">
        <v>31</v>
      </c>
      <c r="I9" s="47"/>
    </row>
    <row r="10" spans="1:11">
      <c r="E10" s="158" t="s">
        <v>35</v>
      </c>
      <c r="F10" s="158"/>
      <c r="G10" s="46">
        <v>0.1</v>
      </c>
    </row>
    <row r="11" spans="1:11">
      <c r="E11" s="158" t="s">
        <v>36</v>
      </c>
      <c r="F11" s="158"/>
      <c r="G11">
        <v>2</v>
      </c>
      <c r="H11" t="s">
        <v>31</v>
      </c>
    </row>
    <row r="12" spans="1:11">
      <c r="E12" s="158" t="s">
        <v>37</v>
      </c>
      <c r="F12" s="158"/>
      <c r="G12">
        <v>300</v>
      </c>
      <c r="H12" t="s">
        <v>38</v>
      </c>
    </row>
    <row r="14" spans="1:11" s="10" customFormat="1">
      <c r="A14" s="11" t="s">
        <v>171</v>
      </c>
      <c r="B14" s="94"/>
      <c r="C14" s="94"/>
      <c r="D14" s="94"/>
      <c r="E14" s="94"/>
      <c r="F14" s="94"/>
    </row>
    <row r="16" spans="1:11">
      <c r="A16" s="67" t="s">
        <v>135</v>
      </c>
      <c r="B16" s="117"/>
      <c r="C16" s="117">
        <f>'Demand and Capacity Forecast'!C31</f>
        <v>7600</v>
      </c>
      <c r="D16" s="117">
        <f>'Demand and Capacity Forecast'!D31</f>
        <v>8200</v>
      </c>
      <c r="E16" s="117">
        <f>'Demand and Capacity Forecast'!E31</f>
        <v>8800</v>
      </c>
      <c r="F16" s="117">
        <f>'Demand and Capacity Forecast'!F31</f>
        <v>9400</v>
      </c>
      <c r="G16" s="117">
        <f>'Demand and Capacity Forecast'!G31</f>
        <v>10000</v>
      </c>
      <c r="H16" s="117">
        <f>'Demand and Capacity Forecast'!H31</f>
        <v>10600</v>
      </c>
      <c r="I16" s="117">
        <f>'Demand and Capacity Forecast'!I31</f>
        <v>11200</v>
      </c>
      <c r="J16" s="117">
        <f>'Demand and Capacity Forecast'!J31</f>
        <v>11800</v>
      </c>
      <c r="K16" s="118">
        <f>'Demand and Capacity Forecast'!K31</f>
        <v>12400</v>
      </c>
    </row>
    <row r="18" spans="1:11">
      <c r="A18" s="67" t="s">
        <v>123</v>
      </c>
      <c r="B18" s="119">
        <v>21</v>
      </c>
    </row>
    <row r="19" spans="1:11">
      <c r="E19" t="s">
        <v>185</v>
      </c>
    </row>
    <row r="20" spans="1:11">
      <c r="A20" s="132" t="s">
        <v>96</v>
      </c>
      <c r="B20" s="133">
        <v>0</v>
      </c>
      <c r="C20" s="133">
        <v>1</v>
      </c>
      <c r="D20" s="133">
        <v>2</v>
      </c>
      <c r="E20" s="133">
        <v>3</v>
      </c>
      <c r="F20" s="133">
        <v>4</v>
      </c>
      <c r="G20" s="133">
        <v>5</v>
      </c>
      <c r="H20" s="133">
        <v>6</v>
      </c>
      <c r="I20" s="133">
        <v>7</v>
      </c>
      <c r="J20" s="133">
        <v>8</v>
      </c>
      <c r="K20" s="134">
        <v>9</v>
      </c>
    </row>
    <row r="21" spans="1:11">
      <c r="A21" s="125" t="s">
        <v>125</v>
      </c>
      <c r="B21" s="115">
        <f>-B7</f>
        <v>-30000000</v>
      </c>
      <c r="C21" s="14"/>
      <c r="D21" s="14"/>
      <c r="E21" s="14"/>
      <c r="F21" s="14"/>
      <c r="G21" s="14"/>
      <c r="H21" s="14"/>
      <c r="I21" s="14"/>
      <c r="J21" s="14"/>
      <c r="K21" s="15"/>
    </row>
    <row r="22" spans="1:11">
      <c r="A22" s="125" t="s">
        <v>126</v>
      </c>
      <c r="B22" s="14"/>
      <c r="C22" s="120">
        <f>C16*$B$18</f>
        <v>159600</v>
      </c>
      <c r="D22" s="120">
        <f t="shared" ref="D22:K22" si="0">D16*$B$18</f>
        <v>172200</v>
      </c>
      <c r="E22" s="120">
        <f t="shared" si="0"/>
        <v>184800</v>
      </c>
      <c r="F22" s="120">
        <f t="shared" si="0"/>
        <v>197400</v>
      </c>
      <c r="G22" s="120">
        <f t="shared" si="0"/>
        <v>210000</v>
      </c>
      <c r="H22" s="120">
        <f t="shared" si="0"/>
        <v>222600</v>
      </c>
      <c r="I22" s="120">
        <f t="shared" si="0"/>
        <v>235200</v>
      </c>
      <c r="J22" s="120">
        <f t="shared" si="0"/>
        <v>247800</v>
      </c>
      <c r="K22" s="121">
        <f t="shared" si="0"/>
        <v>260400</v>
      </c>
    </row>
    <row r="23" spans="1:11">
      <c r="A23" s="125" t="s">
        <v>127</v>
      </c>
      <c r="B23" s="14"/>
      <c r="C23" s="122">
        <f>'1-Yr. Model without New Plant'!C20</f>
        <v>119850</v>
      </c>
      <c r="D23" s="122">
        <f>'2-Yr. Model without New Plant'!C20</f>
        <v>131700</v>
      </c>
      <c r="E23" s="122">
        <f>'3-Yr. Model with New Plant'!C20</f>
        <v>117762.5</v>
      </c>
      <c r="F23" s="122">
        <f>'4-Yr. Model with New Plant'!C20</f>
        <v>127512.5</v>
      </c>
      <c r="G23" s="122">
        <f>'5-Yr. Model with New Plant'!C20</f>
        <v>137837.5</v>
      </c>
      <c r="H23" s="122">
        <f>'6-Yr. Model with New Plant'!C20</f>
        <v>148175</v>
      </c>
      <c r="I23" s="122">
        <f>'7-Yr. Model with New Plant'!C20</f>
        <v>158800</v>
      </c>
      <c r="J23" s="122">
        <f>'8-Yr. Model with New Plant'!C20</f>
        <v>169900</v>
      </c>
      <c r="K23" s="123">
        <f>'9-Yr. Model with New Plant'!C20</f>
        <v>181125</v>
      </c>
    </row>
    <row r="24" spans="1:11">
      <c r="A24" s="125" t="s">
        <v>129</v>
      </c>
      <c r="B24" s="14"/>
      <c r="C24" s="116">
        <f>C22-C23</f>
        <v>39750</v>
      </c>
      <c r="D24" s="116">
        <f t="shared" ref="D24:K24" si="1">D22-D23</f>
        <v>40500</v>
      </c>
      <c r="E24" s="116">
        <f t="shared" si="1"/>
        <v>67037.5</v>
      </c>
      <c r="F24" s="116">
        <f>F22-F23</f>
        <v>69887.5</v>
      </c>
      <c r="G24" s="116">
        <f t="shared" si="1"/>
        <v>72162.5</v>
      </c>
      <c r="H24" s="116">
        <f t="shared" si="1"/>
        <v>74425</v>
      </c>
      <c r="I24" s="116">
        <f t="shared" si="1"/>
        <v>76400</v>
      </c>
      <c r="J24" s="116">
        <f t="shared" si="1"/>
        <v>77900</v>
      </c>
      <c r="K24" s="124">
        <f t="shared" si="1"/>
        <v>79275</v>
      </c>
    </row>
    <row r="25" spans="1:11">
      <c r="A25" s="125" t="s">
        <v>128</v>
      </c>
      <c r="B25" s="14"/>
      <c r="C25" s="116">
        <f>C24*$G$12</f>
        <v>11925000</v>
      </c>
      <c r="D25" s="116">
        <f t="shared" ref="D25:K25" si="2">D24*$G$12</f>
        <v>12150000</v>
      </c>
      <c r="E25" s="116">
        <f t="shared" si="2"/>
        <v>20111250</v>
      </c>
      <c r="F25" s="116">
        <f t="shared" si="2"/>
        <v>20966250</v>
      </c>
      <c r="G25" s="116">
        <f t="shared" si="2"/>
        <v>21648750</v>
      </c>
      <c r="H25" s="116">
        <f t="shared" si="2"/>
        <v>22327500</v>
      </c>
      <c r="I25" s="116">
        <f t="shared" si="2"/>
        <v>22920000</v>
      </c>
      <c r="J25" s="116">
        <f t="shared" si="2"/>
        <v>23370000</v>
      </c>
      <c r="K25" s="124">
        <f t="shared" si="2"/>
        <v>23782500</v>
      </c>
    </row>
    <row r="26" spans="1:11" s="14" customFormat="1" ht="17" thickBot="1">
      <c r="A26" s="125" t="s">
        <v>130</v>
      </c>
      <c r="C26" s="113">
        <f>B21/G9</f>
        <v>-3000000</v>
      </c>
      <c r="D26" s="113">
        <f>$C$26</f>
        <v>-3000000</v>
      </c>
      <c r="E26" s="113">
        <f t="shared" ref="E26:K26" si="3">$C$26</f>
        <v>-3000000</v>
      </c>
      <c r="F26" s="113">
        <f t="shared" si="3"/>
        <v>-3000000</v>
      </c>
      <c r="G26" s="113">
        <f t="shared" si="3"/>
        <v>-3000000</v>
      </c>
      <c r="H26" s="113">
        <f t="shared" si="3"/>
        <v>-3000000</v>
      </c>
      <c r="I26" s="113">
        <f t="shared" si="3"/>
        <v>-3000000</v>
      </c>
      <c r="J26" s="113">
        <f t="shared" si="3"/>
        <v>-3000000</v>
      </c>
      <c r="K26" s="135">
        <f t="shared" si="3"/>
        <v>-3000000</v>
      </c>
    </row>
    <row r="27" spans="1:11">
      <c r="A27" s="125" t="s">
        <v>131</v>
      </c>
      <c r="B27" s="14"/>
      <c r="C27" s="116">
        <f>C25+C26</f>
        <v>8925000</v>
      </c>
      <c r="D27" s="116">
        <f t="shared" ref="D27:K27" si="4">D25+D26</f>
        <v>9150000</v>
      </c>
      <c r="E27" s="116">
        <f t="shared" si="4"/>
        <v>17111250</v>
      </c>
      <c r="F27" s="116">
        <f t="shared" si="4"/>
        <v>17966250</v>
      </c>
      <c r="G27" s="116">
        <f t="shared" si="4"/>
        <v>18648750</v>
      </c>
      <c r="H27" s="116">
        <f t="shared" si="4"/>
        <v>19327500</v>
      </c>
      <c r="I27" s="116">
        <f t="shared" si="4"/>
        <v>19920000</v>
      </c>
      <c r="J27" s="116">
        <f t="shared" si="4"/>
        <v>20370000</v>
      </c>
      <c r="K27" s="124">
        <f t="shared" si="4"/>
        <v>20782500</v>
      </c>
    </row>
    <row r="28" spans="1:11" s="14" customFormat="1" ht="17" thickBot="1">
      <c r="A28" s="125" t="s">
        <v>132</v>
      </c>
      <c r="C28" s="114">
        <f>C27*(1-$G$7)</f>
        <v>5355000</v>
      </c>
      <c r="D28" s="114">
        <f t="shared" ref="D28:K28" si="5">D27*(1-$G$7)</f>
        <v>5490000</v>
      </c>
      <c r="E28" s="114">
        <f t="shared" si="5"/>
        <v>10266750</v>
      </c>
      <c r="F28" s="114">
        <f t="shared" si="5"/>
        <v>10779750</v>
      </c>
      <c r="G28" s="114">
        <f t="shared" si="5"/>
        <v>11189250</v>
      </c>
      <c r="H28" s="114">
        <f t="shared" si="5"/>
        <v>11596500</v>
      </c>
      <c r="I28" s="114">
        <f t="shared" si="5"/>
        <v>11952000</v>
      </c>
      <c r="J28" s="114">
        <f t="shared" si="5"/>
        <v>12222000</v>
      </c>
      <c r="K28" s="136">
        <f t="shared" si="5"/>
        <v>12469500</v>
      </c>
    </row>
    <row r="29" spans="1:11">
      <c r="A29" s="125" t="s">
        <v>134</v>
      </c>
      <c r="B29" s="14"/>
      <c r="C29" s="116">
        <f>C28/(1+$G$10)^C20</f>
        <v>4868181.8181818174</v>
      </c>
      <c r="D29" s="116">
        <f t="shared" ref="D29:K29" si="6">D28/(1+$G$10)^D20</f>
        <v>4537190.0826446274</v>
      </c>
      <c r="E29" s="116">
        <f t="shared" si="6"/>
        <v>7713561.2321562711</v>
      </c>
      <c r="F29" s="116">
        <f t="shared" si="6"/>
        <v>7362714.2954716189</v>
      </c>
      <c r="G29" s="116">
        <f t="shared" si="6"/>
        <v>6947643.91403965</v>
      </c>
      <c r="H29" s="116">
        <f t="shared" si="6"/>
        <v>6545921.9298686273</v>
      </c>
      <c r="I29" s="116">
        <f>I28/(1+$G$10)^I20</f>
        <v>6133265.8290934032</v>
      </c>
      <c r="J29" s="116">
        <f t="shared" si="6"/>
        <v>5701653.200923359</v>
      </c>
      <c r="K29" s="124">
        <f t="shared" si="6"/>
        <v>5288285.2522956971</v>
      </c>
    </row>
    <row r="30" spans="1:11">
      <c r="A30" s="126" t="s">
        <v>133</v>
      </c>
      <c r="B30" s="127">
        <f>NPV(G10,C29:K29)+B21</f>
        <v>5058399.5165544003</v>
      </c>
      <c r="C30" s="17"/>
      <c r="D30" s="17"/>
      <c r="E30" s="17"/>
      <c r="F30" s="17"/>
      <c r="G30" s="17"/>
      <c r="H30" s="17"/>
      <c r="I30" s="17"/>
      <c r="J30" s="17"/>
      <c r="K30" s="18"/>
    </row>
    <row r="31" spans="1:11">
      <c r="A31" s="67"/>
      <c r="B31" s="117"/>
      <c r="C31" s="128">
        <f>B21+C29</f>
        <v>-25131818.181818184</v>
      </c>
      <c r="D31" s="128">
        <f>C31+D29</f>
        <v>-20594628.099173557</v>
      </c>
      <c r="E31" s="128">
        <f t="shared" ref="E31:K31" si="7">D31+E29</f>
        <v>-12881066.867017286</v>
      </c>
      <c r="F31" s="128">
        <f t="shared" si="7"/>
        <v>-5518352.571545667</v>
      </c>
      <c r="G31" s="128">
        <f t="shared" si="7"/>
        <v>1429291.342493983</v>
      </c>
      <c r="H31" s="128">
        <f t="shared" si="7"/>
        <v>7975213.2723626103</v>
      </c>
      <c r="I31" s="128">
        <f t="shared" si="7"/>
        <v>14108479.101456013</v>
      </c>
      <c r="J31" s="128">
        <f t="shared" si="7"/>
        <v>19810132.30237937</v>
      </c>
      <c r="K31" s="129">
        <f t="shared" si="7"/>
        <v>25098417.554675065</v>
      </c>
    </row>
    <row r="32" spans="1:11">
      <c r="A32" s="131" t="s">
        <v>137</v>
      </c>
      <c r="B32" s="130">
        <f>G20+(-G31/H31)</f>
        <v>4.8207833077709576</v>
      </c>
      <c r="C32" t="s">
        <v>31</v>
      </c>
    </row>
    <row r="33" spans="7:10">
      <c r="G33" s="112"/>
    </row>
    <row r="36" spans="7:10">
      <c r="J36" s="145"/>
    </row>
  </sheetData>
  <mergeCells count="8">
    <mergeCell ref="E6:F6"/>
    <mergeCell ref="E7:F7"/>
    <mergeCell ref="E8:F8"/>
    <mergeCell ref="H8:I8"/>
    <mergeCell ref="E9:F9"/>
    <mergeCell ref="E10:F10"/>
    <mergeCell ref="E11:F11"/>
    <mergeCell ref="E12:F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0BC00-0B00-7F45-9998-4A813D3255A1}">
  <dimension ref="A1:K36"/>
  <sheetViews>
    <sheetView showGridLines="0" zoomScale="108" workbookViewId="0">
      <selection activeCell="H40" sqref="H40"/>
    </sheetView>
  </sheetViews>
  <sheetFormatPr baseColWidth="10" defaultRowHeight="16"/>
  <cols>
    <col min="1" max="1" width="31" customWidth="1"/>
    <col min="2" max="2" width="15" bestFit="1" customWidth="1"/>
    <col min="3" max="6" width="15.33203125" bestFit="1" customWidth="1"/>
    <col min="7" max="7" width="14.83203125" bestFit="1" customWidth="1"/>
    <col min="8" max="8" width="14.83203125" customWidth="1"/>
    <col min="9" max="11" width="14.83203125" bestFit="1" customWidth="1"/>
  </cols>
  <sheetData>
    <row r="1" spans="1:11" s="10" customFormat="1">
      <c r="A1" s="11" t="s">
        <v>88</v>
      </c>
      <c r="B1" s="94"/>
      <c r="C1" s="94"/>
      <c r="D1" s="94"/>
      <c r="E1" s="94"/>
      <c r="F1" s="94"/>
    </row>
    <row r="2" spans="1:11">
      <c r="A2" s="95" t="s">
        <v>136</v>
      </c>
    </row>
    <row r="4" spans="1:11" s="10" customFormat="1">
      <c r="A4" s="11" t="s">
        <v>122</v>
      </c>
      <c r="B4" s="94"/>
      <c r="C4" s="94"/>
      <c r="D4" s="94"/>
      <c r="E4" s="94"/>
      <c r="F4" s="94"/>
    </row>
    <row r="6" spans="1:11" ht="40" customHeight="1">
      <c r="A6" s="110" t="s">
        <v>29</v>
      </c>
      <c r="E6" s="185" t="s">
        <v>33</v>
      </c>
      <c r="F6" s="185"/>
    </row>
    <row r="7" spans="1:11">
      <c r="A7" t="s">
        <v>28</v>
      </c>
      <c r="B7" s="1">
        <v>30000000</v>
      </c>
      <c r="E7" s="158" t="s">
        <v>32</v>
      </c>
      <c r="F7" s="158"/>
      <c r="G7" s="46">
        <v>0.4</v>
      </c>
    </row>
    <row r="8" spans="1:11">
      <c r="A8" t="s">
        <v>30</v>
      </c>
      <c r="B8" s="45">
        <v>2</v>
      </c>
      <c r="C8" t="s">
        <v>31</v>
      </c>
      <c r="E8" s="158" t="s">
        <v>34</v>
      </c>
      <c r="F8" s="158"/>
      <c r="H8" s="184" t="s">
        <v>98</v>
      </c>
      <c r="I8" s="184"/>
    </row>
    <row r="9" spans="1:11">
      <c r="E9" s="158" t="s">
        <v>124</v>
      </c>
      <c r="F9" s="158"/>
      <c r="G9">
        <v>10</v>
      </c>
      <c r="H9" t="s">
        <v>31</v>
      </c>
      <c r="I9" s="47"/>
    </row>
    <row r="10" spans="1:11">
      <c r="E10" s="158" t="s">
        <v>35</v>
      </c>
      <c r="F10" s="158"/>
      <c r="G10" s="46">
        <v>0.1</v>
      </c>
    </row>
    <row r="11" spans="1:11">
      <c r="E11" s="158" t="s">
        <v>36</v>
      </c>
      <c r="F11" s="158"/>
      <c r="G11">
        <v>2</v>
      </c>
      <c r="H11" t="s">
        <v>31</v>
      </c>
    </row>
    <row r="12" spans="1:11">
      <c r="E12" s="158" t="s">
        <v>37</v>
      </c>
      <c r="F12" s="158"/>
      <c r="G12">
        <v>300</v>
      </c>
      <c r="H12" t="s">
        <v>38</v>
      </c>
    </row>
    <row r="14" spans="1:11" s="10" customFormat="1">
      <c r="A14" s="11" t="s">
        <v>182</v>
      </c>
      <c r="B14" s="94"/>
      <c r="C14" s="94"/>
      <c r="D14" s="94"/>
      <c r="E14" s="94"/>
      <c r="F14" s="94"/>
    </row>
    <row r="16" spans="1:11">
      <c r="A16" s="67" t="s">
        <v>135</v>
      </c>
      <c r="B16" s="117"/>
      <c r="C16" s="117">
        <f>'Demand and Capacity Forecast'!C31</f>
        <v>7600</v>
      </c>
      <c r="D16" s="117">
        <f>'Demand and Capacity Forecast'!D31</f>
        <v>8200</v>
      </c>
      <c r="E16" s="117">
        <f>'Demand and Capacity Forecast'!E31</f>
        <v>8800</v>
      </c>
      <c r="F16" s="117">
        <f>'Demand and Capacity Forecast'!F31</f>
        <v>9400</v>
      </c>
      <c r="G16" s="117">
        <f>'Demand and Capacity Forecast'!G31</f>
        <v>10000</v>
      </c>
      <c r="H16" s="117">
        <f>'Demand and Capacity Forecast'!H31</f>
        <v>10600</v>
      </c>
      <c r="I16" s="117">
        <f>'Demand and Capacity Forecast'!I31</f>
        <v>11200</v>
      </c>
      <c r="J16" s="117">
        <f>'Demand and Capacity Forecast'!J31</f>
        <v>11800</v>
      </c>
      <c r="K16" s="118">
        <f>'Demand and Capacity Forecast'!K31</f>
        <v>12400</v>
      </c>
    </row>
    <row r="18" spans="1:11">
      <c r="A18" s="67" t="s">
        <v>123</v>
      </c>
      <c r="B18" s="119">
        <v>21</v>
      </c>
    </row>
    <row r="19" spans="1:11">
      <c r="F19" t="s">
        <v>184</v>
      </c>
    </row>
    <row r="20" spans="1:11">
      <c r="A20" s="132" t="s">
        <v>96</v>
      </c>
      <c r="B20" s="133">
        <v>0</v>
      </c>
      <c r="C20" s="133">
        <v>1</v>
      </c>
      <c r="D20" s="133">
        <v>2</v>
      </c>
      <c r="E20" s="133">
        <v>3</v>
      </c>
      <c r="F20" s="133">
        <v>4</v>
      </c>
      <c r="G20" s="133">
        <v>5</v>
      </c>
      <c r="H20" s="133">
        <v>6</v>
      </c>
      <c r="I20" s="133">
        <v>7</v>
      </c>
      <c r="J20" s="133">
        <v>8</v>
      </c>
      <c r="K20" s="134">
        <v>9</v>
      </c>
    </row>
    <row r="21" spans="1:11">
      <c r="A21" s="125" t="s">
        <v>125</v>
      </c>
      <c r="B21" s="115">
        <f>-B7</f>
        <v>-30000000</v>
      </c>
      <c r="C21" s="14"/>
      <c r="D21" s="14"/>
      <c r="E21" s="14"/>
      <c r="F21" s="14"/>
      <c r="G21" s="14"/>
      <c r="H21" s="14"/>
      <c r="I21" s="14"/>
      <c r="J21" s="14"/>
      <c r="K21" s="15"/>
    </row>
    <row r="22" spans="1:11">
      <c r="A22" s="125" t="s">
        <v>126</v>
      </c>
      <c r="B22" s="14"/>
      <c r="C22" s="120">
        <f>C16*$B$18</f>
        <v>159600</v>
      </c>
      <c r="D22" s="120">
        <f t="shared" ref="D22:K22" si="0">D16*$B$18</f>
        <v>172200</v>
      </c>
      <c r="E22" s="120">
        <f t="shared" si="0"/>
        <v>184800</v>
      </c>
      <c r="F22" s="120">
        <f t="shared" si="0"/>
        <v>197400</v>
      </c>
      <c r="G22" s="120">
        <f t="shared" si="0"/>
        <v>210000</v>
      </c>
      <c r="H22" s="120">
        <f t="shared" si="0"/>
        <v>222600</v>
      </c>
      <c r="I22" s="120">
        <f t="shared" si="0"/>
        <v>235200</v>
      </c>
      <c r="J22" s="120">
        <f t="shared" si="0"/>
        <v>247800</v>
      </c>
      <c r="K22" s="121">
        <f t="shared" si="0"/>
        <v>260400</v>
      </c>
    </row>
    <row r="23" spans="1:11">
      <c r="A23" s="125" t="s">
        <v>127</v>
      </c>
      <c r="B23" s="14"/>
      <c r="C23" s="122">
        <f>'1-Yr. Model without New Plant'!C20</f>
        <v>119850</v>
      </c>
      <c r="D23" s="122">
        <f>'2-Yr. Model without New Plant'!C20</f>
        <v>131700</v>
      </c>
      <c r="E23" s="122">
        <f>'3-Yr. Model without New Plant'!C20</f>
        <v>143837.5</v>
      </c>
      <c r="F23" s="122">
        <f>'4-Yr. Model with New Plant'!C20</f>
        <v>127512.5</v>
      </c>
      <c r="G23" s="122">
        <f>'5-Yr. Model with New Plant'!C20</f>
        <v>137837.5</v>
      </c>
      <c r="H23" s="122">
        <f>'6-Yr. Model with New Plant'!C20</f>
        <v>148175</v>
      </c>
      <c r="I23" s="122">
        <f>'7-Yr. Model with New Plant'!C20</f>
        <v>158800</v>
      </c>
      <c r="J23" s="122">
        <f>'8-Yr. Model with New Plant'!C20</f>
        <v>169900</v>
      </c>
      <c r="K23" s="123">
        <f>'9-Yr. Model with New Plant'!C20</f>
        <v>181125</v>
      </c>
    </row>
    <row r="24" spans="1:11">
      <c r="A24" s="125" t="s">
        <v>129</v>
      </c>
      <c r="B24" s="14"/>
      <c r="C24" s="116">
        <f>C22-C23</f>
        <v>39750</v>
      </c>
      <c r="D24" s="116">
        <f t="shared" ref="D24:K24" si="1">D22-D23</f>
        <v>40500</v>
      </c>
      <c r="E24" s="116">
        <f t="shared" si="1"/>
        <v>40962.5</v>
      </c>
      <c r="F24" s="116">
        <f t="shared" si="1"/>
        <v>69887.5</v>
      </c>
      <c r="G24" s="116">
        <f t="shared" si="1"/>
        <v>72162.5</v>
      </c>
      <c r="H24" s="116">
        <f t="shared" si="1"/>
        <v>74425</v>
      </c>
      <c r="I24" s="116">
        <f t="shared" si="1"/>
        <v>76400</v>
      </c>
      <c r="J24" s="116">
        <f t="shared" si="1"/>
        <v>77900</v>
      </c>
      <c r="K24" s="124">
        <f t="shared" si="1"/>
        <v>79275</v>
      </c>
    </row>
    <row r="25" spans="1:11">
      <c r="A25" s="125" t="s">
        <v>128</v>
      </c>
      <c r="B25" s="14"/>
      <c r="C25" s="116">
        <f>C24*$G$12</f>
        <v>11925000</v>
      </c>
      <c r="D25" s="116">
        <f t="shared" ref="D25:K25" si="2">D24*$G$12</f>
        <v>12150000</v>
      </c>
      <c r="E25" s="116">
        <f t="shared" si="2"/>
        <v>12288750</v>
      </c>
      <c r="F25" s="116">
        <f t="shared" si="2"/>
        <v>20966250</v>
      </c>
      <c r="G25" s="116">
        <f t="shared" si="2"/>
        <v>21648750</v>
      </c>
      <c r="H25" s="116">
        <f t="shared" si="2"/>
        <v>22327500</v>
      </c>
      <c r="I25" s="116">
        <f t="shared" si="2"/>
        <v>22920000</v>
      </c>
      <c r="J25" s="116">
        <f t="shared" si="2"/>
        <v>23370000</v>
      </c>
      <c r="K25" s="124">
        <f t="shared" si="2"/>
        <v>23782500</v>
      </c>
    </row>
    <row r="26" spans="1:11" s="14" customFormat="1" ht="17" thickBot="1">
      <c r="A26" s="125" t="s">
        <v>130</v>
      </c>
      <c r="C26" s="113">
        <f>B21/G9</f>
        <v>-3000000</v>
      </c>
      <c r="D26" s="113">
        <f>$C$26</f>
        <v>-3000000</v>
      </c>
      <c r="E26" s="113">
        <f t="shared" ref="E26:K26" si="3">$C$26</f>
        <v>-3000000</v>
      </c>
      <c r="F26" s="113">
        <f t="shared" si="3"/>
        <v>-3000000</v>
      </c>
      <c r="G26" s="113">
        <f t="shared" si="3"/>
        <v>-3000000</v>
      </c>
      <c r="H26" s="113">
        <f t="shared" si="3"/>
        <v>-3000000</v>
      </c>
      <c r="I26" s="113">
        <f t="shared" si="3"/>
        <v>-3000000</v>
      </c>
      <c r="J26" s="113">
        <f t="shared" si="3"/>
        <v>-3000000</v>
      </c>
      <c r="K26" s="135">
        <f t="shared" si="3"/>
        <v>-3000000</v>
      </c>
    </row>
    <row r="27" spans="1:11">
      <c r="A27" s="125" t="s">
        <v>131</v>
      </c>
      <c r="B27" s="14"/>
      <c r="C27" s="116">
        <f>C25+C26</f>
        <v>8925000</v>
      </c>
      <c r="D27" s="116">
        <f t="shared" ref="D27:K27" si="4">D25+D26</f>
        <v>9150000</v>
      </c>
      <c r="E27" s="116">
        <f t="shared" si="4"/>
        <v>9288750</v>
      </c>
      <c r="F27" s="116">
        <f t="shared" si="4"/>
        <v>17966250</v>
      </c>
      <c r="G27" s="116">
        <f t="shared" si="4"/>
        <v>18648750</v>
      </c>
      <c r="H27" s="116">
        <f t="shared" si="4"/>
        <v>19327500</v>
      </c>
      <c r="I27" s="116">
        <f t="shared" si="4"/>
        <v>19920000</v>
      </c>
      <c r="J27" s="116">
        <f t="shared" si="4"/>
        <v>20370000</v>
      </c>
      <c r="K27" s="124">
        <f t="shared" si="4"/>
        <v>20782500</v>
      </c>
    </row>
    <row r="28" spans="1:11" s="14" customFormat="1" ht="17" thickBot="1">
      <c r="A28" s="125" t="s">
        <v>132</v>
      </c>
      <c r="C28" s="114">
        <f>C27*(1-$G$7)</f>
        <v>5355000</v>
      </c>
      <c r="D28" s="114">
        <f t="shared" ref="D28:K28" si="5">D27*(1-$G$7)</f>
        <v>5490000</v>
      </c>
      <c r="E28" s="114">
        <f t="shared" si="5"/>
        <v>5573250</v>
      </c>
      <c r="F28" s="114">
        <f t="shared" si="5"/>
        <v>10779750</v>
      </c>
      <c r="G28" s="114">
        <f t="shared" si="5"/>
        <v>11189250</v>
      </c>
      <c r="H28" s="114">
        <f t="shared" si="5"/>
        <v>11596500</v>
      </c>
      <c r="I28" s="114">
        <f t="shared" si="5"/>
        <v>11952000</v>
      </c>
      <c r="J28" s="114">
        <f t="shared" si="5"/>
        <v>12222000</v>
      </c>
      <c r="K28" s="136">
        <f t="shared" si="5"/>
        <v>12469500</v>
      </c>
    </row>
    <row r="29" spans="1:11">
      <c r="A29" s="125" t="s">
        <v>134</v>
      </c>
      <c r="B29" s="14"/>
      <c r="C29" s="116">
        <f>C28/(1+$G$10)^C20</f>
        <v>4868181.8181818174</v>
      </c>
      <c r="D29" s="116">
        <f t="shared" ref="D29:K29" si="6">D28/(1+$G$10)^D20</f>
        <v>4537190.0826446274</v>
      </c>
      <c r="E29" s="116">
        <f t="shared" si="6"/>
        <v>4187265.2141247168</v>
      </c>
      <c r="F29" s="116">
        <f t="shared" si="6"/>
        <v>7362714.2954716189</v>
      </c>
      <c r="G29" s="116">
        <f t="shared" si="6"/>
        <v>6947643.91403965</v>
      </c>
      <c r="H29" s="116">
        <f t="shared" si="6"/>
        <v>6545921.9298686273</v>
      </c>
      <c r="I29" s="116">
        <f>I28/(1+$G$10)^I20</f>
        <v>6133265.8290934032</v>
      </c>
      <c r="J29" s="116">
        <f t="shared" si="6"/>
        <v>5701653.200923359</v>
      </c>
      <c r="K29" s="124">
        <f t="shared" si="6"/>
        <v>5288285.2522956971</v>
      </c>
    </row>
    <row r="30" spans="1:11">
      <c r="A30" s="126" t="s">
        <v>133</v>
      </c>
      <c r="B30" s="127">
        <f>NPV(G10,C29:K29)+B21</f>
        <v>2409041.1258469895</v>
      </c>
      <c r="C30" s="17"/>
      <c r="D30" s="17"/>
      <c r="E30" s="17"/>
      <c r="F30" s="17"/>
      <c r="G30" s="17"/>
      <c r="H30" s="17"/>
      <c r="I30" s="17"/>
      <c r="J30" s="17"/>
      <c r="K30" s="18"/>
    </row>
    <row r="31" spans="1:11">
      <c r="A31" s="67"/>
      <c r="B31" s="117"/>
      <c r="C31" s="128">
        <f>B21+C29</f>
        <v>-25131818.181818184</v>
      </c>
      <c r="D31" s="128">
        <f>C31+D29</f>
        <v>-20594628.099173557</v>
      </c>
      <c r="E31" s="128">
        <f t="shared" ref="E31:K31" si="7">D31+E29</f>
        <v>-16407362.88504884</v>
      </c>
      <c r="F31" s="128">
        <f t="shared" si="7"/>
        <v>-9044648.5895772204</v>
      </c>
      <c r="G31" s="128">
        <f t="shared" si="7"/>
        <v>-2097004.6755375704</v>
      </c>
      <c r="H31" s="128">
        <f t="shared" si="7"/>
        <v>4448917.254331057</v>
      </c>
      <c r="I31" s="128">
        <f t="shared" si="7"/>
        <v>10582183.08342446</v>
      </c>
      <c r="J31" s="128">
        <f t="shared" si="7"/>
        <v>16283836.284347819</v>
      </c>
      <c r="K31" s="129">
        <f t="shared" si="7"/>
        <v>21572121.536643516</v>
      </c>
    </row>
    <row r="32" spans="1:11">
      <c r="A32" s="131" t="s">
        <v>137</v>
      </c>
      <c r="B32" s="130">
        <f>G20+(-G31/H31)</f>
        <v>5.4713516920316101</v>
      </c>
      <c r="C32" t="s">
        <v>31</v>
      </c>
    </row>
    <row r="33" spans="1:10">
      <c r="G33" s="112"/>
    </row>
    <row r="34" spans="1:10" s="10" customFormat="1">
      <c r="A34" s="11" t="s">
        <v>175</v>
      </c>
      <c r="B34" s="94"/>
      <c r="C34" s="94"/>
      <c r="D34" s="94"/>
      <c r="E34" s="94"/>
      <c r="F34" s="94"/>
    </row>
    <row r="35" spans="1:10">
      <c r="A35" t="s">
        <v>183</v>
      </c>
    </row>
    <row r="36" spans="1:10">
      <c r="A36" t="s">
        <v>172</v>
      </c>
      <c r="J36" s="145"/>
    </row>
  </sheetData>
  <mergeCells count="8">
    <mergeCell ref="E10:F10"/>
    <mergeCell ref="E11:F11"/>
    <mergeCell ref="E12:F12"/>
    <mergeCell ref="H8:I8"/>
    <mergeCell ref="E6:F6"/>
    <mergeCell ref="E7:F7"/>
    <mergeCell ref="E8:F8"/>
    <mergeCell ref="E9:F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0ACC5-A4EE-E44B-BFBF-B80C93BA8E72}">
  <sheetPr codeName="Sheet9"/>
  <dimension ref="A1:H47"/>
  <sheetViews>
    <sheetView workbookViewId="0">
      <selection activeCell="A48" sqref="A48"/>
    </sheetView>
  </sheetViews>
  <sheetFormatPr baseColWidth="10" defaultRowHeight="16"/>
  <cols>
    <col min="1" max="1" width="19.6640625" bestFit="1" customWidth="1"/>
    <col min="3" max="3" width="11.5" bestFit="1" customWidth="1"/>
    <col min="8" max="8" width="12.5" bestFit="1" customWidth="1"/>
  </cols>
  <sheetData>
    <row r="1" spans="1:7" s="10" customFormat="1">
      <c r="A1" s="11" t="s">
        <v>18</v>
      </c>
    </row>
    <row r="3" spans="1:7" ht="16" customHeight="1">
      <c r="A3" s="2"/>
      <c r="B3" s="186" t="s">
        <v>15</v>
      </c>
      <c r="C3" s="187"/>
      <c r="D3" s="187"/>
      <c r="E3" s="187"/>
      <c r="F3" s="97" t="s">
        <v>14</v>
      </c>
      <c r="G3" s="98"/>
    </row>
    <row r="4" spans="1:7">
      <c r="A4" s="2" t="s">
        <v>7</v>
      </c>
      <c r="B4" s="2" t="s">
        <v>8</v>
      </c>
      <c r="C4" s="2" t="s">
        <v>9</v>
      </c>
      <c r="D4" s="2" t="s">
        <v>10</v>
      </c>
      <c r="E4" s="2" t="s">
        <v>6</v>
      </c>
      <c r="F4" s="2" t="s">
        <v>103</v>
      </c>
      <c r="G4" s="98"/>
    </row>
    <row r="5" spans="1:7">
      <c r="A5" t="s">
        <v>8</v>
      </c>
      <c r="B5" s="24">
        <v>0.75</v>
      </c>
      <c r="C5" s="25">
        <v>2.5</v>
      </c>
      <c r="D5" s="25">
        <v>4.5</v>
      </c>
      <c r="E5" s="25">
        <v>4.75</v>
      </c>
      <c r="F5" s="101">
        <v>1000</v>
      </c>
      <c r="G5" s="98"/>
    </row>
    <row r="6" spans="1:7">
      <c r="A6" t="s">
        <v>9</v>
      </c>
      <c r="B6" s="26">
        <v>2.5</v>
      </c>
      <c r="C6" s="27">
        <v>1</v>
      </c>
      <c r="D6" s="27">
        <v>2.5</v>
      </c>
      <c r="E6" s="27">
        <v>2.75</v>
      </c>
      <c r="F6" s="102">
        <v>550</v>
      </c>
      <c r="G6" s="98"/>
    </row>
    <row r="7" spans="1:7">
      <c r="A7" t="s">
        <v>10</v>
      </c>
      <c r="B7" s="26">
        <v>4.5</v>
      </c>
      <c r="C7" s="27">
        <v>2.5</v>
      </c>
      <c r="D7" s="27">
        <v>0.5</v>
      </c>
      <c r="E7" s="27">
        <v>2.25</v>
      </c>
      <c r="F7" s="102">
        <v>2100</v>
      </c>
      <c r="G7" s="98"/>
    </row>
    <row r="8" spans="1:7">
      <c r="A8" t="s">
        <v>6</v>
      </c>
      <c r="B8" s="26">
        <v>4.75</v>
      </c>
      <c r="C8" s="27">
        <v>2.75</v>
      </c>
      <c r="D8" s="27">
        <v>2.25</v>
      </c>
      <c r="E8" s="27">
        <v>0.75</v>
      </c>
      <c r="F8" s="102">
        <v>1100</v>
      </c>
      <c r="G8" s="98"/>
    </row>
    <row r="9" spans="1:7">
      <c r="A9" t="s">
        <v>16</v>
      </c>
      <c r="B9" s="26">
        <v>1.5</v>
      </c>
      <c r="C9" s="27">
        <v>1.5</v>
      </c>
      <c r="D9" s="27">
        <v>3.75</v>
      </c>
      <c r="E9" s="27">
        <v>2.5</v>
      </c>
      <c r="F9" s="102">
        <v>1100</v>
      </c>
      <c r="G9" s="98"/>
    </row>
    <row r="10" spans="1:7">
      <c r="A10" t="s">
        <v>17</v>
      </c>
      <c r="B10" s="26">
        <v>3</v>
      </c>
      <c r="C10" s="27">
        <v>2.25</v>
      </c>
      <c r="D10" s="27">
        <v>3</v>
      </c>
      <c r="E10" s="27">
        <v>3.5</v>
      </c>
      <c r="F10" s="102">
        <v>550</v>
      </c>
      <c r="G10" s="98"/>
    </row>
    <row r="11" spans="1:7">
      <c r="A11" t="s">
        <v>11</v>
      </c>
      <c r="B11" s="28">
        <v>5.25</v>
      </c>
      <c r="C11" s="29">
        <v>3.25</v>
      </c>
      <c r="D11" s="29">
        <v>1.75</v>
      </c>
      <c r="E11" s="30">
        <v>3.75</v>
      </c>
      <c r="F11" s="103">
        <v>1200</v>
      </c>
      <c r="G11" s="111"/>
    </row>
    <row r="12" spans="1:7">
      <c r="A12" s="2" t="s">
        <v>19</v>
      </c>
      <c r="B12" s="19">
        <f>2500*90%</f>
        <v>2250</v>
      </c>
      <c r="C12" s="19">
        <f>1500*90%</f>
        <v>1350</v>
      </c>
      <c r="D12" s="19">
        <f>3500*90%</f>
        <v>3150</v>
      </c>
      <c r="E12" s="19">
        <f>2500*90%</f>
        <v>2250</v>
      </c>
      <c r="G12" s="98"/>
    </row>
    <row r="13" spans="1:7">
      <c r="A13" s="2" t="s">
        <v>20</v>
      </c>
      <c r="B13" s="20">
        <v>14</v>
      </c>
      <c r="C13" s="20">
        <v>19</v>
      </c>
      <c r="D13" s="20">
        <v>13</v>
      </c>
      <c r="E13" s="20">
        <v>17</v>
      </c>
    </row>
    <row r="14" spans="1:7">
      <c r="A14" s="2"/>
      <c r="B14" s="20"/>
      <c r="C14" s="20"/>
      <c r="D14" s="20"/>
      <c r="E14" s="20"/>
    </row>
    <row r="15" spans="1:7" s="10" customFormat="1">
      <c r="A15" s="11" t="s">
        <v>88</v>
      </c>
      <c r="B15" s="94"/>
      <c r="C15" s="94"/>
      <c r="D15" s="94"/>
      <c r="E15" s="94"/>
    </row>
    <row r="16" spans="1:7">
      <c r="A16" s="95" t="s">
        <v>189</v>
      </c>
      <c r="B16" s="20"/>
      <c r="C16" s="20"/>
      <c r="D16" s="20"/>
      <c r="E16" s="20"/>
    </row>
    <row r="18" spans="1:8" s="10" customFormat="1">
      <c r="A18" s="11" t="s">
        <v>21</v>
      </c>
    </row>
    <row r="19" spans="1:8" ht="17" thickBot="1"/>
    <row r="20" spans="1:8" ht="17" thickBot="1">
      <c r="B20" s="64" t="s">
        <v>22</v>
      </c>
      <c r="C20" s="65">
        <f>SUMPRODUCT(B5:E11,B24:E30)+SUMPRODUCT(B13:E13,B31:E31)</f>
        <v>119850</v>
      </c>
    </row>
    <row r="22" spans="1:8">
      <c r="A22" s="2"/>
      <c r="B22" s="186" t="s">
        <v>15</v>
      </c>
      <c r="C22" s="187"/>
      <c r="D22" s="187"/>
      <c r="E22" s="187"/>
    </row>
    <row r="23" spans="1:8">
      <c r="A23" s="2" t="s">
        <v>7</v>
      </c>
      <c r="B23" s="2" t="s">
        <v>8</v>
      </c>
      <c r="C23" s="2" t="s">
        <v>9</v>
      </c>
      <c r="D23" s="2" t="s">
        <v>10</v>
      </c>
      <c r="E23" s="2" t="s">
        <v>6</v>
      </c>
      <c r="F23" s="21" t="s">
        <v>23</v>
      </c>
      <c r="H23" s="2" t="s">
        <v>104</v>
      </c>
    </row>
    <row r="24" spans="1:8">
      <c r="A24" t="s">
        <v>8</v>
      </c>
      <c r="B24" s="31">
        <v>1000</v>
      </c>
      <c r="C24" s="32">
        <v>0</v>
      </c>
      <c r="D24" s="32">
        <v>0</v>
      </c>
      <c r="E24" s="33">
        <v>0</v>
      </c>
      <c r="F24" s="10">
        <f>SUM(B24:E24)</f>
        <v>1000</v>
      </c>
      <c r="G24" s="23" t="s">
        <v>25</v>
      </c>
      <c r="H24" s="22">
        <f>F5</f>
        <v>1000</v>
      </c>
    </row>
    <row r="25" spans="1:8">
      <c r="A25" t="s">
        <v>9</v>
      </c>
      <c r="B25" s="34">
        <v>0</v>
      </c>
      <c r="C25" s="35">
        <v>0</v>
      </c>
      <c r="D25" s="35">
        <v>0</v>
      </c>
      <c r="E25" s="36">
        <v>550</v>
      </c>
      <c r="F25" s="10">
        <f t="shared" ref="F25:F30" si="0">SUM(B25:E25)</f>
        <v>550</v>
      </c>
      <c r="G25" s="23" t="s">
        <v>25</v>
      </c>
      <c r="H25" s="22">
        <f t="shared" ref="H25:H30" si="1">F6</f>
        <v>550</v>
      </c>
    </row>
    <row r="26" spans="1:8">
      <c r="A26" t="s">
        <v>10</v>
      </c>
      <c r="B26" s="34">
        <v>0</v>
      </c>
      <c r="C26" s="35">
        <v>0</v>
      </c>
      <c r="D26" s="35">
        <v>1950</v>
      </c>
      <c r="E26" s="36">
        <v>150</v>
      </c>
      <c r="F26" s="10">
        <f t="shared" si="0"/>
        <v>2100</v>
      </c>
      <c r="G26" s="23" t="s">
        <v>25</v>
      </c>
      <c r="H26" s="22">
        <f t="shared" si="1"/>
        <v>2100</v>
      </c>
    </row>
    <row r="27" spans="1:8">
      <c r="A27" t="s">
        <v>6</v>
      </c>
      <c r="B27" s="34">
        <v>0</v>
      </c>
      <c r="C27" s="35">
        <v>0</v>
      </c>
      <c r="D27" s="35">
        <v>0</v>
      </c>
      <c r="E27" s="36">
        <v>1100</v>
      </c>
      <c r="F27" s="10">
        <f t="shared" si="0"/>
        <v>1100</v>
      </c>
      <c r="G27" s="23" t="s">
        <v>25</v>
      </c>
      <c r="H27" s="22">
        <f t="shared" si="1"/>
        <v>1100</v>
      </c>
    </row>
    <row r="28" spans="1:8">
      <c r="A28" t="s">
        <v>16</v>
      </c>
      <c r="B28" s="34">
        <v>1100</v>
      </c>
      <c r="C28" s="35">
        <v>0</v>
      </c>
      <c r="D28" s="35">
        <v>0</v>
      </c>
      <c r="E28" s="36">
        <v>0</v>
      </c>
      <c r="F28" s="10">
        <f t="shared" si="0"/>
        <v>1100</v>
      </c>
      <c r="G28" s="23" t="s">
        <v>25</v>
      </c>
      <c r="H28" s="22">
        <f t="shared" si="1"/>
        <v>1100</v>
      </c>
    </row>
    <row r="29" spans="1:8">
      <c r="A29" t="s">
        <v>17</v>
      </c>
      <c r="B29" s="34">
        <v>150</v>
      </c>
      <c r="C29" s="35">
        <v>0</v>
      </c>
      <c r="D29" s="35">
        <v>0</v>
      </c>
      <c r="E29" s="36">
        <v>400</v>
      </c>
      <c r="F29" s="10">
        <f t="shared" si="0"/>
        <v>550</v>
      </c>
      <c r="G29" s="23" t="s">
        <v>25</v>
      </c>
      <c r="H29" s="22">
        <f t="shared" si="1"/>
        <v>550</v>
      </c>
    </row>
    <row r="30" spans="1:8">
      <c r="A30" t="s">
        <v>11</v>
      </c>
      <c r="B30" s="37">
        <v>0</v>
      </c>
      <c r="C30" s="38">
        <v>0</v>
      </c>
      <c r="D30" s="38">
        <v>1200</v>
      </c>
      <c r="E30" s="39">
        <v>0</v>
      </c>
      <c r="F30" s="10">
        <f t="shared" si="0"/>
        <v>1200</v>
      </c>
      <c r="G30" s="23" t="s">
        <v>25</v>
      </c>
      <c r="H30" s="22">
        <f t="shared" si="1"/>
        <v>1200</v>
      </c>
    </row>
    <row r="31" spans="1:8">
      <c r="A31" s="2" t="s">
        <v>23</v>
      </c>
      <c r="B31" s="10">
        <f>SUM(B24:B30)</f>
        <v>2250</v>
      </c>
      <c r="C31" s="10">
        <f t="shared" ref="C31:E31" si="2">SUM(C24:C30)</f>
        <v>0</v>
      </c>
      <c r="D31" s="10">
        <f t="shared" si="2"/>
        <v>3150</v>
      </c>
      <c r="E31" s="10">
        <f t="shared" si="2"/>
        <v>2200</v>
      </c>
    </row>
    <row r="32" spans="1:8">
      <c r="B32" s="23" t="s">
        <v>27</v>
      </c>
      <c r="C32" s="23" t="s">
        <v>27</v>
      </c>
      <c r="D32" s="23" t="s">
        <v>27</v>
      </c>
      <c r="E32" s="23" t="s">
        <v>27</v>
      </c>
    </row>
    <row r="33" spans="1:5">
      <c r="A33" s="2" t="s">
        <v>19</v>
      </c>
      <c r="B33" s="19">
        <f>B12</f>
        <v>2250</v>
      </c>
      <c r="C33" s="19">
        <f t="shared" ref="C33:E33" si="3">C12</f>
        <v>1350</v>
      </c>
      <c r="D33" s="19">
        <f t="shared" si="3"/>
        <v>3150</v>
      </c>
      <c r="E33" s="19">
        <f t="shared" si="3"/>
        <v>2250</v>
      </c>
    </row>
    <row r="35" spans="1:5" s="10" customFormat="1">
      <c r="A35" s="11" t="s">
        <v>86</v>
      </c>
    </row>
    <row r="36" spans="1:5" ht="17" thickBot="1"/>
    <row r="37" spans="1:5">
      <c r="A37" s="83" t="s">
        <v>87</v>
      </c>
      <c r="B37" s="84"/>
      <c r="C37" s="84"/>
      <c r="D37" s="84"/>
      <c r="E37" s="85"/>
    </row>
    <row r="38" spans="1:5">
      <c r="A38" s="89" t="s">
        <v>141</v>
      </c>
      <c r="B38" s="87"/>
      <c r="C38" s="87"/>
      <c r="D38" s="87"/>
      <c r="E38" s="88"/>
    </row>
    <row r="39" spans="1:5">
      <c r="A39" s="90" t="s">
        <v>193</v>
      </c>
      <c r="B39" s="87"/>
      <c r="C39" s="87"/>
      <c r="D39" s="87"/>
      <c r="E39" s="88"/>
    </row>
    <row r="40" spans="1:5">
      <c r="A40" s="89" t="s">
        <v>194</v>
      </c>
      <c r="B40" s="87"/>
      <c r="C40" s="87"/>
      <c r="D40" s="87"/>
      <c r="E40" s="88"/>
    </row>
    <row r="41" spans="1:5">
      <c r="A41" s="89" t="s">
        <v>142</v>
      </c>
      <c r="B41" s="87"/>
      <c r="C41" s="87"/>
      <c r="D41" s="87"/>
      <c r="E41" s="88"/>
    </row>
    <row r="42" spans="1:5">
      <c r="A42" s="89" t="s">
        <v>195</v>
      </c>
      <c r="B42" s="87"/>
      <c r="C42" s="87"/>
      <c r="D42" s="87"/>
      <c r="E42" s="88"/>
    </row>
    <row r="43" spans="1:5">
      <c r="A43" s="89" t="s">
        <v>196</v>
      </c>
      <c r="B43" s="87"/>
      <c r="C43" s="87"/>
      <c r="D43" s="87"/>
      <c r="E43" s="88"/>
    </row>
    <row r="44" spans="1:5">
      <c r="A44" s="89" t="s">
        <v>197</v>
      </c>
      <c r="B44" s="87"/>
      <c r="C44" s="87"/>
      <c r="D44" s="87"/>
      <c r="E44" s="88"/>
    </row>
    <row r="45" spans="1:5">
      <c r="A45" s="89" t="s">
        <v>178</v>
      </c>
      <c r="B45" s="87"/>
      <c r="C45" s="87"/>
      <c r="D45" s="87"/>
      <c r="E45" s="88"/>
    </row>
    <row r="46" spans="1:5">
      <c r="A46" s="86"/>
      <c r="B46" s="87"/>
      <c r="C46" s="87"/>
      <c r="D46" s="87"/>
      <c r="E46" s="88"/>
    </row>
    <row r="47" spans="1:5" ht="17" thickBot="1">
      <c r="A47" s="93" t="s">
        <v>198</v>
      </c>
      <c r="B47" s="91"/>
      <c r="C47" s="91"/>
      <c r="D47" s="91"/>
      <c r="E47" s="92"/>
    </row>
  </sheetData>
  <mergeCells count="2">
    <mergeCell ref="B3:E3"/>
    <mergeCell ref="B22:E2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FB921-CF18-0C4C-9C89-6587068600B9}">
  <sheetPr codeName="Sheet10"/>
  <dimension ref="A1:H48"/>
  <sheetViews>
    <sheetView workbookViewId="0">
      <selection activeCell="A49" sqref="A49"/>
    </sheetView>
  </sheetViews>
  <sheetFormatPr baseColWidth="10" defaultRowHeight="16"/>
  <cols>
    <col min="1" max="1" width="19.6640625" bestFit="1" customWidth="1"/>
    <col min="3" max="3" width="11.5" bestFit="1" customWidth="1"/>
    <col min="8" max="8" width="12.5" bestFit="1" customWidth="1"/>
  </cols>
  <sheetData>
    <row r="1" spans="1:7" s="10" customFormat="1">
      <c r="A1" s="11" t="s">
        <v>18</v>
      </c>
    </row>
    <row r="3" spans="1:7" ht="16" customHeight="1">
      <c r="A3" s="2"/>
      <c r="B3" s="186" t="s">
        <v>15</v>
      </c>
      <c r="C3" s="187"/>
      <c r="D3" s="187"/>
      <c r="E3" s="187"/>
      <c r="F3" s="97" t="s">
        <v>14</v>
      </c>
      <c r="G3" s="98"/>
    </row>
    <row r="4" spans="1:7">
      <c r="A4" s="2" t="s">
        <v>7</v>
      </c>
      <c r="B4" s="2" t="s">
        <v>8</v>
      </c>
      <c r="C4" s="2" t="s">
        <v>9</v>
      </c>
      <c r="D4" s="2" t="s">
        <v>10</v>
      </c>
      <c r="E4" s="2" t="s">
        <v>6</v>
      </c>
      <c r="F4" s="2" t="s">
        <v>111</v>
      </c>
      <c r="G4" s="98"/>
    </row>
    <row r="5" spans="1:7">
      <c r="A5" t="s">
        <v>8</v>
      </c>
      <c r="B5" s="24">
        <v>0.75</v>
      </c>
      <c r="C5" s="25">
        <v>2.5</v>
      </c>
      <c r="D5" s="25">
        <v>4.5</v>
      </c>
      <c r="E5" s="25">
        <v>4.75</v>
      </c>
      <c r="F5" s="101">
        <v>1000</v>
      </c>
      <c r="G5" s="98"/>
    </row>
    <row r="6" spans="1:7">
      <c r="A6" t="s">
        <v>9</v>
      </c>
      <c r="B6" s="26">
        <v>2.5</v>
      </c>
      <c r="C6" s="27">
        <v>1</v>
      </c>
      <c r="D6" s="27">
        <v>2.5</v>
      </c>
      <c r="E6" s="27">
        <v>2.75</v>
      </c>
      <c r="F6" s="102">
        <v>600</v>
      </c>
      <c r="G6" s="98"/>
    </row>
    <row r="7" spans="1:7">
      <c r="A7" t="s">
        <v>10</v>
      </c>
      <c r="B7" s="26">
        <v>4.5</v>
      </c>
      <c r="C7" s="27">
        <v>2.5</v>
      </c>
      <c r="D7" s="27">
        <v>0.5</v>
      </c>
      <c r="E7" s="27">
        <v>2.25</v>
      </c>
      <c r="F7" s="102">
        <v>2200</v>
      </c>
      <c r="G7" s="98"/>
    </row>
    <row r="8" spans="1:7">
      <c r="A8" t="s">
        <v>6</v>
      </c>
      <c r="B8" s="26">
        <v>4.75</v>
      </c>
      <c r="C8" s="27">
        <v>2.75</v>
      </c>
      <c r="D8" s="27">
        <v>2.25</v>
      </c>
      <c r="E8" s="27">
        <v>0.75</v>
      </c>
      <c r="F8" s="102">
        <v>1200</v>
      </c>
      <c r="G8" s="98"/>
    </row>
    <row r="9" spans="1:7">
      <c r="A9" t="s">
        <v>16</v>
      </c>
      <c r="B9" s="26">
        <v>1.5</v>
      </c>
      <c r="C9" s="27">
        <v>1.5</v>
      </c>
      <c r="D9" s="27">
        <v>3.75</v>
      </c>
      <c r="E9" s="27">
        <v>2.5</v>
      </c>
      <c r="F9" s="102">
        <v>1200</v>
      </c>
      <c r="G9" s="98"/>
    </row>
    <row r="10" spans="1:7">
      <c r="A10" t="s">
        <v>17</v>
      </c>
      <c r="B10" s="26">
        <v>3</v>
      </c>
      <c r="C10" s="27">
        <v>2.25</v>
      </c>
      <c r="D10" s="27">
        <v>3</v>
      </c>
      <c r="E10" s="27">
        <v>3.5</v>
      </c>
      <c r="F10" s="102">
        <v>600</v>
      </c>
      <c r="G10" s="98"/>
    </row>
    <row r="11" spans="1:7">
      <c r="A11" t="s">
        <v>11</v>
      </c>
      <c r="B11" s="28">
        <v>5.25</v>
      </c>
      <c r="C11" s="29">
        <v>3.25</v>
      </c>
      <c r="D11" s="29">
        <v>1.75</v>
      </c>
      <c r="E11" s="30">
        <v>3.75</v>
      </c>
      <c r="F11" s="103">
        <v>1400</v>
      </c>
      <c r="G11" s="111"/>
    </row>
    <row r="12" spans="1:7">
      <c r="A12" s="2" t="s">
        <v>19</v>
      </c>
      <c r="B12" s="19">
        <f>2500*90%</f>
        <v>2250</v>
      </c>
      <c r="C12" s="19">
        <f>1500*90%</f>
        <v>1350</v>
      </c>
      <c r="D12" s="19">
        <f>3500*90%</f>
        <v>3150</v>
      </c>
      <c r="E12" s="19">
        <f>2500*90%</f>
        <v>2250</v>
      </c>
      <c r="G12" s="98"/>
    </row>
    <row r="13" spans="1:7">
      <c r="A13" s="2" t="s">
        <v>20</v>
      </c>
      <c r="B13" s="20">
        <v>14</v>
      </c>
      <c r="C13" s="20">
        <v>19</v>
      </c>
      <c r="D13" s="20">
        <v>13</v>
      </c>
      <c r="E13" s="20">
        <v>17</v>
      </c>
    </row>
    <row r="14" spans="1:7">
      <c r="A14" s="2"/>
      <c r="B14" s="20"/>
      <c r="C14" s="20"/>
      <c r="D14" s="20"/>
      <c r="E14" s="20"/>
    </row>
    <row r="15" spans="1:7" s="10" customFormat="1">
      <c r="A15" s="11" t="s">
        <v>88</v>
      </c>
      <c r="B15" s="94"/>
      <c r="C15" s="94"/>
      <c r="D15" s="94"/>
      <c r="E15" s="94"/>
    </row>
    <row r="16" spans="1:7">
      <c r="A16" s="95" t="s">
        <v>189</v>
      </c>
      <c r="B16" s="20"/>
      <c r="C16" s="20"/>
      <c r="D16" s="20"/>
      <c r="E16" s="20"/>
    </row>
    <row r="18" spans="1:8" s="10" customFormat="1">
      <c r="A18" s="11" t="s">
        <v>21</v>
      </c>
    </row>
    <row r="19" spans="1:8" ht="17" thickBot="1"/>
    <row r="20" spans="1:8" ht="17" thickBot="1">
      <c r="B20" s="64" t="s">
        <v>22</v>
      </c>
      <c r="C20" s="65">
        <f>SUMPRODUCT(B5:E11,B24:E30)+SUMPRODUCT(B13:E13,B31:E31)</f>
        <v>131700</v>
      </c>
    </row>
    <row r="22" spans="1:8">
      <c r="A22" s="2"/>
      <c r="B22" s="186" t="s">
        <v>15</v>
      </c>
      <c r="C22" s="187"/>
      <c r="D22" s="187"/>
      <c r="E22" s="187"/>
    </row>
    <row r="23" spans="1:8">
      <c r="A23" s="2" t="s">
        <v>7</v>
      </c>
      <c r="B23" s="2" t="s">
        <v>8</v>
      </c>
      <c r="C23" s="2" t="s">
        <v>9</v>
      </c>
      <c r="D23" s="2" t="s">
        <v>10</v>
      </c>
      <c r="E23" s="2" t="s">
        <v>6</v>
      </c>
      <c r="F23" s="21" t="s">
        <v>23</v>
      </c>
      <c r="H23" s="2" t="s">
        <v>112</v>
      </c>
    </row>
    <row r="24" spans="1:8">
      <c r="A24" t="s">
        <v>8</v>
      </c>
      <c r="B24" s="31">
        <v>1000</v>
      </c>
      <c r="C24" s="32">
        <v>0</v>
      </c>
      <c r="D24" s="32">
        <v>0</v>
      </c>
      <c r="E24" s="33">
        <v>0</v>
      </c>
      <c r="F24" s="10">
        <f>SUM(B24:E24)</f>
        <v>1000</v>
      </c>
      <c r="G24" s="23" t="s">
        <v>25</v>
      </c>
      <c r="H24" s="22">
        <f>F5</f>
        <v>1000</v>
      </c>
    </row>
    <row r="25" spans="1:8">
      <c r="A25" t="s">
        <v>9</v>
      </c>
      <c r="B25" s="34">
        <v>0</v>
      </c>
      <c r="C25" s="35">
        <v>550</v>
      </c>
      <c r="D25" s="35">
        <v>0</v>
      </c>
      <c r="E25" s="36">
        <v>50</v>
      </c>
      <c r="F25" s="10">
        <f t="shared" ref="F25:F30" si="0">SUM(B25:E25)</f>
        <v>600</v>
      </c>
      <c r="G25" s="23" t="s">
        <v>25</v>
      </c>
      <c r="H25" s="22">
        <f t="shared" ref="H25:H30" si="1">F6</f>
        <v>600</v>
      </c>
    </row>
    <row r="26" spans="1:8">
      <c r="A26" t="s">
        <v>10</v>
      </c>
      <c r="B26" s="34">
        <v>0</v>
      </c>
      <c r="C26" s="35">
        <v>0</v>
      </c>
      <c r="D26" s="35">
        <v>1750</v>
      </c>
      <c r="E26" s="36">
        <v>450</v>
      </c>
      <c r="F26" s="10">
        <f t="shared" si="0"/>
        <v>2200</v>
      </c>
      <c r="G26" s="23" t="s">
        <v>25</v>
      </c>
      <c r="H26" s="22">
        <f t="shared" si="1"/>
        <v>2200</v>
      </c>
    </row>
    <row r="27" spans="1:8">
      <c r="A27" t="s">
        <v>6</v>
      </c>
      <c r="B27" s="34">
        <v>0</v>
      </c>
      <c r="C27" s="35">
        <v>0</v>
      </c>
      <c r="D27" s="35">
        <v>0</v>
      </c>
      <c r="E27" s="36">
        <v>1200</v>
      </c>
      <c r="F27" s="10">
        <f t="shared" si="0"/>
        <v>1200</v>
      </c>
      <c r="G27" s="23" t="s">
        <v>25</v>
      </c>
      <c r="H27" s="22">
        <f t="shared" si="1"/>
        <v>1200</v>
      </c>
    </row>
    <row r="28" spans="1:8">
      <c r="A28" t="s">
        <v>16</v>
      </c>
      <c r="B28" s="34">
        <v>1200</v>
      </c>
      <c r="C28" s="35">
        <v>0</v>
      </c>
      <c r="D28" s="35">
        <v>0</v>
      </c>
      <c r="E28" s="36">
        <v>0</v>
      </c>
      <c r="F28" s="10">
        <f t="shared" si="0"/>
        <v>1200</v>
      </c>
      <c r="G28" s="23" t="s">
        <v>25</v>
      </c>
      <c r="H28" s="22">
        <f t="shared" si="1"/>
        <v>1200</v>
      </c>
    </row>
    <row r="29" spans="1:8">
      <c r="A29" t="s">
        <v>17</v>
      </c>
      <c r="B29" s="34">
        <v>50</v>
      </c>
      <c r="C29" s="35">
        <v>0</v>
      </c>
      <c r="D29" s="35">
        <v>0</v>
      </c>
      <c r="E29" s="36">
        <v>550</v>
      </c>
      <c r="F29" s="10">
        <f t="shared" si="0"/>
        <v>600</v>
      </c>
      <c r="G29" s="23" t="s">
        <v>25</v>
      </c>
      <c r="H29" s="22">
        <f t="shared" si="1"/>
        <v>600</v>
      </c>
    </row>
    <row r="30" spans="1:8">
      <c r="A30" t="s">
        <v>11</v>
      </c>
      <c r="B30" s="37">
        <v>0</v>
      </c>
      <c r="C30" s="38">
        <v>0</v>
      </c>
      <c r="D30" s="38">
        <v>1400</v>
      </c>
      <c r="E30" s="39">
        <v>0</v>
      </c>
      <c r="F30" s="10">
        <f t="shared" si="0"/>
        <v>1400</v>
      </c>
      <c r="G30" s="23" t="s">
        <v>25</v>
      </c>
      <c r="H30" s="22">
        <f t="shared" si="1"/>
        <v>1400</v>
      </c>
    </row>
    <row r="31" spans="1:8">
      <c r="A31" s="2" t="s">
        <v>23</v>
      </c>
      <c r="B31" s="10">
        <f>SUM(B24:B30)</f>
        <v>2250</v>
      </c>
      <c r="C31" s="10">
        <f t="shared" ref="C31:E31" si="2">SUM(C24:C30)</f>
        <v>550</v>
      </c>
      <c r="D31" s="10">
        <f t="shared" si="2"/>
        <v>3150</v>
      </c>
      <c r="E31" s="10">
        <f t="shared" si="2"/>
        <v>2250</v>
      </c>
    </row>
    <row r="32" spans="1:8">
      <c r="B32" s="23" t="s">
        <v>27</v>
      </c>
      <c r="C32" s="23" t="s">
        <v>27</v>
      </c>
      <c r="D32" s="23" t="s">
        <v>27</v>
      </c>
      <c r="E32" s="23" t="s">
        <v>27</v>
      </c>
    </row>
    <row r="33" spans="1:5">
      <c r="A33" s="2" t="s">
        <v>19</v>
      </c>
      <c r="B33" s="19">
        <f>B12</f>
        <v>2250</v>
      </c>
      <c r="C33" s="19">
        <f t="shared" ref="C33:E33" si="3">C12</f>
        <v>1350</v>
      </c>
      <c r="D33" s="19">
        <f t="shared" si="3"/>
        <v>3150</v>
      </c>
      <c r="E33" s="19">
        <f t="shared" si="3"/>
        <v>2250</v>
      </c>
    </row>
    <row r="35" spans="1:5" s="10" customFormat="1">
      <c r="A35" s="11" t="s">
        <v>86</v>
      </c>
    </row>
    <row r="36" spans="1:5" ht="17" thickBot="1"/>
    <row r="37" spans="1:5">
      <c r="A37" s="83" t="s">
        <v>87</v>
      </c>
      <c r="B37" s="84"/>
      <c r="C37" s="84"/>
      <c r="D37" s="84"/>
      <c r="E37" s="85"/>
    </row>
    <row r="38" spans="1:5">
      <c r="A38" s="86" t="s">
        <v>143</v>
      </c>
      <c r="B38" s="87"/>
      <c r="C38" s="87"/>
      <c r="D38" s="87"/>
      <c r="E38" s="88"/>
    </row>
    <row r="39" spans="1:5">
      <c r="A39" s="86" t="s">
        <v>199</v>
      </c>
      <c r="B39" s="87"/>
      <c r="C39" s="87"/>
      <c r="D39" s="87"/>
      <c r="E39" s="88"/>
    </row>
    <row r="40" spans="1:5">
      <c r="A40" s="86" t="s">
        <v>200</v>
      </c>
      <c r="B40" s="87"/>
      <c r="C40" s="87"/>
      <c r="D40" s="87"/>
      <c r="E40" s="88"/>
    </row>
    <row r="41" spans="1:5">
      <c r="A41" s="89" t="s">
        <v>201</v>
      </c>
      <c r="B41" s="87"/>
      <c r="C41" s="87"/>
      <c r="D41" s="87"/>
      <c r="E41" s="88"/>
    </row>
    <row r="42" spans="1:5">
      <c r="A42" s="89" t="s">
        <v>144</v>
      </c>
      <c r="B42" s="87"/>
      <c r="C42" s="87"/>
      <c r="D42" s="87"/>
      <c r="E42" s="88"/>
    </row>
    <row r="43" spans="1:5">
      <c r="A43" s="89" t="s">
        <v>202</v>
      </c>
      <c r="B43" s="87"/>
      <c r="C43" s="87"/>
      <c r="D43" s="87"/>
      <c r="E43" s="88"/>
    </row>
    <row r="44" spans="1:5">
      <c r="A44" s="89" t="s">
        <v>203</v>
      </c>
      <c r="B44" s="87"/>
      <c r="C44" s="87"/>
      <c r="D44" s="87"/>
      <c r="E44" s="88"/>
    </row>
    <row r="45" spans="1:5">
      <c r="A45" s="89" t="s">
        <v>145</v>
      </c>
      <c r="B45" s="87"/>
      <c r="C45" s="87"/>
      <c r="D45" s="87"/>
      <c r="E45" s="88"/>
    </row>
    <row r="46" spans="1:5">
      <c r="A46" s="89" t="s">
        <v>204</v>
      </c>
      <c r="B46" s="87"/>
      <c r="C46" s="87"/>
      <c r="D46" s="87"/>
      <c r="E46" s="88"/>
    </row>
    <row r="47" spans="1:5">
      <c r="A47" s="86"/>
      <c r="B47" s="87"/>
      <c r="C47" s="87"/>
      <c r="D47" s="87"/>
      <c r="E47" s="88"/>
    </row>
    <row r="48" spans="1:5" ht="17" thickBot="1">
      <c r="A48" s="93" t="s">
        <v>205</v>
      </c>
      <c r="B48" s="91"/>
      <c r="C48" s="91"/>
      <c r="D48" s="91"/>
      <c r="E48" s="92"/>
    </row>
  </sheetData>
  <mergeCells count="2">
    <mergeCell ref="B3:E3"/>
    <mergeCell ref="B22:E2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12BF0-61C7-C140-A640-4D197EBDF147}">
  <sheetPr codeName="Sheet11"/>
  <dimension ref="A1:H48"/>
  <sheetViews>
    <sheetView workbookViewId="0">
      <selection activeCell="J44" sqref="J44"/>
    </sheetView>
  </sheetViews>
  <sheetFormatPr baseColWidth="10" defaultRowHeight="16"/>
  <cols>
    <col min="1" max="1" width="19.6640625" bestFit="1" customWidth="1"/>
    <col min="3" max="3" width="11.5" bestFit="1" customWidth="1"/>
    <col min="8" max="8" width="12.5" bestFit="1" customWidth="1"/>
  </cols>
  <sheetData>
    <row r="1" spans="1:7" s="10" customFormat="1">
      <c r="A1" s="11" t="s">
        <v>18</v>
      </c>
    </row>
    <row r="3" spans="1:7" ht="16" customHeight="1">
      <c r="A3" s="2"/>
      <c r="B3" s="186" t="s">
        <v>15</v>
      </c>
      <c r="C3" s="187"/>
      <c r="D3" s="187"/>
      <c r="E3" s="187"/>
      <c r="F3" s="97" t="s">
        <v>14</v>
      </c>
      <c r="G3" s="98"/>
    </row>
    <row r="4" spans="1:7">
      <c r="A4" s="2" t="s">
        <v>7</v>
      </c>
      <c r="B4" s="2" t="s">
        <v>8</v>
      </c>
      <c r="C4" s="2" t="s">
        <v>9</v>
      </c>
      <c r="D4" s="2" t="s">
        <v>10</v>
      </c>
      <c r="E4" s="2" t="s">
        <v>6</v>
      </c>
      <c r="F4" s="2" t="s">
        <v>109</v>
      </c>
      <c r="G4" s="98"/>
    </row>
    <row r="5" spans="1:7">
      <c r="A5" t="s">
        <v>8</v>
      </c>
      <c r="B5" s="24">
        <v>0.75</v>
      </c>
      <c r="C5" s="25">
        <v>2.5</v>
      </c>
      <c r="D5" s="25">
        <v>4.5</v>
      </c>
      <c r="E5" s="25">
        <v>4.75</v>
      </c>
      <c r="F5" s="101">
        <v>1000</v>
      </c>
      <c r="G5" s="98"/>
    </row>
    <row r="6" spans="1:7">
      <c r="A6" t="s">
        <v>9</v>
      </c>
      <c r="B6" s="26">
        <v>2.5</v>
      </c>
      <c r="C6" s="27">
        <v>1</v>
      </c>
      <c r="D6" s="27">
        <v>2.5</v>
      </c>
      <c r="E6" s="27">
        <v>2.75</v>
      </c>
      <c r="F6" s="102">
        <v>650</v>
      </c>
      <c r="G6" s="98"/>
    </row>
    <row r="7" spans="1:7">
      <c r="A7" t="s">
        <v>10</v>
      </c>
      <c r="B7" s="26">
        <v>4.5</v>
      </c>
      <c r="C7" s="27">
        <v>2.5</v>
      </c>
      <c r="D7" s="27">
        <v>0.5</v>
      </c>
      <c r="E7" s="27">
        <v>2.25</v>
      </c>
      <c r="F7" s="102">
        <v>2300</v>
      </c>
      <c r="G7" s="98"/>
    </row>
    <row r="8" spans="1:7">
      <c r="A8" t="s">
        <v>6</v>
      </c>
      <c r="B8" s="26">
        <v>4.75</v>
      </c>
      <c r="C8" s="27">
        <v>2.75</v>
      </c>
      <c r="D8" s="27">
        <v>2.25</v>
      </c>
      <c r="E8" s="27">
        <v>0.75</v>
      </c>
      <c r="F8" s="102">
        <v>1300</v>
      </c>
      <c r="G8" s="98"/>
    </row>
    <row r="9" spans="1:7">
      <c r="A9" t="s">
        <v>16</v>
      </c>
      <c r="B9" s="26">
        <v>1.5</v>
      </c>
      <c r="C9" s="27">
        <v>1.5</v>
      </c>
      <c r="D9" s="27">
        <v>3.75</v>
      </c>
      <c r="E9" s="27">
        <v>2.5</v>
      </c>
      <c r="F9" s="102">
        <v>1300</v>
      </c>
      <c r="G9" s="98"/>
    </row>
    <row r="10" spans="1:7">
      <c r="A10" t="s">
        <v>17</v>
      </c>
      <c r="B10" s="26">
        <v>3</v>
      </c>
      <c r="C10" s="27">
        <v>2.25</v>
      </c>
      <c r="D10" s="27">
        <v>3</v>
      </c>
      <c r="E10" s="27">
        <v>3.5</v>
      </c>
      <c r="F10" s="102">
        <v>650</v>
      </c>
      <c r="G10" s="98"/>
    </row>
    <row r="11" spans="1:7">
      <c r="A11" t="s">
        <v>11</v>
      </c>
      <c r="B11" s="28">
        <v>5.25</v>
      </c>
      <c r="C11" s="29">
        <v>3.25</v>
      </c>
      <c r="D11" s="29">
        <v>1.75</v>
      </c>
      <c r="E11" s="30">
        <v>3.75</v>
      </c>
      <c r="F11" s="103">
        <v>1600</v>
      </c>
      <c r="G11" s="98"/>
    </row>
    <row r="12" spans="1:7">
      <c r="A12" s="2" t="s">
        <v>19</v>
      </c>
      <c r="B12" s="19">
        <f>2500*90%</f>
        <v>2250</v>
      </c>
      <c r="C12" s="19">
        <f>1500*90%</f>
        <v>1350</v>
      </c>
      <c r="D12" s="19">
        <f>3500*90%</f>
        <v>3150</v>
      </c>
      <c r="E12" s="19">
        <f>2500*90%</f>
        <v>2250</v>
      </c>
      <c r="G12" s="98"/>
    </row>
    <row r="13" spans="1:7">
      <c r="A13" s="2" t="s">
        <v>20</v>
      </c>
      <c r="B13" s="20">
        <v>14</v>
      </c>
      <c r="C13" s="20">
        <v>19</v>
      </c>
      <c r="D13" s="20">
        <v>13</v>
      </c>
      <c r="E13" s="20">
        <v>17</v>
      </c>
    </row>
    <row r="14" spans="1:7">
      <c r="A14" s="2"/>
      <c r="B14" s="20"/>
      <c r="C14" s="20"/>
      <c r="D14" s="20"/>
      <c r="E14" s="20"/>
    </row>
    <row r="15" spans="1:7" s="10" customFormat="1">
      <c r="A15" s="11" t="s">
        <v>88</v>
      </c>
      <c r="B15" s="94"/>
      <c r="C15" s="94"/>
      <c r="D15" s="94"/>
      <c r="E15" s="94"/>
    </row>
    <row r="16" spans="1:7">
      <c r="A16" s="95" t="s">
        <v>189</v>
      </c>
      <c r="B16" s="20"/>
      <c r="C16" s="20"/>
      <c r="D16" s="20"/>
      <c r="E16" s="20"/>
    </row>
    <row r="18" spans="1:8" s="10" customFormat="1">
      <c r="A18" s="11" t="s">
        <v>21</v>
      </c>
    </row>
    <row r="19" spans="1:8" ht="17" thickBot="1"/>
    <row r="20" spans="1:8" ht="17" thickBot="1">
      <c r="B20" s="64" t="s">
        <v>22</v>
      </c>
      <c r="C20" s="65">
        <f>SUMPRODUCT(B5:E11,B24:E30)+SUMPRODUCT(B13:E13,B31:E31)</f>
        <v>143837.5</v>
      </c>
    </row>
    <row r="22" spans="1:8">
      <c r="A22" s="2"/>
      <c r="B22" s="186" t="s">
        <v>15</v>
      </c>
      <c r="C22" s="187"/>
      <c r="D22" s="187"/>
      <c r="E22" s="187"/>
    </row>
    <row r="23" spans="1:8">
      <c r="A23" s="2" t="s">
        <v>7</v>
      </c>
      <c r="B23" s="2" t="s">
        <v>8</v>
      </c>
      <c r="C23" s="2" t="s">
        <v>9</v>
      </c>
      <c r="D23" s="2" t="s">
        <v>10</v>
      </c>
      <c r="E23" s="2" t="s">
        <v>6</v>
      </c>
      <c r="F23" s="21" t="s">
        <v>23</v>
      </c>
      <c r="H23" s="2" t="s">
        <v>110</v>
      </c>
    </row>
    <row r="24" spans="1:8">
      <c r="A24" t="s">
        <v>8</v>
      </c>
      <c r="B24" s="31">
        <v>1000</v>
      </c>
      <c r="C24" s="32">
        <v>0</v>
      </c>
      <c r="D24" s="32">
        <v>0</v>
      </c>
      <c r="E24" s="33">
        <v>0</v>
      </c>
      <c r="F24" s="10">
        <f>SUM(B24:E24)</f>
        <v>1000</v>
      </c>
      <c r="G24" s="23" t="s">
        <v>25</v>
      </c>
      <c r="H24" s="22">
        <f>F5</f>
        <v>1000</v>
      </c>
    </row>
    <row r="25" spans="1:8">
      <c r="A25" t="s">
        <v>9</v>
      </c>
      <c r="B25" s="34">
        <v>0</v>
      </c>
      <c r="C25" s="35">
        <v>650</v>
      </c>
      <c r="D25" s="35">
        <v>0</v>
      </c>
      <c r="E25" s="36">
        <v>0</v>
      </c>
      <c r="F25" s="10">
        <f t="shared" ref="F25:F30" si="0">SUM(B25:E25)</f>
        <v>650</v>
      </c>
      <c r="G25" s="23" t="s">
        <v>25</v>
      </c>
      <c r="H25" s="22">
        <f t="shared" ref="H25:H30" si="1">F6</f>
        <v>650</v>
      </c>
    </row>
    <row r="26" spans="1:8">
      <c r="A26" t="s">
        <v>10</v>
      </c>
      <c r="B26" s="34">
        <v>0</v>
      </c>
      <c r="C26" s="35">
        <v>0</v>
      </c>
      <c r="D26" s="35">
        <v>1550</v>
      </c>
      <c r="E26" s="36">
        <v>750</v>
      </c>
      <c r="F26" s="10">
        <f t="shared" si="0"/>
        <v>2300</v>
      </c>
      <c r="G26" s="23" t="s">
        <v>25</v>
      </c>
      <c r="H26" s="22">
        <f t="shared" si="1"/>
        <v>2300</v>
      </c>
    </row>
    <row r="27" spans="1:8">
      <c r="A27" t="s">
        <v>6</v>
      </c>
      <c r="B27" s="34">
        <v>0</v>
      </c>
      <c r="C27" s="35">
        <v>0</v>
      </c>
      <c r="D27" s="35">
        <v>0</v>
      </c>
      <c r="E27" s="36">
        <v>1300</v>
      </c>
      <c r="F27" s="10">
        <f t="shared" si="0"/>
        <v>1300</v>
      </c>
      <c r="G27" s="23" t="s">
        <v>25</v>
      </c>
      <c r="H27" s="22">
        <f t="shared" si="1"/>
        <v>1300</v>
      </c>
    </row>
    <row r="28" spans="1:8">
      <c r="A28" t="s">
        <v>16</v>
      </c>
      <c r="B28" s="34">
        <v>1250</v>
      </c>
      <c r="C28" s="35">
        <v>0</v>
      </c>
      <c r="D28" s="35">
        <v>0</v>
      </c>
      <c r="E28" s="36">
        <v>50</v>
      </c>
      <c r="F28" s="10">
        <f t="shared" si="0"/>
        <v>1300</v>
      </c>
      <c r="G28" s="23" t="s">
        <v>25</v>
      </c>
      <c r="H28" s="22">
        <f t="shared" si="1"/>
        <v>1300</v>
      </c>
    </row>
    <row r="29" spans="1:8">
      <c r="A29" t="s">
        <v>17</v>
      </c>
      <c r="B29" s="34">
        <v>0</v>
      </c>
      <c r="C29" s="35">
        <v>500</v>
      </c>
      <c r="D29" s="35">
        <v>0</v>
      </c>
      <c r="E29" s="36">
        <v>150</v>
      </c>
      <c r="F29" s="10">
        <f t="shared" si="0"/>
        <v>650</v>
      </c>
      <c r="G29" s="23" t="s">
        <v>25</v>
      </c>
      <c r="H29" s="22">
        <f t="shared" si="1"/>
        <v>650</v>
      </c>
    </row>
    <row r="30" spans="1:8">
      <c r="A30" t="s">
        <v>11</v>
      </c>
      <c r="B30" s="37">
        <v>0</v>
      </c>
      <c r="C30" s="38">
        <v>0</v>
      </c>
      <c r="D30" s="38">
        <v>1600</v>
      </c>
      <c r="E30" s="39">
        <v>0</v>
      </c>
      <c r="F30" s="10">
        <f t="shared" si="0"/>
        <v>1600</v>
      </c>
      <c r="G30" s="23" t="s">
        <v>25</v>
      </c>
      <c r="H30" s="22">
        <f t="shared" si="1"/>
        <v>1600</v>
      </c>
    </row>
    <row r="31" spans="1:8">
      <c r="A31" s="2" t="s">
        <v>23</v>
      </c>
      <c r="B31" s="10">
        <f>SUM(B24:B30)</f>
        <v>2250</v>
      </c>
      <c r="C31" s="10">
        <f t="shared" ref="C31:E31" si="2">SUM(C24:C30)</f>
        <v>1150</v>
      </c>
      <c r="D31" s="10">
        <f t="shared" si="2"/>
        <v>3150</v>
      </c>
      <c r="E31" s="10">
        <f t="shared" si="2"/>
        <v>2250</v>
      </c>
    </row>
    <row r="32" spans="1:8">
      <c r="B32" s="23" t="s">
        <v>27</v>
      </c>
      <c r="C32" s="23" t="s">
        <v>27</v>
      </c>
      <c r="D32" s="23" t="s">
        <v>27</v>
      </c>
      <c r="E32" s="23" t="s">
        <v>27</v>
      </c>
    </row>
    <row r="33" spans="1:5">
      <c r="A33" s="2" t="s">
        <v>19</v>
      </c>
      <c r="B33" s="19">
        <f>B12</f>
        <v>2250</v>
      </c>
      <c r="C33" s="19">
        <f t="shared" ref="C33:E33" si="3">C12</f>
        <v>1350</v>
      </c>
      <c r="D33" s="19">
        <f t="shared" si="3"/>
        <v>3150</v>
      </c>
      <c r="E33" s="19">
        <f t="shared" si="3"/>
        <v>2250</v>
      </c>
    </row>
    <row r="35" spans="1:5" s="10" customFormat="1">
      <c r="A35" s="11" t="s">
        <v>86</v>
      </c>
    </row>
    <row r="36" spans="1:5" ht="17" thickBot="1"/>
    <row r="37" spans="1:5">
      <c r="A37" s="83" t="s">
        <v>87</v>
      </c>
      <c r="B37" s="84"/>
      <c r="C37" s="84"/>
      <c r="D37" s="84"/>
      <c r="E37" s="85"/>
    </row>
    <row r="38" spans="1:5">
      <c r="A38" s="86" t="s">
        <v>206</v>
      </c>
      <c r="B38" s="87"/>
      <c r="C38" s="87"/>
      <c r="D38" s="87"/>
      <c r="E38" s="88"/>
    </row>
    <row r="39" spans="1:5">
      <c r="A39" s="89" t="s">
        <v>207</v>
      </c>
      <c r="B39" s="87"/>
      <c r="C39" s="87"/>
      <c r="D39" s="87"/>
      <c r="E39" s="88"/>
    </row>
    <row r="40" spans="1:5">
      <c r="A40" s="89" t="s">
        <v>208</v>
      </c>
      <c r="B40" s="87"/>
      <c r="C40" s="87"/>
      <c r="D40" s="87"/>
      <c r="E40" s="88"/>
    </row>
    <row r="41" spans="1:5">
      <c r="A41" s="89" t="s">
        <v>209</v>
      </c>
      <c r="B41" s="87"/>
      <c r="C41" s="87"/>
      <c r="D41" s="87"/>
      <c r="E41" s="88"/>
    </row>
    <row r="42" spans="1:5">
      <c r="A42" s="89" t="s">
        <v>147</v>
      </c>
      <c r="B42" s="87"/>
      <c r="C42" s="87"/>
      <c r="D42" s="87"/>
      <c r="E42" s="88"/>
    </row>
    <row r="43" spans="1:5">
      <c r="A43" s="89" t="s">
        <v>210</v>
      </c>
      <c r="B43" s="87"/>
      <c r="C43" s="87"/>
      <c r="D43" s="87"/>
      <c r="E43" s="88"/>
    </row>
    <row r="44" spans="1:5">
      <c r="A44" s="89" t="s">
        <v>148</v>
      </c>
      <c r="B44" s="87"/>
      <c r="C44" s="87"/>
      <c r="D44" s="87"/>
      <c r="E44" s="88"/>
    </row>
    <row r="45" spans="1:5">
      <c r="A45" s="89" t="s">
        <v>211</v>
      </c>
      <c r="B45" s="87"/>
      <c r="C45" s="87"/>
      <c r="D45" s="87"/>
      <c r="E45" s="88"/>
    </row>
    <row r="46" spans="1:5">
      <c r="A46" s="89" t="s">
        <v>212</v>
      </c>
      <c r="B46" s="87"/>
      <c r="C46" s="87"/>
      <c r="D46" s="87"/>
      <c r="E46" s="88"/>
    </row>
    <row r="47" spans="1:5">
      <c r="A47" s="86"/>
      <c r="B47" s="87"/>
      <c r="C47" s="87"/>
      <c r="D47" s="87"/>
      <c r="E47" s="88"/>
    </row>
    <row r="48" spans="1:5" ht="17" thickBot="1">
      <c r="A48" s="93" t="s">
        <v>213</v>
      </c>
      <c r="B48" s="91"/>
      <c r="C48" s="91"/>
      <c r="D48" s="91"/>
      <c r="E48" s="92"/>
    </row>
  </sheetData>
  <mergeCells count="2">
    <mergeCell ref="B3:E3"/>
    <mergeCell ref="B22: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Data</vt:lpstr>
      <vt:lpstr>Model Preparation</vt:lpstr>
      <vt:lpstr>Demand and Capacity Forecast</vt:lpstr>
      <vt:lpstr>1- to 3-Yr. Models Comparison</vt:lpstr>
      <vt:lpstr>NPV Best-case Scenario</vt:lpstr>
      <vt:lpstr>NPV Worst-case Scenario</vt:lpstr>
      <vt:lpstr>1-Yr. Model without New Plant</vt:lpstr>
      <vt:lpstr>2-Yr. Model without New Plant</vt:lpstr>
      <vt:lpstr>3-Yr. Model without New Plant</vt:lpstr>
      <vt:lpstr>3-Yr. Model with New Plant</vt:lpstr>
      <vt:lpstr>4-Yr. Model without New Plant</vt:lpstr>
      <vt:lpstr>4-Yr. Model with New Plant</vt:lpstr>
      <vt:lpstr>5-Yr. Model without New Plant</vt:lpstr>
      <vt:lpstr>5-Yr. Model with New Plant</vt:lpstr>
      <vt:lpstr>6-Yr. Model with New Plant</vt:lpstr>
      <vt:lpstr>7-Yr. Model with New Plant</vt:lpstr>
      <vt:lpstr>8-Yr. Model with New Plant</vt:lpstr>
      <vt:lpstr>9-Yr. Model with New Plant</vt:lpstr>
      <vt:lpstr>10-Yr. Model without New Plant</vt:lpstr>
      <vt:lpstr>10-Yr. Model with New Plant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 Microsoft Office</dc:creator>
  <cp:lastModifiedBy>Uživatel Microsoft Office</cp:lastModifiedBy>
  <dcterms:created xsi:type="dcterms:W3CDTF">2020-03-26T19:09:08Z</dcterms:created>
  <dcterms:modified xsi:type="dcterms:W3CDTF">2020-03-30T01:02:47Z</dcterms:modified>
</cp:coreProperties>
</file>