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520" yWindow="0" windowWidth="38460" windowHeight="27260" tabRatio="500"/>
  </bookViews>
  <sheets>
    <sheet name="Bins all anammox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" i="1" l="1"/>
  <c r="D114" i="1"/>
  <c r="D111" i="1"/>
  <c r="D110" i="1"/>
  <c r="D109" i="1"/>
  <c r="D108" i="1"/>
  <c r="D106" i="1"/>
  <c r="I84" i="1"/>
  <c r="I91" i="1"/>
  <c r="I85" i="1"/>
  <c r="I92" i="1"/>
  <c r="I96" i="1"/>
  <c r="H84" i="1"/>
  <c r="H91" i="1"/>
  <c r="H85" i="1"/>
  <c r="H92" i="1"/>
  <c r="H96" i="1"/>
  <c r="J96" i="1"/>
  <c r="K91" i="1"/>
  <c r="K92" i="1"/>
  <c r="J92" i="1"/>
  <c r="J91" i="1"/>
  <c r="H38" i="1"/>
  <c r="K41" i="1"/>
  <c r="K90" i="1"/>
  <c r="K89" i="1"/>
  <c r="H36" i="1"/>
  <c r="K85" i="1"/>
  <c r="I37" i="1"/>
  <c r="H37" i="1"/>
  <c r="J85" i="1"/>
  <c r="I36" i="1"/>
  <c r="J84" i="1"/>
  <c r="H64" i="1"/>
  <c r="H71" i="1"/>
  <c r="H65" i="1"/>
  <c r="H72" i="1"/>
  <c r="H66" i="1"/>
  <c r="H73" i="1"/>
  <c r="H67" i="1"/>
  <c r="H74" i="1"/>
  <c r="H68" i="1"/>
  <c r="H75" i="1"/>
  <c r="H76" i="1"/>
  <c r="H78" i="1"/>
  <c r="I64" i="1"/>
  <c r="I71" i="1"/>
  <c r="I65" i="1"/>
  <c r="I72" i="1"/>
  <c r="I66" i="1"/>
  <c r="I73" i="1"/>
  <c r="I67" i="1"/>
  <c r="I74" i="1"/>
  <c r="I68" i="1"/>
  <c r="I75" i="1"/>
  <c r="I76" i="1"/>
  <c r="J76" i="1"/>
  <c r="J75" i="1"/>
  <c r="K73" i="1"/>
  <c r="K74" i="1"/>
  <c r="J74" i="1"/>
  <c r="J73" i="1"/>
  <c r="K71" i="1"/>
  <c r="K72" i="1"/>
  <c r="J72" i="1"/>
  <c r="J71" i="1"/>
  <c r="K70" i="1"/>
  <c r="K69" i="1"/>
  <c r="K39" i="1"/>
  <c r="K68" i="1"/>
  <c r="I40" i="1"/>
  <c r="H40" i="1"/>
  <c r="J68" i="1"/>
  <c r="K67" i="1"/>
  <c r="I39" i="1"/>
  <c r="H39" i="1"/>
  <c r="J67" i="1"/>
  <c r="K37" i="1"/>
  <c r="K66" i="1"/>
  <c r="I38" i="1"/>
  <c r="J66" i="1"/>
  <c r="K65" i="1"/>
  <c r="J65" i="1"/>
  <c r="J64" i="1"/>
  <c r="I43" i="1"/>
  <c r="I44" i="1"/>
  <c r="I45" i="1"/>
  <c r="I46" i="1"/>
  <c r="I47" i="1"/>
  <c r="I48" i="1"/>
  <c r="I49" i="1"/>
  <c r="H43" i="1"/>
  <c r="H44" i="1"/>
  <c r="H45" i="1"/>
  <c r="H46" i="1"/>
  <c r="H47" i="1"/>
  <c r="H48" i="1"/>
  <c r="H49" i="1"/>
  <c r="J48" i="1"/>
  <c r="J47" i="1"/>
  <c r="K45" i="1"/>
  <c r="K46" i="1"/>
  <c r="J46" i="1"/>
  <c r="J45" i="1"/>
  <c r="K43" i="1"/>
  <c r="K44" i="1"/>
  <c r="J44" i="1"/>
  <c r="J43" i="1"/>
  <c r="K42" i="1"/>
  <c r="K40" i="1"/>
  <c r="J40" i="1"/>
  <c r="J39" i="1"/>
  <c r="K38" i="1"/>
  <c r="J38" i="1"/>
  <c r="J37" i="1"/>
  <c r="J36" i="1"/>
  <c r="AA31" i="1"/>
  <c r="Z31" i="1"/>
  <c r="AA30" i="1"/>
  <c r="Z30" i="1"/>
  <c r="AA27" i="1"/>
  <c r="Z27" i="1"/>
  <c r="AA26" i="1"/>
  <c r="Z26" i="1"/>
  <c r="AA25" i="1"/>
  <c r="Z25" i="1"/>
  <c r="AA24" i="1"/>
  <c r="Z24" i="1"/>
  <c r="AA23" i="1"/>
  <c r="Z23" i="1"/>
  <c r="B22" i="1"/>
  <c r="B21" i="1"/>
  <c r="W20" i="1"/>
  <c r="H20" i="1"/>
  <c r="W19" i="1"/>
  <c r="H19" i="1"/>
  <c r="AA17" i="1"/>
  <c r="Z17" i="1"/>
  <c r="R17" i="1"/>
  <c r="J17" i="1"/>
  <c r="AA16" i="1"/>
  <c r="Z16" i="1"/>
  <c r="R16" i="1"/>
  <c r="J16" i="1"/>
  <c r="AA15" i="1"/>
  <c r="Z15" i="1"/>
  <c r="J15" i="1"/>
  <c r="AA14" i="1"/>
  <c r="Z14" i="1"/>
  <c r="T14" i="1"/>
  <c r="M14" i="1"/>
  <c r="J14" i="1"/>
  <c r="AA13" i="1"/>
  <c r="Z13" i="1"/>
  <c r="T13" i="1"/>
  <c r="M13" i="1"/>
  <c r="AA12" i="1"/>
  <c r="Z12" i="1"/>
  <c r="T12" i="1"/>
  <c r="AA11" i="1"/>
  <c r="Z11" i="1"/>
  <c r="T11" i="1"/>
  <c r="AA10" i="1"/>
  <c r="Z10" i="1"/>
  <c r="T10" i="1"/>
  <c r="B3" i="1"/>
  <c r="B2" i="1"/>
</calcChain>
</file>

<file path=xl/comments1.xml><?xml version="1.0" encoding="utf-8"?>
<comments xmlns="http://schemas.openxmlformats.org/spreadsheetml/2006/main">
  <authors>
    <author>Dalsgaard, Tage</author>
    <author>Tage Dalsgaard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Dalsgaard, Tage:</t>
        </r>
        <r>
          <rPr>
            <sz val="9"/>
            <color indexed="81"/>
            <rFont val="Tahoma"/>
            <family val="2"/>
          </rPr>
          <t xml:space="preserve">
Deepest value ca. 95 m excluded because of bottom influence</t>
        </r>
      </text>
    </comment>
    <comment ref="G22" authorId="1">
      <text>
        <r>
          <rPr>
            <b/>
            <sz val="12"/>
            <color indexed="81"/>
            <rFont val="Tahoma"/>
            <family val="2"/>
          </rPr>
          <t>Tage Dalsgaard:</t>
        </r>
        <r>
          <rPr>
            <sz val="12"/>
            <color indexed="81"/>
            <rFont val="Tahoma"/>
            <family val="2"/>
          </rPr>
          <t xml:space="preserve">
Ham 2 15 apr is also shown in Lam et al and was more precisely read from that graph. Ham 4 was the same. 
Further, Ham only gives 29N2 prod rates and does not calculate anammox, which is done by Lam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Tage Dalsgaard: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Calculated from 15NH4+ + 14NO2-. The 2 other stations calculated from 15NH4+ alone, which is correct. Data  from the 15NH4+ alone from st. 7 are taken from Hamersley</t>
        </r>
      </text>
    </comment>
  </commentList>
</comments>
</file>

<file path=xl/sharedStrings.xml><?xml version="1.0" encoding="utf-8"?>
<sst xmlns="http://schemas.openxmlformats.org/spreadsheetml/2006/main" count="284" uniqueCount="107">
  <si>
    <t xml:space="preserve">Total incubations = </t>
  </si>
  <si>
    <t>Hamersley = Lam med undtagelse af St. 2, 21 april og st. 7</t>
  </si>
  <si>
    <t>Ox/Anox</t>
  </si>
  <si>
    <t xml:space="preserve">Anammox &gt; 0 = </t>
  </si>
  <si>
    <t>St. 9</t>
  </si>
  <si>
    <t>St. 24</t>
  </si>
  <si>
    <t>Negative rates zero</t>
  </si>
  <si>
    <t>Hamersley</t>
  </si>
  <si>
    <t>September</t>
  </si>
  <si>
    <t>Ward et al Nature, ETSP</t>
  </si>
  <si>
    <t>Lam et al PNAS</t>
  </si>
  <si>
    <t>Galathea</t>
  </si>
  <si>
    <t>Thamdrup et al</t>
  </si>
  <si>
    <t>All stations - pelagic rates only</t>
  </si>
  <si>
    <t>Galan 09</t>
  </si>
  <si>
    <t>April 2005</t>
  </si>
  <si>
    <t>Note: G15 Rel Depth moved 110 m</t>
  </si>
  <si>
    <t>Iquique 04</t>
  </si>
  <si>
    <t>nM N2 h-1</t>
  </si>
  <si>
    <t>nM h-1</t>
  </si>
  <si>
    <t>nM N h-1</t>
  </si>
  <si>
    <t>Station</t>
  </si>
  <si>
    <t>Depth</t>
  </si>
  <si>
    <t>Amx</t>
  </si>
  <si>
    <t>Rel depth</t>
  </si>
  <si>
    <t>Rate</t>
  </si>
  <si>
    <t>SE</t>
  </si>
  <si>
    <t>Rel. dybde</t>
  </si>
  <si>
    <t>km from shore</t>
  </si>
  <si>
    <t>Anammox</t>
  </si>
  <si>
    <t xml:space="preserve">Depth </t>
  </si>
  <si>
    <t>St</t>
  </si>
  <si>
    <t>$</t>
  </si>
  <si>
    <t>m</t>
  </si>
  <si>
    <t>Thamdrup 04 s1 21/3</t>
  </si>
  <si>
    <t>Ham2 21 Apr</t>
  </si>
  <si>
    <t>Galan 09 EW4</t>
  </si>
  <si>
    <t>Ward st. 9</t>
  </si>
  <si>
    <t>Lam 05-St2 15/4</t>
  </si>
  <si>
    <t>Galathea 07</t>
  </si>
  <si>
    <t>G02</t>
  </si>
  <si>
    <t>Thamdrup 04 s1 21/4</t>
  </si>
  <si>
    <t>G07</t>
  </si>
  <si>
    <t>Thamdrup 04 s1 21/5</t>
  </si>
  <si>
    <t>G15</t>
  </si>
  <si>
    <t>Thamdrup 04 s1 21/6</t>
  </si>
  <si>
    <t>Incubations</t>
  </si>
  <si>
    <t>Ward st. 24</t>
  </si>
  <si>
    <t>G16</t>
  </si>
  <si>
    <t>Thamdrup 04 s1 21/7</t>
  </si>
  <si>
    <t>Ham 7</t>
  </si>
  <si>
    <t>Anammox &gt; 0</t>
  </si>
  <si>
    <t>Lam 05-St4</t>
  </si>
  <si>
    <t>G22</t>
  </si>
  <si>
    <t>Thamdrup 04 s1 21/8</t>
  </si>
  <si>
    <t>Thamdrup 04 s2 24/3</t>
  </si>
  <si>
    <t>G04</t>
  </si>
  <si>
    <t>G05</t>
  </si>
  <si>
    <t>Thamdrup 04 s1 24/3</t>
  </si>
  <si>
    <t>G09</t>
  </si>
  <si>
    <t>G10</t>
  </si>
  <si>
    <t>Excluded</t>
  </si>
  <si>
    <t>Excluded.</t>
  </si>
  <si>
    <t>Ham2 15 Apr</t>
  </si>
  <si>
    <t>Lam 05-St7</t>
  </si>
  <si>
    <t>G17</t>
  </si>
  <si>
    <t>Ham 4</t>
  </si>
  <si>
    <t>Excluded because of bottom influence</t>
  </si>
  <si>
    <t>Lam 05-St2</t>
  </si>
  <si>
    <t>Rates of 0 included</t>
  </si>
  <si>
    <r>
      <t>nmol N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 xml:space="preserve"> L</t>
    </r>
    <r>
      <rPr>
        <vertAlign val="superscript"/>
        <sz val="10"/>
        <rFont val="Verdana"/>
        <family val="2"/>
      </rPr>
      <t>-1</t>
    </r>
    <r>
      <rPr>
        <sz val="10"/>
        <rFont val="Verdana"/>
      </rPr>
      <t xml:space="preserve"> h</t>
    </r>
    <r>
      <rPr>
        <vertAlign val="superscript"/>
        <sz val="10"/>
        <rFont val="Verdana"/>
        <family val="2"/>
      </rPr>
      <t>-1</t>
    </r>
  </si>
  <si>
    <t>0 - 400 m</t>
  </si>
  <si>
    <t>Rel. Depth</t>
  </si>
  <si>
    <t>5 bins</t>
  </si>
  <si>
    <r>
      <t>µmol N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 xml:space="preserve"> m</t>
    </r>
    <r>
      <rPr>
        <vertAlign val="superscript"/>
        <sz val="10"/>
        <rFont val="Verdana"/>
        <family val="2"/>
      </rPr>
      <t>-3</t>
    </r>
    <r>
      <rPr>
        <sz val="10"/>
        <rFont val="Verdana"/>
      </rPr>
      <t xml:space="preserve"> h</t>
    </r>
    <r>
      <rPr>
        <vertAlign val="superscript"/>
        <sz val="10"/>
        <rFont val="Verdana"/>
        <family val="2"/>
      </rPr>
      <t>-1</t>
    </r>
    <r>
      <rPr>
        <sz val="10"/>
        <rFont val="Verdana"/>
      </rPr>
      <t xml:space="preserve"> </t>
    </r>
  </si>
  <si>
    <t>±SE</t>
  </si>
  <si>
    <t>%±SE</t>
  </si>
  <si>
    <t>Plot 5</t>
  </si>
  <si>
    <t>0-25</t>
  </si>
  <si>
    <t>26-50</t>
  </si>
  <si>
    <t>51-100</t>
  </si>
  <si>
    <t>101-200</t>
  </si>
  <si>
    <t>201-400</t>
  </si>
  <si>
    <r>
      <t>µmol N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 xml:space="preserve"> m</t>
    </r>
    <r>
      <rPr>
        <vertAlign val="superscript"/>
        <sz val="10"/>
        <rFont val="Verdana"/>
        <family val="2"/>
      </rPr>
      <t>-2</t>
    </r>
    <r>
      <rPr>
        <sz val="10"/>
        <rFont val="Verdana"/>
      </rPr>
      <t xml:space="preserve"> h</t>
    </r>
    <r>
      <rPr>
        <vertAlign val="superscript"/>
        <sz val="10"/>
        <rFont val="Verdana"/>
        <family val="2"/>
      </rPr>
      <t>-1</t>
    </r>
    <r>
      <rPr>
        <sz val="10"/>
        <rFont val="Verdana"/>
      </rPr>
      <t xml:space="preserve"> </t>
    </r>
  </si>
  <si>
    <t>G03</t>
  </si>
  <si>
    <t>Sum 0-25</t>
  </si>
  <si>
    <t>Sum 26-50</t>
  </si>
  <si>
    <t>Sum 51-100</t>
  </si>
  <si>
    <t>Sum 101-200</t>
  </si>
  <si>
    <t>Sum 201-400</t>
  </si>
  <si>
    <t>Sum 0-400</t>
  </si>
  <si>
    <r>
      <t>µmol N</t>
    </r>
    <r>
      <rPr>
        <b/>
        <vertAlign val="subscript"/>
        <sz val="10"/>
        <color rgb="FF00B050"/>
        <rFont val="Verdana"/>
        <family val="2"/>
      </rPr>
      <t>2</t>
    </r>
    <r>
      <rPr>
        <b/>
        <sz val="10"/>
        <color rgb="FF00B050"/>
        <rFont val="Verdana"/>
        <family val="2"/>
      </rPr>
      <t xml:space="preserve"> m</t>
    </r>
    <r>
      <rPr>
        <b/>
        <vertAlign val="superscript"/>
        <sz val="10"/>
        <color rgb="FF00B050"/>
        <rFont val="Verdana"/>
        <family val="2"/>
      </rPr>
      <t>-2</t>
    </r>
    <r>
      <rPr>
        <b/>
        <sz val="10"/>
        <color rgb="FF00B050"/>
        <rFont val="Verdana"/>
        <family val="2"/>
      </rPr>
      <t xml:space="preserve"> d</t>
    </r>
    <r>
      <rPr>
        <b/>
        <vertAlign val="superscript"/>
        <sz val="10"/>
        <color rgb="FF00B050"/>
        <rFont val="Verdana"/>
        <family val="2"/>
      </rPr>
      <t>-1</t>
    </r>
    <r>
      <rPr>
        <b/>
        <sz val="10"/>
        <color rgb="FF00B050"/>
        <rFont val="Verdana"/>
        <family val="2"/>
      </rPr>
      <t xml:space="preserve"> </t>
    </r>
  </si>
  <si>
    <t>0 - 250 m</t>
  </si>
  <si>
    <t xml:space="preserve">µmol N2 m-3 h-1 </t>
  </si>
  <si>
    <t>201-250</t>
  </si>
  <si>
    <t xml:space="preserve">µmol N2 m-2 h-1 </t>
  </si>
  <si>
    <t>Sum 201-250</t>
  </si>
  <si>
    <t>Sum 0-250</t>
  </si>
  <si>
    <t>0 - 50 m</t>
  </si>
  <si>
    <t>Sum 0-50</t>
  </si>
  <si>
    <t>Average all anoxic rates</t>
  </si>
  <si>
    <t>Measurements all</t>
  </si>
  <si>
    <t>Measurements anoxic</t>
  </si>
  <si>
    <t>Measurements Galathea</t>
  </si>
  <si>
    <t>Measurements not Galathea</t>
  </si>
  <si>
    <t>Average all rates</t>
  </si>
  <si>
    <t>Average all oxic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</si>
</sst>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9" x14ac:knownFonts="1">
    <font>
      <sz val="10"/>
      <name val="Verdana"/>
    </font>
    <font>
      <sz val="10"/>
      <name val="Verdana"/>
    </font>
    <font>
      <b/>
      <sz val="10"/>
      <name val="Verdana"/>
      <family val="2"/>
    </font>
    <font>
      <u/>
      <sz val="10"/>
      <name val="Verdana"/>
      <family val="2"/>
    </font>
    <font>
      <b/>
      <sz val="14"/>
      <color rgb="FFFF0000"/>
      <name val="Verdana"/>
      <family val="2"/>
    </font>
    <font>
      <vertAlign val="subscript"/>
      <sz val="10"/>
      <name val="Verdana"/>
      <family val="2"/>
    </font>
    <font>
      <vertAlign val="superscript"/>
      <sz val="10"/>
      <name val="Verdana"/>
      <family val="2"/>
    </font>
    <font>
      <b/>
      <sz val="12"/>
      <name val="Verdana"/>
      <family val="2"/>
    </font>
    <font>
      <sz val="10"/>
      <color rgb="FFFF0000"/>
      <name val="Verdana"/>
      <family val="2"/>
    </font>
    <font>
      <sz val="10"/>
      <color theme="3" tint="0.39997558519241921"/>
      <name val="Verdana"/>
      <family val="2"/>
    </font>
    <font>
      <b/>
      <sz val="10"/>
      <color rgb="FF00B050"/>
      <name val="Verdana"/>
      <family val="2"/>
    </font>
    <font>
      <b/>
      <vertAlign val="subscript"/>
      <sz val="10"/>
      <color rgb="FF00B050"/>
      <name val="Verdana"/>
      <family val="2"/>
    </font>
    <font>
      <b/>
      <vertAlign val="superscript"/>
      <sz val="10"/>
      <color rgb="FF00B050"/>
      <name val="Verdana"/>
      <family val="2"/>
    </font>
    <font>
      <b/>
      <sz val="12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17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2" fontId="1" fillId="0" borderId="0" xfId="0" applyNumberFormat="1" applyFont="1" applyBorder="1"/>
    <xf numFmtId="164" fontId="8" fillId="0" borderId="0" xfId="0" applyNumberFormat="1" applyFont="1" applyBorder="1"/>
    <xf numFmtId="1" fontId="1" fillId="0" borderId="0" xfId="0" applyNumberFormat="1" applyFont="1" applyBorder="1"/>
    <xf numFmtId="9" fontId="0" fillId="0" borderId="0" xfId="1" applyFont="1"/>
    <xf numFmtId="164" fontId="1" fillId="0" borderId="0" xfId="0" applyNumberFormat="1" applyFont="1" applyBorder="1"/>
    <xf numFmtId="164" fontId="9" fillId="0" borderId="0" xfId="0" applyNumberFormat="1" applyFont="1"/>
    <xf numFmtId="164" fontId="2" fillId="0" borderId="0" xfId="0" applyNumberFormat="1" applyFont="1"/>
    <xf numFmtId="0" fontId="10" fillId="0" borderId="0" xfId="0" applyFont="1" applyBorder="1" applyAlignment="1">
      <alignment horizontal="right"/>
    </xf>
    <xf numFmtId="164" fontId="10" fillId="0" borderId="0" xfId="0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1" fillId="0" borderId="2" xfId="0" applyNumberFormat="1" applyFont="1" applyBorder="1"/>
    <xf numFmtId="0" fontId="1" fillId="0" borderId="0" xfId="0" applyFont="1" applyAlignment="1">
      <alignment horizontal="right"/>
    </xf>
    <xf numFmtId="3" fontId="0" fillId="0" borderId="0" xfId="0" applyNumberFormat="1"/>
    <xf numFmtId="164" fontId="1" fillId="0" borderId="3" xfId="0" applyNumberFormat="1" applyFont="1" applyBorder="1"/>
    <xf numFmtId="11" fontId="0" fillId="0" borderId="0" xfId="0" applyNumberFormat="1"/>
    <xf numFmtId="0" fontId="13" fillId="0" borderId="0" xfId="0" applyFont="1"/>
    <xf numFmtId="164" fontId="0" fillId="0" borderId="3" xfId="0" applyNumberFormat="1" applyBorder="1"/>
    <xf numFmtId="0" fontId="14" fillId="0" borderId="0" xfId="0" applyFont="1"/>
    <xf numFmtId="164" fontId="14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'Bins all anammox'!$D$36:$D$104</c:f>
              <c:numCache>
                <c:formatCode>0.000</c:formatCode>
                <c:ptCount val="69"/>
                <c:pt idx="0">
                  <c:v>0.584345656362078</c:v>
                </c:pt>
                <c:pt idx="1">
                  <c:v>0.856968310582281</c:v>
                </c:pt>
                <c:pt idx="2">
                  <c:v>0.0654634660965463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0.0370702674371295</c:v>
                </c:pt>
                <c:pt idx="9">
                  <c:v>0.00416666666666667</c:v>
                </c:pt>
                <c:pt idx="10">
                  <c:v>0.0</c:v>
                </c:pt>
                <c:pt idx="11">
                  <c:v>0.108101921828075</c:v>
                </c:pt>
                <c:pt idx="12">
                  <c:v>0.181302420041325</c:v>
                </c:pt>
                <c:pt idx="13">
                  <c:v>0.0625</c:v>
                </c:pt>
                <c:pt idx="14">
                  <c:v>0.0</c:v>
                </c:pt>
                <c:pt idx="15">
                  <c:v>0.0</c:v>
                </c:pt>
                <c:pt idx="16">
                  <c:v>0.15464733586602</c:v>
                </c:pt>
                <c:pt idx="17">
                  <c:v>0.0</c:v>
                </c:pt>
                <c:pt idx="18">
                  <c:v>0.0879166666666666</c:v>
                </c:pt>
                <c:pt idx="19">
                  <c:v>1.46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5.8</c:v>
                </c:pt>
                <c:pt idx="24">
                  <c:v>0.0597202940580779</c:v>
                </c:pt>
                <c:pt idx="25">
                  <c:v>0.216386477387353</c:v>
                </c:pt>
                <c:pt idx="26">
                  <c:v>0.0833333333333333</c:v>
                </c:pt>
                <c:pt idx="27">
                  <c:v>0.727329769382822</c:v>
                </c:pt>
                <c:pt idx="28">
                  <c:v>0.465618486436552</c:v>
                </c:pt>
                <c:pt idx="29">
                  <c:v>0.0854651269514028</c:v>
                </c:pt>
                <c:pt idx="30">
                  <c:v>5.505</c:v>
                </c:pt>
                <c:pt idx="31">
                  <c:v>0.0</c:v>
                </c:pt>
                <c:pt idx="32">
                  <c:v>0.695</c:v>
                </c:pt>
                <c:pt idx="33">
                  <c:v>0.0393261730085863</c:v>
                </c:pt>
                <c:pt idx="34">
                  <c:v>0.654841983407614</c:v>
                </c:pt>
                <c:pt idx="35">
                  <c:v>0.0</c:v>
                </c:pt>
                <c:pt idx="36">
                  <c:v>0.135372186731018</c:v>
                </c:pt>
                <c:pt idx="37">
                  <c:v>0.36515</c:v>
                </c:pt>
                <c:pt idx="38">
                  <c:v>0.345</c:v>
                </c:pt>
                <c:pt idx="39">
                  <c:v>0.197731768589455</c:v>
                </c:pt>
                <c:pt idx="40">
                  <c:v>0.185324625455763</c:v>
                </c:pt>
                <c:pt idx="41">
                  <c:v>0.118525099937825</c:v>
                </c:pt>
                <c:pt idx="42">
                  <c:v>0.711590967967601</c:v>
                </c:pt>
                <c:pt idx="43">
                  <c:v>0.101766920971134</c:v>
                </c:pt>
                <c:pt idx="44">
                  <c:v>0.0541666666666667</c:v>
                </c:pt>
                <c:pt idx="45">
                  <c:v>0.0</c:v>
                </c:pt>
                <c:pt idx="46">
                  <c:v>0.0</c:v>
                </c:pt>
                <c:pt idx="47">
                  <c:v>0.74</c:v>
                </c:pt>
                <c:pt idx="48">
                  <c:v>0.23545</c:v>
                </c:pt>
                <c:pt idx="49">
                  <c:v>0.0</c:v>
                </c:pt>
                <c:pt idx="50">
                  <c:v>0.0762594776594891</c:v>
                </c:pt>
                <c:pt idx="51">
                  <c:v>0.0</c:v>
                </c:pt>
                <c:pt idx="52">
                  <c:v>0.185862015564984</c:v>
                </c:pt>
                <c:pt idx="53">
                  <c:v>0.0</c:v>
                </c:pt>
                <c:pt idx="54">
                  <c:v>0.19734922428992</c:v>
                </c:pt>
                <c:pt idx="55">
                  <c:v>0.0</c:v>
                </c:pt>
                <c:pt idx="56">
                  <c:v>0.0684879276406597</c:v>
                </c:pt>
                <c:pt idx="57">
                  <c:v>0.0</c:v>
                </c:pt>
                <c:pt idx="58">
                  <c:v>0.155822286192113</c:v>
                </c:pt>
                <c:pt idx="59">
                  <c:v>0.0</c:v>
                </c:pt>
                <c:pt idx="60">
                  <c:v>0.0</c:v>
                </c:pt>
                <c:pt idx="61">
                  <c:v>0.119250305037595</c:v>
                </c:pt>
                <c:pt idx="62">
                  <c:v>0.0</c:v>
                </c:pt>
                <c:pt idx="63">
                  <c:v>0.02</c:v>
                </c:pt>
                <c:pt idx="64">
                  <c:v>0.0</c:v>
                </c:pt>
                <c:pt idx="65">
                  <c:v>0.02605</c:v>
                </c:pt>
                <c:pt idx="66">
                  <c:v>0.0</c:v>
                </c:pt>
                <c:pt idx="67">
                  <c:v>0.00806943665497222</c:v>
                </c:pt>
                <c:pt idx="68">
                  <c:v>0.071</c:v>
                </c:pt>
              </c:numCache>
            </c:numRef>
          </c:xVal>
          <c:yVal>
            <c:numRef>
              <c:f>'Bins all anammox'!$E$36:$E$104</c:f>
              <c:numCache>
                <c:formatCode>0</c:formatCode>
                <c:ptCount val="69"/>
                <c:pt idx="0">
                  <c:v>-110.0</c:v>
                </c:pt>
                <c:pt idx="1">
                  <c:v>-80.0</c:v>
                </c:pt>
                <c:pt idx="2">
                  <c:v>-75.0</c:v>
                </c:pt>
                <c:pt idx="3">
                  <c:v>-59.0</c:v>
                </c:pt>
                <c:pt idx="4">
                  <c:v>-45.0</c:v>
                </c:pt>
                <c:pt idx="5">
                  <c:v>-40.0</c:v>
                </c:pt>
                <c:pt idx="6">
                  <c:v>-29.0</c:v>
                </c:pt>
                <c:pt idx="7">
                  <c:v>-25.0</c:v>
                </c:pt>
                <c:pt idx="8">
                  <c:v>-20.0</c:v>
                </c:pt>
                <c:pt idx="9" formatCode="General">
                  <c:v>-15.0</c:v>
                </c:pt>
                <c:pt idx="10" formatCode="General">
                  <c:v>-10.0</c:v>
                </c:pt>
                <c:pt idx="11" formatCode="General">
                  <c:v>-10.0</c:v>
                </c:pt>
                <c:pt idx="12">
                  <c:v>-10.0</c:v>
                </c:pt>
                <c:pt idx="13" formatCode="General">
                  <c:v>-9.0</c:v>
                </c:pt>
                <c:pt idx="14">
                  <c:v>-9.0</c:v>
                </c:pt>
                <c:pt idx="15">
                  <c:v>-5.0</c:v>
                </c:pt>
                <c:pt idx="16">
                  <c:v>-5.0</c:v>
                </c:pt>
                <c:pt idx="17">
                  <c:v>-4.0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>
                  <c:v>0.0</c:v>
                </c:pt>
                <c:pt idx="21">
                  <c:v>0.0</c:v>
                </c:pt>
                <c:pt idx="22" formatCode="General">
                  <c:v>1.0</c:v>
                </c:pt>
                <c:pt idx="23" formatCode="General">
                  <c:v>1.0</c:v>
                </c:pt>
                <c:pt idx="24">
                  <c:v>1.0</c:v>
                </c:pt>
                <c:pt idx="25">
                  <c:v>4.0</c:v>
                </c:pt>
                <c:pt idx="26" formatCode="General">
                  <c:v>5.0</c:v>
                </c:pt>
                <c:pt idx="27" formatCode="General">
                  <c:v>5.0</c:v>
                </c:pt>
                <c:pt idx="28" formatCode="General">
                  <c:v>5.0</c:v>
                </c:pt>
                <c:pt idx="29">
                  <c:v>5.0</c:v>
                </c:pt>
                <c:pt idx="30" formatCode="General">
                  <c:v>6.0</c:v>
                </c:pt>
                <c:pt idx="31" formatCode="General">
                  <c:v>10.0</c:v>
                </c:pt>
                <c:pt idx="32" formatCode="General">
                  <c:v>10.0</c:v>
                </c:pt>
                <c:pt idx="33">
                  <c:v>10.0</c:v>
                </c:pt>
                <c:pt idx="34">
                  <c:v>11.0</c:v>
                </c:pt>
                <c:pt idx="35" formatCode="General">
                  <c:v>15.0</c:v>
                </c:pt>
                <c:pt idx="36">
                  <c:v>16.0</c:v>
                </c:pt>
                <c:pt idx="37" formatCode="General">
                  <c:v>18.0</c:v>
                </c:pt>
                <c:pt idx="38" formatCode="General">
                  <c:v>20.0</c:v>
                </c:pt>
                <c:pt idx="39" formatCode="General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21.0</c:v>
                </c:pt>
                <c:pt idx="43">
                  <c:v>22.0</c:v>
                </c:pt>
                <c:pt idx="44" formatCode="General">
                  <c:v>24.0</c:v>
                </c:pt>
                <c:pt idx="45">
                  <c:v>24.0</c:v>
                </c:pt>
                <c:pt idx="46">
                  <c:v>25.0</c:v>
                </c:pt>
                <c:pt idx="47" formatCode="General">
                  <c:v>26.0</c:v>
                </c:pt>
                <c:pt idx="48" formatCode="General">
                  <c:v>30.0</c:v>
                </c:pt>
                <c:pt idx="49">
                  <c:v>30.0</c:v>
                </c:pt>
                <c:pt idx="50">
                  <c:v>31.0</c:v>
                </c:pt>
                <c:pt idx="51">
                  <c:v>44.0</c:v>
                </c:pt>
                <c:pt idx="52">
                  <c:v>50.0</c:v>
                </c:pt>
                <c:pt idx="53" formatCode="General">
                  <c:v>55.0</c:v>
                </c:pt>
                <c:pt idx="54" formatCode="General">
                  <c:v>60.0</c:v>
                </c:pt>
                <c:pt idx="55">
                  <c:v>60.0</c:v>
                </c:pt>
                <c:pt idx="56">
                  <c:v>70.0</c:v>
                </c:pt>
                <c:pt idx="57">
                  <c:v>71.0</c:v>
                </c:pt>
                <c:pt idx="58" formatCode="General">
                  <c:v>100.0</c:v>
                </c:pt>
                <c:pt idx="59" formatCode="General">
                  <c:v>100.0</c:v>
                </c:pt>
                <c:pt idx="60" formatCode="General">
                  <c:v>100.0</c:v>
                </c:pt>
                <c:pt idx="61" formatCode="General">
                  <c:v>110.0</c:v>
                </c:pt>
                <c:pt idx="62">
                  <c:v>116.0</c:v>
                </c:pt>
                <c:pt idx="63" formatCode="General">
                  <c:v>155.0</c:v>
                </c:pt>
                <c:pt idx="64" formatCode="General">
                  <c:v>178.0</c:v>
                </c:pt>
                <c:pt idx="65" formatCode="General">
                  <c:v>200.0</c:v>
                </c:pt>
                <c:pt idx="66" formatCode="General">
                  <c:v>210.0</c:v>
                </c:pt>
                <c:pt idx="67" formatCode="General">
                  <c:v>310.0</c:v>
                </c:pt>
                <c:pt idx="68" formatCode="General">
                  <c:v>355.0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'Bins all anammox'!$K$37:$K$46</c:f>
              <c:numCache>
                <c:formatCode>0.000</c:formatCode>
                <c:ptCount val="10"/>
                <c:pt idx="0">
                  <c:v>0.623950570584547</c:v>
                </c:pt>
                <c:pt idx="1">
                  <c:v>0.623950570584547</c:v>
                </c:pt>
                <c:pt idx="2">
                  <c:v>0.206261915537412</c:v>
                </c:pt>
                <c:pt idx="3">
                  <c:v>0.206261915537412</c:v>
                </c:pt>
                <c:pt idx="4">
                  <c:v>0.0527074297653366</c:v>
                </c:pt>
                <c:pt idx="5">
                  <c:v>0.0527074297653366</c:v>
                </c:pt>
                <c:pt idx="6">
                  <c:v>0.0330600610075191</c:v>
                </c:pt>
                <c:pt idx="7">
                  <c:v>0.0330600610075191</c:v>
                </c:pt>
                <c:pt idx="8">
                  <c:v>0.0263564788849907</c:v>
                </c:pt>
                <c:pt idx="9">
                  <c:v>0.0263564788849907</c:v>
                </c:pt>
              </c:numCache>
            </c:numRef>
          </c:xVal>
          <c:yVal>
            <c:numRef>
              <c:f>'Bins all anammox'!$L$37:$L$46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25.0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100.0</c:v>
                </c:pt>
                <c:pt idx="7">
                  <c:v>200.0</c:v>
                </c:pt>
                <c:pt idx="8">
                  <c:v>200.0</c:v>
                </c:pt>
                <c:pt idx="9">
                  <c:v>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56376"/>
        <c:axId val="-2029111480"/>
      </c:scatterChart>
      <c:valAx>
        <c:axId val="-20297563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Anammox rate (nM N</a:t>
                </a:r>
                <a:r>
                  <a:rPr lang="en-US" sz="1600" b="0" baseline="-25000"/>
                  <a:t>2</a:t>
                </a:r>
                <a:r>
                  <a:rPr lang="en-US" sz="1600" b="0"/>
                  <a:t> L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 h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29111480"/>
        <c:crosses val="autoZero"/>
        <c:crossBetween val="midCat"/>
      </c:valAx>
      <c:valAx>
        <c:axId val="-2029111480"/>
        <c:scaling>
          <c:orientation val="maxMin"/>
          <c:max val="4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Relative depth (m)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297563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'Bins all anammox'!$D$36:$D$104</c:f>
              <c:numCache>
                <c:formatCode>0.000</c:formatCode>
                <c:ptCount val="69"/>
                <c:pt idx="0">
                  <c:v>0.584345656362078</c:v>
                </c:pt>
                <c:pt idx="1">
                  <c:v>0.856968310582281</c:v>
                </c:pt>
                <c:pt idx="2">
                  <c:v>0.0654634660965463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0.0370702674371295</c:v>
                </c:pt>
                <c:pt idx="9">
                  <c:v>0.00416666666666667</c:v>
                </c:pt>
                <c:pt idx="10">
                  <c:v>0.0</c:v>
                </c:pt>
                <c:pt idx="11">
                  <c:v>0.108101921828075</c:v>
                </c:pt>
                <c:pt idx="12">
                  <c:v>0.181302420041325</c:v>
                </c:pt>
                <c:pt idx="13">
                  <c:v>0.0625</c:v>
                </c:pt>
                <c:pt idx="14">
                  <c:v>0.0</c:v>
                </c:pt>
                <c:pt idx="15">
                  <c:v>0.0</c:v>
                </c:pt>
                <c:pt idx="16">
                  <c:v>0.15464733586602</c:v>
                </c:pt>
                <c:pt idx="17">
                  <c:v>0.0</c:v>
                </c:pt>
                <c:pt idx="18">
                  <c:v>0.0879166666666666</c:v>
                </c:pt>
                <c:pt idx="19">
                  <c:v>1.46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5.8</c:v>
                </c:pt>
                <c:pt idx="24">
                  <c:v>0.0597202940580779</c:v>
                </c:pt>
                <c:pt idx="25">
                  <c:v>0.216386477387353</c:v>
                </c:pt>
                <c:pt idx="26">
                  <c:v>0.0833333333333333</c:v>
                </c:pt>
                <c:pt idx="27">
                  <c:v>0.727329769382822</c:v>
                </c:pt>
                <c:pt idx="28">
                  <c:v>0.465618486436552</c:v>
                </c:pt>
                <c:pt idx="29">
                  <c:v>0.0854651269514028</c:v>
                </c:pt>
                <c:pt idx="30">
                  <c:v>5.505</c:v>
                </c:pt>
                <c:pt idx="31">
                  <c:v>0.0</c:v>
                </c:pt>
                <c:pt idx="32">
                  <c:v>0.695</c:v>
                </c:pt>
                <c:pt idx="33">
                  <c:v>0.0393261730085863</c:v>
                </c:pt>
                <c:pt idx="34">
                  <c:v>0.654841983407614</c:v>
                </c:pt>
                <c:pt idx="35">
                  <c:v>0.0</c:v>
                </c:pt>
                <c:pt idx="36">
                  <c:v>0.135372186731018</c:v>
                </c:pt>
                <c:pt idx="37">
                  <c:v>0.36515</c:v>
                </c:pt>
                <c:pt idx="38">
                  <c:v>0.345</c:v>
                </c:pt>
                <c:pt idx="39">
                  <c:v>0.197731768589455</c:v>
                </c:pt>
                <c:pt idx="40">
                  <c:v>0.185324625455763</c:v>
                </c:pt>
                <c:pt idx="41">
                  <c:v>0.118525099937825</c:v>
                </c:pt>
                <c:pt idx="42">
                  <c:v>0.711590967967601</c:v>
                </c:pt>
                <c:pt idx="43">
                  <c:v>0.101766920971134</c:v>
                </c:pt>
                <c:pt idx="44">
                  <c:v>0.0541666666666667</c:v>
                </c:pt>
                <c:pt idx="45">
                  <c:v>0.0</c:v>
                </c:pt>
                <c:pt idx="46">
                  <c:v>0.0</c:v>
                </c:pt>
                <c:pt idx="47">
                  <c:v>0.74</c:v>
                </c:pt>
                <c:pt idx="48">
                  <c:v>0.23545</c:v>
                </c:pt>
                <c:pt idx="49">
                  <c:v>0.0</c:v>
                </c:pt>
                <c:pt idx="50">
                  <c:v>0.0762594776594891</c:v>
                </c:pt>
                <c:pt idx="51">
                  <c:v>0.0</c:v>
                </c:pt>
                <c:pt idx="52">
                  <c:v>0.185862015564984</c:v>
                </c:pt>
                <c:pt idx="53">
                  <c:v>0.0</c:v>
                </c:pt>
                <c:pt idx="54">
                  <c:v>0.19734922428992</c:v>
                </c:pt>
                <c:pt idx="55">
                  <c:v>0.0</c:v>
                </c:pt>
                <c:pt idx="56">
                  <c:v>0.0684879276406597</c:v>
                </c:pt>
                <c:pt idx="57">
                  <c:v>0.0</c:v>
                </c:pt>
                <c:pt idx="58">
                  <c:v>0.155822286192113</c:v>
                </c:pt>
                <c:pt idx="59">
                  <c:v>0.0</c:v>
                </c:pt>
                <c:pt idx="60">
                  <c:v>0.0</c:v>
                </c:pt>
                <c:pt idx="61">
                  <c:v>0.119250305037595</c:v>
                </c:pt>
                <c:pt idx="62">
                  <c:v>0.0</c:v>
                </c:pt>
                <c:pt idx="63">
                  <c:v>0.02</c:v>
                </c:pt>
                <c:pt idx="64">
                  <c:v>0.0</c:v>
                </c:pt>
                <c:pt idx="65">
                  <c:v>0.02605</c:v>
                </c:pt>
                <c:pt idx="66">
                  <c:v>0.0</c:v>
                </c:pt>
                <c:pt idx="67">
                  <c:v>0.00806943665497222</c:v>
                </c:pt>
                <c:pt idx="68">
                  <c:v>0.071</c:v>
                </c:pt>
              </c:numCache>
            </c:numRef>
          </c:xVal>
          <c:yVal>
            <c:numRef>
              <c:f>'Bins all anammox'!$E$36:$E$104</c:f>
              <c:numCache>
                <c:formatCode>0</c:formatCode>
                <c:ptCount val="69"/>
                <c:pt idx="0">
                  <c:v>-110.0</c:v>
                </c:pt>
                <c:pt idx="1">
                  <c:v>-80.0</c:v>
                </c:pt>
                <c:pt idx="2">
                  <c:v>-75.0</c:v>
                </c:pt>
                <c:pt idx="3">
                  <c:v>-59.0</c:v>
                </c:pt>
                <c:pt idx="4">
                  <c:v>-45.0</c:v>
                </c:pt>
                <c:pt idx="5">
                  <c:v>-40.0</c:v>
                </c:pt>
                <c:pt idx="6">
                  <c:v>-29.0</c:v>
                </c:pt>
                <c:pt idx="7">
                  <c:v>-25.0</c:v>
                </c:pt>
                <c:pt idx="8">
                  <c:v>-20.0</c:v>
                </c:pt>
                <c:pt idx="9" formatCode="General">
                  <c:v>-15.0</c:v>
                </c:pt>
                <c:pt idx="10" formatCode="General">
                  <c:v>-10.0</c:v>
                </c:pt>
                <c:pt idx="11" formatCode="General">
                  <c:v>-10.0</c:v>
                </c:pt>
                <c:pt idx="12">
                  <c:v>-10.0</c:v>
                </c:pt>
                <c:pt idx="13" formatCode="General">
                  <c:v>-9.0</c:v>
                </c:pt>
                <c:pt idx="14">
                  <c:v>-9.0</c:v>
                </c:pt>
                <c:pt idx="15">
                  <c:v>-5.0</c:v>
                </c:pt>
                <c:pt idx="16">
                  <c:v>-5.0</c:v>
                </c:pt>
                <c:pt idx="17">
                  <c:v>-4.0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>
                  <c:v>0.0</c:v>
                </c:pt>
                <c:pt idx="21">
                  <c:v>0.0</c:v>
                </c:pt>
                <c:pt idx="22" formatCode="General">
                  <c:v>1.0</c:v>
                </c:pt>
                <c:pt idx="23" formatCode="General">
                  <c:v>1.0</c:v>
                </c:pt>
                <c:pt idx="24">
                  <c:v>1.0</c:v>
                </c:pt>
                <c:pt idx="25">
                  <c:v>4.0</c:v>
                </c:pt>
                <c:pt idx="26" formatCode="General">
                  <c:v>5.0</c:v>
                </c:pt>
                <c:pt idx="27" formatCode="General">
                  <c:v>5.0</c:v>
                </c:pt>
                <c:pt idx="28" formatCode="General">
                  <c:v>5.0</c:v>
                </c:pt>
                <c:pt idx="29">
                  <c:v>5.0</c:v>
                </c:pt>
                <c:pt idx="30" formatCode="General">
                  <c:v>6.0</c:v>
                </c:pt>
                <c:pt idx="31" formatCode="General">
                  <c:v>10.0</c:v>
                </c:pt>
                <c:pt idx="32" formatCode="General">
                  <c:v>10.0</c:v>
                </c:pt>
                <c:pt idx="33">
                  <c:v>10.0</c:v>
                </c:pt>
                <c:pt idx="34">
                  <c:v>11.0</c:v>
                </c:pt>
                <c:pt idx="35" formatCode="General">
                  <c:v>15.0</c:v>
                </c:pt>
                <c:pt idx="36">
                  <c:v>16.0</c:v>
                </c:pt>
                <c:pt idx="37" formatCode="General">
                  <c:v>18.0</c:v>
                </c:pt>
                <c:pt idx="38" formatCode="General">
                  <c:v>20.0</c:v>
                </c:pt>
                <c:pt idx="39" formatCode="General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21.0</c:v>
                </c:pt>
                <c:pt idx="43">
                  <c:v>22.0</c:v>
                </c:pt>
                <c:pt idx="44" formatCode="General">
                  <c:v>24.0</c:v>
                </c:pt>
                <c:pt idx="45">
                  <c:v>24.0</c:v>
                </c:pt>
                <c:pt idx="46">
                  <c:v>25.0</c:v>
                </c:pt>
                <c:pt idx="47" formatCode="General">
                  <c:v>26.0</c:v>
                </c:pt>
                <c:pt idx="48" formatCode="General">
                  <c:v>30.0</c:v>
                </c:pt>
                <c:pt idx="49">
                  <c:v>30.0</c:v>
                </c:pt>
                <c:pt idx="50">
                  <c:v>31.0</c:v>
                </c:pt>
                <c:pt idx="51">
                  <c:v>44.0</c:v>
                </c:pt>
                <c:pt idx="52">
                  <c:v>50.0</c:v>
                </c:pt>
                <c:pt idx="53" formatCode="General">
                  <c:v>55.0</c:v>
                </c:pt>
                <c:pt idx="54" formatCode="General">
                  <c:v>60.0</c:v>
                </c:pt>
                <c:pt idx="55">
                  <c:v>60.0</c:v>
                </c:pt>
                <c:pt idx="56">
                  <c:v>70.0</c:v>
                </c:pt>
                <c:pt idx="57">
                  <c:v>71.0</c:v>
                </c:pt>
                <c:pt idx="58" formatCode="General">
                  <c:v>100.0</c:v>
                </c:pt>
                <c:pt idx="59" formatCode="General">
                  <c:v>100.0</c:v>
                </c:pt>
                <c:pt idx="60" formatCode="General">
                  <c:v>100.0</c:v>
                </c:pt>
                <c:pt idx="61" formatCode="General">
                  <c:v>110.0</c:v>
                </c:pt>
                <c:pt idx="62">
                  <c:v>116.0</c:v>
                </c:pt>
                <c:pt idx="63" formatCode="General">
                  <c:v>155.0</c:v>
                </c:pt>
                <c:pt idx="64" formatCode="General">
                  <c:v>178.0</c:v>
                </c:pt>
                <c:pt idx="65" formatCode="General">
                  <c:v>200.0</c:v>
                </c:pt>
                <c:pt idx="66" formatCode="General">
                  <c:v>210.0</c:v>
                </c:pt>
                <c:pt idx="67" formatCode="General">
                  <c:v>310.0</c:v>
                </c:pt>
                <c:pt idx="68" formatCode="General">
                  <c:v>355.0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'Bins all anammox'!$K$36:$K$47</c:f>
              <c:numCache>
                <c:formatCode>0.000</c:formatCode>
                <c:ptCount val="12"/>
                <c:pt idx="0" formatCode="General">
                  <c:v>0.0</c:v>
                </c:pt>
                <c:pt idx="1">
                  <c:v>0.623950570584547</c:v>
                </c:pt>
                <c:pt idx="2">
                  <c:v>0.623950570584547</c:v>
                </c:pt>
                <c:pt idx="3">
                  <c:v>0.206261915537412</c:v>
                </c:pt>
                <c:pt idx="4">
                  <c:v>0.206261915537412</c:v>
                </c:pt>
                <c:pt idx="5">
                  <c:v>0.0527074297653366</c:v>
                </c:pt>
                <c:pt idx="6">
                  <c:v>0.0527074297653366</c:v>
                </c:pt>
                <c:pt idx="7">
                  <c:v>0.0330600610075191</c:v>
                </c:pt>
                <c:pt idx="8">
                  <c:v>0.0330600610075191</c:v>
                </c:pt>
                <c:pt idx="9">
                  <c:v>0.0263564788849907</c:v>
                </c:pt>
                <c:pt idx="10">
                  <c:v>0.0263564788849907</c:v>
                </c:pt>
                <c:pt idx="11" formatCode="General">
                  <c:v>0.0</c:v>
                </c:pt>
              </c:numCache>
            </c:numRef>
          </c:xVal>
          <c:yVal>
            <c:numRef>
              <c:f>'Bins all anammox'!$L$36:$L$47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25.0</c:v>
                </c:pt>
                <c:pt idx="3">
                  <c:v>25.0</c:v>
                </c:pt>
                <c:pt idx="4">
                  <c:v>50.0</c:v>
                </c:pt>
                <c:pt idx="5">
                  <c:v>50.0</c:v>
                </c:pt>
                <c:pt idx="6">
                  <c:v>100.0</c:v>
                </c:pt>
                <c:pt idx="7">
                  <c:v>100.0</c:v>
                </c:pt>
                <c:pt idx="8">
                  <c:v>200.0</c:v>
                </c:pt>
                <c:pt idx="9">
                  <c:v>200.0</c:v>
                </c:pt>
                <c:pt idx="10">
                  <c:v>400.0</c:v>
                </c:pt>
                <c:pt idx="11">
                  <c:v>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11992"/>
        <c:axId val="-2058393640"/>
      </c:scatterChart>
      <c:valAx>
        <c:axId val="-2058411992"/>
        <c:scaling>
          <c:orientation val="minMax"/>
          <c:max val="1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Anammox rate (nM N</a:t>
                </a:r>
                <a:r>
                  <a:rPr lang="en-US" sz="1600" b="0" baseline="-25000"/>
                  <a:t>2</a:t>
                </a:r>
                <a:r>
                  <a:rPr lang="en-US" sz="1600" b="0"/>
                  <a:t> L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 h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58393640"/>
        <c:crosses val="autoZero"/>
        <c:crossBetween val="midCat"/>
      </c:valAx>
      <c:valAx>
        <c:axId val="-2058393640"/>
        <c:scaling>
          <c:orientation val="maxMin"/>
          <c:max val="4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Relative depth (m)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58411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'Bins all anammox'!$D$36:$D$104</c:f>
              <c:numCache>
                <c:formatCode>0.000</c:formatCode>
                <c:ptCount val="69"/>
                <c:pt idx="0">
                  <c:v>0.584345656362078</c:v>
                </c:pt>
                <c:pt idx="1">
                  <c:v>0.856968310582281</c:v>
                </c:pt>
                <c:pt idx="2">
                  <c:v>0.0654634660965463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0.0370702674371295</c:v>
                </c:pt>
                <c:pt idx="9">
                  <c:v>0.00416666666666667</c:v>
                </c:pt>
                <c:pt idx="10">
                  <c:v>0.0</c:v>
                </c:pt>
                <c:pt idx="11">
                  <c:v>0.108101921828075</c:v>
                </c:pt>
                <c:pt idx="12">
                  <c:v>0.181302420041325</c:v>
                </c:pt>
                <c:pt idx="13">
                  <c:v>0.0625</c:v>
                </c:pt>
                <c:pt idx="14">
                  <c:v>0.0</c:v>
                </c:pt>
                <c:pt idx="15">
                  <c:v>0.0</c:v>
                </c:pt>
                <c:pt idx="16">
                  <c:v>0.15464733586602</c:v>
                </c:pt>
                <c:pt idx="17">
                  <c:v>0.0</c:v>
                </c:pt>
                <c:pt idx="18">
                  <c:v>0.0879166666666666</c:v>
                </c:pt>
                <c:pt idx="19">
                  <c:v>1.46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5.8</c:v>
                </c:pt>
                <c:pt idx="24">
                  <c:v>0.0597202940580779</c:v>
                </c:pt>
                <c:pt idx="25">
                  <c:v>0.216386477387353</c:v>
                </c:pt>
                <c:pt idx="26">
                  <c:v>0.0833333333333333</c:v>
                </c:pt>
                <c:pt idx="27">
                  <c:v>0.727329769382822</c:v>
                </c:pt>
                <c:pt idx="28">
                  <c:v>0.465618486436552</c:v>
                </c:pt>
                <c:pt idx="29">
                  <c:v>0.0854651269514028</c:v>
                </c:pt>
                <c:pt idx="30">
                  <c:v>5.505</c:v>
                </c:pt>
                <c:pt idx="31">
                  <c:v>0.0</c:v>
                </c:pt>
                <c:pt idx="32">
                  <c:v>0.695</c:v>
                </c:pt>
                <c:pt idx="33">
                  <c:v>0.0393261730085863</c:v>
                </c:pt>
                <c:pt idx="34">
                  <c:v>0.654841983407614</c:v>
                </c:pt>
                <c:pt idx="35">
                  <c:v>0.0</c:v>
                </c:pt>
                <c:pt idx="36">
                  <c:v>0.135372186731018</c:v>
                </c:pt>
                <c:pt idx="37">
                  <c:v>0.36515</c:v>
                </c:pt>
                <c:pt idx="38">
                  <c:v>0.345</c:v>
                </c:pt>
                <c:pt idx="39">
                  <c:v>0.197731768589455</c:v>
                </c:pt>
                <c:pt idx="40">
                  <c:v>0.185324625455763</c:v>
                </c:pt>
                <c:pt idx="41">
                  <c:v>0.118525099937825</c:v>
                </c:pt>
                <c:pt idx="42">
                  <c:v>0.711590967967601</c:v>
                </c:pt>
                <c:pt idx="43">
                  <c:v>0.101766920971134</c:v>
                </c:pt>
                <c:pt idx="44">
                  <c:v>0.0541666666666667</c:v>
                </c:pt>
                <c:pt idx="45">
                  <c:v>0.0</c:v>
                </c:pt>
                <c:pt idx="46">
                  <c:v>0.0</c:v>
                </c:pt>
                <c:pt idx="47">
                  <c:v>0.74</c:v>
                </c:pt>
                <c:pt idx="48">
                  <c:v>0.23545</c:v>
                </c:pt>
                <c:pt idx="49">
                  <c:v>0.0</c:v>
                </c:pt>
                <c:pt idx="50">
                  <c:v>0.0762594776594891</c:v>
                </c:pt>
                <c:pt idx="51">
                  <c:v>0.0</c:v>
                </c:pt>
                <c:pt idx="52">
                  <c:v>0.185862015564984</c:v>
                </c:pt>
                <c:pt idx="53">
                  <c:v>0.0</c:v>
                </c:pt>
                <c:pt idx="54">
                  <c:v>0.19734922428992</c:v>
                </c:pt>
                <c:pt idx="55">
                  <c:v>0.0</c:v>
                </c:pt>
                <c:pt idx="56">
                  <c:v>0.0684879276406597</c:v>
                </c:pt>
                <c:pt idx="57">
                  <c:v>0.0</c:v>
                </c:pt>
                <c:pt idx="58">
                  <c:v>0.155822286192113</c:v>
                </c:pt>
                <c:pt idx="59">
                  <c:v>0.0</c:v>
                </c:pt>
                <c:pt idx="60">
                  <c:v>0.0</c:v>
                </c:pt>
                <c:pt idx="61">
                  <c:v>0.119250305037595</c:v>
                </c:pt>
                <c:pt idx="62">
                  <c:v>0.0</c:v>
                </c:pt>
                <c:pt idx="63">
                  <c:v>0.02</c:v>
                </c:pt>
                <c:pt idx="64">
                  <c:v>0.0</c:v>
                </c:pt>
                <c:pt idx="65">
                  <c:v>0.02605</c:v>
                </c:pt>
                <c:pt idx="66">
                  <c:v>0.0</c:v>
                </c:pt>
                <c:pt idx="67">
                  <c:v>0.00806943665497222</c:v>
                </c:pt>
                <c:pt idx="68">
                  <c:v>0.071</c:v>
                </c:pt>
              </c:numCache>
            </c:numRef>
          </c:xVal>
          <c:yVal>
            <c:numRef>
              <c:f>'Bins all anammox'!$E$36:$E$104</c:f>
              <c:numCache>
                <c:formatCode>0</c:formatCode>
                <c:ptCount val="69"/>
                <c:pt idx="0">
                  <c:v>-110.0</c:v>
                </c:pt>
                <c:pt idx="1">
                  <c:v>-80.0</c:v>
                </c:pt>
                <c:pt idx="2">
                  <c:v>-75.0</c:v>
                </c:pt>
                <c:pt idx="3">
                  <c:v>-59.0</c:v>
                </c:pt>
                <c:pt idx="4">
                  <c:v>-45.0</c:v>
                </c:pt>
                <c:pt idx="5">
                  <c:v>-40.0</c:v>
                </c:pt>
                <c:pt idx="6">
                  <c:v>-29.0</c:v>
                </c:pt>
                <c:pt idx="7">
                  <c:v>-25.0</c:v>
                </c:pt>
                <c:pt idx="8">
                  <c:v>-20.0</c:v>
                </c:pt>
                <c:pt idx="9" formatCode="General">
                  <c:v>-15.0</c:v>
                </c:pt>
                <c:pt idx="10" formatCode="General">
                  <c:v>-10.0</c:v>
                </c:pt>
                <c:pt idx="11" formatCode="General">
                  <c:v>-10.0</c:v>
                </c:pt>
                <c:pt idx="12">
                  <c:v>-10.0</c:v>
                </c:pt>
                <c:pt idx="13" formatCode="General">
                  <c:v>-9.0</c:v>
                </c:pt>
                <c:pt idx="14">
                  <c:v>-9.0</c:v>
                </c:pt>
                <c:pt idx="15">
                  <c:v>-5.0</c:v>
                </c:pt>
                <c:pt idx="16">
                  <c:v>-5.0</c:v>
                </c:pt>
                <c:pt idx="17">
                  <c:v>-4.0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>
                  <c:v>0.0</c:v>
                </c:pt>
                <c:pt idx="21">
                  <c:v>0.0</c:v>
                </c:pt>
                <c:pt idx="22" formatCode="General">
                  <c:v>1.0</c:v>
                </c:pt>
                <c:pt idx="23" formatCode="General">
                  <c:v>1.0</c:v>
                </c:pt>
                <c:pt idx="24">
                  <c:v>1.0</c:v>
                </c:pt>
                <c:pt idx="25">
                  <c:v>4.0</c:v>
                </c:pt>
                <c:pt idx="26" formatCode="General">
                  <c:v>5.0</c:v>
                </c:pt>
                <c:pt idx="27" formatCode="General">
                  <c:v>5.0</c:v>
                </c:pt>
                <c:pt idx="28" formatCode="General">
                  <c:v>5.0</c:v>
                </c:pt>
                <c:pt idx="29">
                  <c:v>5.0</c:v>
                </c:pt>
                <c:pt idx="30" formatCode="General">
                  <c:v>6.0</c:v>
                </c:pt>
                <c:pt idx="31" formatCode="General">
                  <c:v>10.0</c:v>
                </c:pt>
                <c:pt idx="32" formatCode="General">
                  <c:v>10.0</c:v>
                </c:pt>
                <c:pt idx="33">
                  <c:v>10.0</c:v>
                </c:pt>
                <c:pt idx="34">
                  <c:v>11.0</c:v>
                </c:pt>
                <c:pt idx="35" formatCode="General">
                  <c:v>15.0</c:v>
                </c:pt>
                <c:pt idx="36">
                  <c:v>16.0</c:v>
                </c:pt>
                <c:pt idx="37" formatCode="General">
                  <c:v>18.0</c:v>
                </c:pt>
                <c:pt idx="38" formatCode="General">
                  <c:v>20.0</c:v>
                </c:pt>
                <c:pt idx="39" formatCode="General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21.0</c:v>
                </c:pt>
                <c:pt idx="43">
                  <c:v>22.0</c:v>
                </c:pt>
                <c:pt idx="44" formatCode="General">
                  <c:v>24.0</c:v>
                </c:pt>
                <c:pt idx="45">
                  <c:v>24.0</c:v>
                </c:pt>
                <c:pt idx="46">
                  <c:v>25.0</c:v>
                </c:pt>
                <c:pt idx="47" formatCode="General">
                  <c:v>26.0</c:v>
                </c:pt>
                <c:pt idx="48" formatCode="General">
                  <c:v>30.0</c:v>
                </c:pt>
                <c:pt idx="49">
                  <c:v>30.0</c:v>
                </c:pt>
                <c:pt idx="50">
                  <c:v>31.0</c:v>
                </c:pt>
                <c:pt idx="51">
                  <c:v>44.0</c:v>
                </c:pt>
                <c:pt idx="52">
                  <c:v>50.0</c:v>
                </c:pt>
                <c:pt idx="53" formatCode="General">
                  <c:v>55.0</c:v>
                </c:pt>
                <c:pt idx="54" formatCode="General">
                  <c:v>60.0</c:v>
                </c:pt>
                <c:pt idx="55">
                  <c:v>60.0</c:v>
                </c:pt>
                <c:pt idx="56">
                  <c:v>70.0</c:v>
                </c:pt>
                <c:pt idx="57">
                  <c:v>71.0</c:v>
                </c:pt>
                <c:pt idx="58" formatCode="General">
                  <c:v>100.0</c:v>
                </c:pt>
                <c:pt idx="59" formatCode="General">
                  <c:v>100.0</c:v>
                </c:pt>
                <c:pt idx="60" formatCode="General">
                  <c:v>100.0</c:v>
                </c:pt>
                <c:pt idx="61" formatCode="General">
                  <c:v>110.0</c:v>
                </c:pt>
                <c:pt idx="62">
                  <c:v>116.0</c:v>
                </c:pt>
                <c:pt idx="63" formatCode="General">
                  <c:v>155.0</c:v>
                </c:pt>
                <c:pt idx="64" formatCode="General">
                  <c:v>178.0</c:v>
                </c:pt>
                <c:pt idx="65" formatCode="General">
                  <c:v>200.0</c:v>
                </c:pt>
                <c:pt idx="66" formatCode="General">
                  <c:v>210.0</c:v>
                </c:pt>
                <c:pt idx="67" formatCode="General">
                  <c:v>310.0</c:v>
                </c:pt>
                <c:pt idx="68" formatCode="General">
                  <c:v>355.0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'Bins all anammox'!$K$37:$K$46</c:f>
              <c:numCache>
                <c:formatCode>0.000</c:formatCode>
                <c:ptCount val="10"/>
                <c:pt idx="0">
                  <c:v>0.623950570584547</c:v>
                </c:pt>
                <c:pt idx="1">
                  <c:v>0.623950570584547</c:v>
                </c:pt>
                <c:pt idx="2">
                  <c:v>0.206261915537412</c:v>
                </c:pt>
                <c:pt idx="3">
                  <c:v>0.206261915537412</c:v>
                </c:pt>
                <c:pt idx="4">
                  <c:v>0.0527074297653366</c:v>
                </c:pt>
                <c:pt idx="5">
                  <c:v>0.0527074297653366</c:v>
                </c:pt>
                <c:pt idx="6">
                  <c:v>0.0330600610075191</c:v>
                </c:pt>
                <c:pt idx="7">
                  <c:v>0.0330600610075191</c:v>
                </c:pt>
                <c:pt idx="8">
                  <c:v>0.0263564788849907</c:v>
                </c:pt>
                <c:pt idx="9">
                  <c:v>0.0263564788849907</c:v>
                </c:pt>
              </c:numCache>
            </c:numRef>
          </c:xVal>
          <c:yVal>
            <c:numRef>
              <c:f>'Bins all anammox'!$L$37:$L$46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25.0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100.0</c:v>
                </c:pt>
                <c:pt idx="7">
                  <c:v>200.0</c:v>
                </c:pt>
                <c:pt idx="8">
                  <c:v>200.0</c:v>
                </c:pt>
                <c:pt idx="9">
                  <c:v>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942184"/>
        <c:axId val="-2029939160"/>
      </c:scatterChart>
      <c:valAx>
        <c:axId val="-20299421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Anammox rate (nM N</a:t>
                </a:r>
                <a:r>
                  <a:rPr lang="en-US" sz="1600" b="0" baseline="-25000"/>
                  <a:t>2</a:t>
                </a:r>
                <a:r>
                  <a:rPr lang="en-US" sz="1600" b="0"/>
                  <a:t> L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 h</a:t>
                </a:r>
                <a:r>
                  <a:rPr lang="en-US" sz="1600" b="0" baseline="30000"/>
                  <a:t>-1</a:t>
                </a:r>
                <a:r>
                  <a:rPr lang="en-US" sz="1600" b="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29939160"/>
        <c:crosses val="autoZero"/>
        <c:crossBetween val="midCat"/>
      </c:valAx>
      <c:valAx>
        <c:axId val="-2029939160"/>
        <c:scaling>
          <c:orientation val="maxMin"/>
          <c:max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Relative depth (m)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29942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30</xdr:row>
      <xdr:rowOff>163285</xdr:rowOff>
    </xdr:from>
    <xdr:to>
      <xdr:col>17</xdr:col>
      <xdr:colOff>0</xdr:colOff>
      <xdr:row>67</xdr:row>
      <xdr:rowOff>-1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326573</xdr:colOff>
      <xdr:row>67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987137</xdr:colOff>
      <xdr:row>69</xdr:row>
      <xdr:rowOff>42058</xdr:rowOff>
    </xdr:from>
    <xdr:to>
      <xdr:col>16</xdr:col>
      <xdr:colOff>917863</xdr:colOff>
      <xdr:row>107</xdr:row>
      <xdr:rowOff>-1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mmox%20and%20denitrification%20-%20with%20statistics_9%20-%20Plots%20and%20re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e NH4+"/>
      <sheetName val="Alle NO2-"/>
      <sheetName val="Comparison Amx-Den"/>
      <sheetName val="Fits incl gamle data"/>
      <sheetName val="Fit Galathea"/>
      <sheetName val="Fit all anammox"/>
      <sheetName val="Bins Ax Galathea"/>
      <sheetName val="Bins all anammox"/>
      <sheetName val="Denit Bins incl zeros"/>
      <sheetName val="Bins Budget"/>
      <sheetName val="Denit Bins"/>
      <sheetName val="Denit rel depth"/>
      <sheetName val="Fit Budget"/>
      <sheetName val="Mean statistics"/>
      <sheetName val="Alle til publicering"/>
      <sheetName val="NH4+ graf"/>
      <sheetName val="NO2- graf"/>
      <sheetName val="Fits Amx"/>
      <sheetName val="Fits Den"/>
      <sheetName val="Comparison"/>
      <sheetName val="Bos graf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6">
          <cell r="D36">
            <v>0.58434565636207803</v>
          </cell>
          <cell r="E36">
            <v>-110</v>
          </cell>
          <cell r="K36">
            <v>0</v>
          </cell>
          <cell r="L36">
            <v>0</v>
          </cell>
        </row>
        <row r="37">
          <cell r="D37">
            <v>0.85696831058228062</v>
          </cell>
          <cell r="E37">
            <v>-80</v>
          </cell>
          <cell r="K37">
            <v>0.62395057058454739</v>
          </cell>
          <cell r="L37">
            <v>0</v>
          </cell>
        </row>
        <row r="38">
          <cell r="D38">
            <v>6.5463466096546338E-2</v>
          </cell>
          <cell r="E38">
            <v>-75</v>
          </cell>
          <cell r="K38">
            <v>0.62395057058454739</v>
          </cell>
          <cell r="L38">
            <v>25</v>
          </cell>
        </row>
        <row r="39">
          <cell r="D39">
            <v>0</v>
          </cell>
          <cell r="E39">
            <v>-59</v>
          </cell>
          <cell r="K39">
            <v>0.20626191553741216</v>
          </cell>
          <cell r="L39">
            <v>25</v>
          </cell>
        </row>
        <row r="40">
          <cell r="D40">
            <v>0</v>
          </cell>
          <cell r="E40">
            <v>-45</v>
          </cell>
          <cell r="K40">
            <v>0.20626191553741216</v>
          </cell>
          <cell r="L40">
            <v>50</v>
          </cell>
        </row>
        <row r="41">
          <cell r="D41">
            <v>0</v>
          </cell>
          <cell r="E41">
            <v>-40</v>
          </cell>
          <cell r="K41">
            <v>5.2707429765336627E-2</v>
          </cell>
          <cell r="L41">
            <v>50</v>
          </cell>
        </row>
        <row r="42">
          <cell r="D42">
            <v>0</v>
          </cell>
          <cell r="E42">
            <v>-29</v>
          </cell>
          <cell r="K42">
            <v>5.2707429765336627E-2</v>
          </cell>
          <cell r="L42">
            <v>100</v>
          </cell>
        </row>
        <row r="43">
          <cell r="D43">
            <v>0</v>
          </cell>
          <cell r="E43">
            <v>-25</v>
          </cell>
          <cell r="K43">
            <v>3.3060061007519063E-2</v>
          </cell>
          <cell r="L43">
            <v>100</v>
          </cell>
        </row>
        <row r="44">
          <cell r="D44">
            <v>3.7070267437129475E-2</v>
          </cell>
          <cell r="E44">
            <v>-20</v>
          </cell>
          <cell r="K44">
            <v>3.3060061007519063E-2</v>
          </cell>
          <cell r="L44">
            <v>200</v>
          </cell>
        </row>
        <row r="45">
          <cell r="D45">
            <v>4.1666666666666666E-3</v>
          </cell>
          <cell r="E45">
            <v>-15</v>
          </cell>
          <cell r="K45">
            <v>2.635647888499074E-2</v>
          </cell>
          <cell r="L45">
            <v>200</v>
          </cell>
        </row>
        <row r="46">
          <cell r="D46">
            <v>0</v>
          </cell>
          <cell r="E46">
            <v>-10</v>
          </cell>
          <cell r="K46">
            <v>2.635647888499074E-2</v>
          </cell>
          <cell r="L46">
            <v>400</v>
          </cell>
        </row>
        <row r="47">
          <cell r="D47">
            <v>0.10810192182807496</v>
          </cell>
          <cell r="E47">
            <v>-10</v>
          </cell>
          <cell r="K47">
            <v>0</v>
          </cell>
          <cell r="L47">
            <v>400</v>
          </cell>
        </row>
        <row r="48">
          <cell r="D48">
            <v>0.18130242004132521</v>
          </cell>
          <cell r="E48">
            <v>-10</v>
          </cell>
        </row>
        <row r="49">
          <cell r="D49">
            <v>6.25E-2</v>
          </cell>
          <cell r="E49">
            <v>-9</v>
          </cell>
        </row>
        <row r="50">
          <cell r="D50">
            <v>0</v>
          </cell>
          <cell r="E50">
            <v>-9</v>
          </cell>
        </row>
        <row r="51">
          <cell r="D51">
            <v>0</v>
          </cell>
          <cell r="E51">
            <v>-5</v>
          </cell>
        </row>
        <row r="52">
          <cell r="D52">
            <v>0.15464733586602042</v>
          </cell>
          <cell r="E52">
            <v>-5</v>
          </cell>
        </row>
        <row r="53">
          <cell r="D53">
            <v>0</v>
          </cell>
          <cell r="E53">
            <v>-4</v>
          </cell>
        </row>
        <row r="54">
          <cell r="D54">
            <v>8.7916666666666657E-2</v>
          </cell>
          <cell r="E54">
            <v>0</v>
          </cell>
        </row>
        <row r="55">
          <cell r="D55">
            <v>1.46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1</v>
          </cell>
        </row>
        <row r="59">
          <cell r="D59">
            <v>5.8</v>
          </cell>
          <cell r="E59">
            <v>1</v>
          </cell>
        </row>
        <row r="60">
          <cell r="D60">
            <v>5.9720294058077869E-2</v>
          </cell>
          <cell r="E60">
            <v>1</v>
          </cell>
        </row>
        <row r="61">
          <cell r="D61">
            <v>0.21638647738735314</v>
          </cell>
          <cell r="E61">
            <v>4</v>
          </cell>
        </row>
        <row r="62">
          <cell r="D62">
            <v>8.3333333333333329E-2</v>
          </cell>
          <cell r="E62">
            <v>5</v>
          </cell>
        </row>
        <row r="63">
          <cell r="D63">
            <v>0.72732976938282201</v>
          </cell>
          <cell r="E63">
            <v>5</v>
          </cell>
        </row>
        <row r="64">
          <cell r="D64">
            <v>0.46561848643655174</v>
          </cell>
          <cell r="E64">
            <v>5</v>
          </cell>
        </row>
        <row r="65">
          <cell r="D65">
            <v>8.5465126951402862E-2</v>
          </cell>
          <cell r="E65">
            <v>5</v>
          </cell>
        </row>
        <row r="66">
          <cell r="D66">
            <v>5.5049999999999999</v>
          </cell>
          <cell r="E66">
            <v>6</v>
          </cell>
        </row>
        <row r="67">
          <cell r="D67">
            <v>0</v>
          </cell>
          <cell r="E67">
            <v>10</v>
          </cell>
        </row>
        <row r="68">
          <cell r="D68">
            <v>0.69499999999999995</v>
          </cell>
          <cell r="E68">
            <v>10</v>
          </cell>
        </row>
        <row r="69">
          <cell r="D69">
            <v>3.9326173008586263E-2</v>
          </cell>
          <cell r="E69">
            <v>10</v>
          </cell>
        </row>
        <row r="70">
          <cell r="D70">
            <v>0.65484198340761457</v>
          </cell>
          <cell r="E70">
            <v>11</v>
          </cell>
        </row>
        <row r="71">
          <cell r="D71">
            <v>0</v>
          </cell>
          <cell r="E71">
            <v>15</v>
          </cell>
        </row>
        <row r="72">
          <cell r="D72">
            <v>0.13537218673101806</v>
          </cell>
          <cell r="E72">
            <v>16</v>
          </cell>
        </row>
        <row r="73">
          <cell r="D73">
            <v>0.36515000000000003</v>
          </cell>
          <cell r="E73">
            <v>18</v>
          </cell>
        </row>
        <row r="74">
          <cell r="D74">
            <v>0.34499999999999997</v>
          </cell>
          <cell r="E74">
            <v>20</v>
          </cell>
        </row>
        <row r="75">
          <cell r="D75">
            <v>0.19773176858945543</v>
          </cell>
          <cell r="E75">
            <v>20</v>
          </cell>
        </row>
        <row r="76">
          <cell r="D76">
            <v>0.18532462545576253</v>
          </cell>
          <cell r="E76">
            <v>20</v>
          </cell>
        </row>
        <row r="77">
          <cell r="D77">
            <v>0.11852509993782531</v>
          </cell>
          <cell r="E77">
            <v>20</v>
          </cell>
        </row>
        <row r="78">
          <cell r="D78">
            <v>0.71159096796760146</v>
          </cell>
          <cell r="E78">
            <v>21</v>
          </cell>
        </row>
        <row r="79">
          <cell r="D79">
            <v>0.10176692097113423</v>
          </cell>
          <cell r="E79">
            <v>22</v>
          </cell>
        </row>
        <row r="80">
          <cell r="D80">
            <v>5.4166666666666669E-2</v>
          </cell>
          <cell r="E80">
            <v>24</v>
          </cell>
        </row>
        <row r="81">
          <cell r="D81">
            <v>0</v>
          </cell>
          <cell r="E81">
            <v>24</v>
          </cell>
        </row>
        <row r="82">
          <cell r="D82">
            <v>0</v>
          </cell>
          <cell r="E82">
            <v>25</v>
          </cell>
        </row>
        <row r="83">
          <cell r="D83">
            <v>0.74</v>
          </cell>
          <cell r="E83">
            <v>26</v>
          </cell>
        </row>
        <row r="84">
          <cell r="D84">
            <v>0.23545000000000002</v>
          </cell>
          <cell r="E84">
            <v>30</v>
          </cell>
        </row>
        <row r="85">
          <cell r="D85">
            <v>0</v>
          </cell>
          <cell r="E85">
            <v>30</v>
          </cell>
        </row>
        <row r="86">
          <cell r="D86">
            <v>7.6259477659489081E-2</v>
          </cell>
          <cell r="E86">
            <v>31</v>
          </cell>
        </row>
        <row r="87">
          <cell r="D87">
            <v>0</v>
          </cell>
          <cell r="E87">
            <v>44</v>
          </cell>
        </row>
        <row r="88">
          <cell r="D88">
            <v>0.18586201556498391</v>
          </cell>
          <cell r="E88">
            <v>50</v>
          </cell>
        </row>
        <row r="89">
          <cell r="D89">
            <v>0</v>
          </cell>
          <cell r="E89">
            <v>55</v>
          </cell>
        </row>
        <row r="90">
          <cell r="D90">
            <v>0.19734922428991986</v>
          </cell>
          <cell r="E90">
            <v>60</v>
          </cell>
        </row>
        <row r="91">
          <cell r="D91">
            <v>0</v>
          </cell>
          <cell r="E91">
            <v>60</v>
          </cell>
        </row>
        <row r="92">
          <cell r="D92">
            <v>6.8487927640659668E-2</v>
          </cell>
          <cell r="E92">
            <v>70</v>
          </cell>
        </row>
        <row r="93">
          <cell r="D93">
            <v>0</v>
          </cell>
          <cell r="E93">
            <v>71</v>
          </cell>
        </row>
        <row r="94">
          <cell r="D94">
            <v>0.15582228619211347</v>
          </cell>
          <cell r="E94">
            <v>100</v>
          </cell>
        </row>
        <row r="95">
          <cell r="D95">
            <v>0</v>
          </cell>
          <cell r="E95">
            <v>100</v>
          </cell>
        </row>
        <row r="96">
          <cell r="D96">
            <v>0</v>
          </cell>
          <cell r="E96">
            <v>100</v>
          </cell>
        </row>
        <row r="97">
          <cell r="D97">
            <v>0.11925030503759534</v>
          </cell>
          <cell r="E97">
            <v>110</v>
          </cell>
        </row>
        <row r="98">
          <cell r="D98">
            <v>0</v>
          </cell>
          <cell r="E98">
            <v>116</v>
          </cell>
        </row>
        <row r="99">
          <cell r="D99">
            <v>0.02</v>
          </cell>
          <cell r="E99">
            <v>155</v>
          </cell>
        </row>
        <row r="100">
          <cell r="D100">
            <v>0</v>
          </cell>
          <cell r="E100">
            <v>178</v>
          </cell>
        </row>
        <row r="101">
          <cell r="D101">
            <v>2.605E-2</v>
          </cell>
          <cell r="E101">
            <v>200</v>
          </cell>
        </row>
        <row r="102">
          <cell r="D102">
            <v>0</v>
          </cell>
          <cell r="E102">
            <v>210</v>
          </cell>
        </row>
        <row r="103">
          <cell r="D103">
            <v>8.069436654972225E-3</v>
          </cell>
          <cell r="E103">
            <v>310</v>
          </cell>
        </row>
        <row r="104">
          <cell r="D104">
            <v>7.0999999999999994E-2</v>
          </cell>
          <cell r="E104">
            <v>355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2:AI533"/>
  <sheetViews>
    <sheetView tabSelected="1" zoomScale="70" zoomScaleNormal="70" zoomScalePageLayoutView="70" workbookViewId="0">
      <selection activeCell="K54" sqref="K54"/>
    </sheetView>
  </sheetViews>
  <sheetFormatPr baseColWidth="10" defaultColWidth="8.7109375" defaultRowHeight="13" x14ac:dyDescent="0"/>
  <cols>
    <col min="1" max="1" width="20.28515625" customWidth="1"/>
    <col min="2" max="2" width="21.140625" customWidth="1"/>
    <col min="3" max="3" width="9.42578125" bestFit="1" customWidth="1"/>
    <col min="4" max="4" width="9.140625" bestFit="1" customWidth="1"/>
    <col min="7" max="7" width="13.5703125" customWidth="1"/>
    <col min="8" max="8" width="12" customWidth="1"/>
    <col min="9" max="9" width="9.42578125" bestFit="1" customWidth="1"/>
    <col min="11" max="11" width="10.42578125" customWidth="1"/>
    <col min="12" max="13" width="14.42578125" customWidth="1"/>
    <col min="14" max="14" width="11.42578125" customWidth="1"/>
    <col min="16" max="16" width="8.5703125" customWidth="1"/>
    <col min="17" max="17" width="13.5703125" bestFit="1" customWidth="1"/>
    <col min="18" max="18" width="10" bestFit="1" customWidth="1"/>
    <col min="21" max="21" width="12.140625" customWidth="1"/>
    <col min="22" max="22" width="15.140625" customWidth="1"/>
    <col min="29" max="29" width="11.140625" customWidth="1"/>
    <col min="31" max="31" width="11" customWidth="1"/>
  </cols>
  <sheetData>
    <row r="2" spans="1:35">
      <c r="A2" s="1" t="s">
        <v>0</v>
      </c>
      <c r="B2">
        <f>SUM(B21,H19,M13,R16,W19)</f>
        <v>33</v>
      </c>
      <c r="G2" s="2" t="s">
        <v>1</v>
      </c>
      <c r="R2" t="s">
        <v>2</v>
      </c>
    </row>
    <row r="3" spans="1:35">
      <c r="A3" s="1" t="s">
        <v>3</v>
      </c>
      <c r="B3">
        <f>SUM(B22,H20,M14,R17,W20)</f>
        <v>24</v>
      </c>
      <c r="Q3" t="s">
        <v>4</v>
      </c>
      <c r="R3">
        <v>50</v>
      </c>
    </row>
    <row r="4" spans="1:35">
      <c r="Q4" t="s">
        <v>5</v>
      </c>
      <c r="R4">
        <v>82</v>
      </c>
    </row>
    <row r="5" spans="1:35">
      <c r="B5" s="3" t="s">
        <v>6</v>
      </c>
    </row>
    <row r="6" spans="1:35">
      <c r="G6" s="4" t="s">
        <v>7</v>
      </c>
      <c r="H6" s="5">
        <v>38443</v>
      </c>
      <c r="M6" t="s">
        <v>8</v>
      </c>
      <c r="R6" s="4" t="s">
        <v>9</v>
      </c>
      <c r="W6" s="4" t="s">
        <v>10</v>
      </c>
      <c r="AF6" s="4" t="s">
        <v>11</v>
      </c>
      <c r="AG6" s="5">
        <v>39114</v>
      </c>
    </row>
    <row r="7" spans="1:35">
      <c r="B7" s="4" t="s">
        <v>12</v>
      </c>
      <c r="G7" s="4" t="s">
        <v>13</v>
      </c>
      <c r="M7" s="4" t="s">
        <v>14</v>
      </c>
      <c r="R7">
        <v>2005</v>
      </c>
      <c r="W7" s="6" t="s">
        <v>15</v>
      </c>
      <c r="AF7" s="3" t="s">
        <v>16</v>
      </c>
    </row>
    <row r="8" spans="1:35">
      <c r="B8" s="4" t="s">
        <v>17</v>
      </c>
      <c r="D8" s="2" t="s">
        <v>18</v>
      </c>
      <c r="G8" s="4" t="s">
        <v>19</v>
      </c>
      <c r="H8" s="2"/>
      <c r="I8" s="2"/>
      <c r="J8" s="2"/>
      <c r="K8" s="2"/>
      <c r="S8" s="2" t="s">
        <v>18</v>
      </c>
      <c r="Y8" s="2" t="s">
        <v>20</v>
      </c>
      <c r="Z8" s="2" t="s">
        <v>18</v>
      </c>
      <c r="AF8" t="s">
        <v>21</v>
      </c>
      <c r="AG8" t="s">
        <v>22</v>
      </c>
      <c r="AH8" t="s">
        <v>23</v>
      </c>
      <c r="AI8" t="s">
        <v>24</v>
      </c>
    </row>
    <row r="9" spans="1:35">
      <c r="B9" t="s">
        <v>22</v>
      </c>
      <c r="C9" t="s">
        <v>25</v>
      </c>
      <c r="D9" t="s">
        <v>26</v>
      </c>
      <c r="E9" t="s">
        <v>27</v>
      </c>
      <c r="F9" s="3" t="s">
        <v>28</v>
      </c>
      <c r="G9" s="2"/>
      <c r="H9" s="2" t="s">
        <v>22</v>
      </c>
      <c r="I9" s="2" t="s">
        <v>29</v>
      </c>
      <c r="J9" s="2" t="s">
        <v>24</v>
      </c>
      <c r="K9" s="3" t="s">
        <v>28</v>
      </c>
      <c r="M9" t="s">
        <v>22</v>
      </c>
      <c r="N9" t="s">
        <v>29</v>
      </c>
      <c r="O9" t="s">
        <v>24</v>
      </c>
      <c r="P9" s="3" t="s">
        <v>28</v>
      </c>
      <c r="R9" s="2" t="s">
        <v>30</v>
      </c>
      <c r="S9" s="2" t="s">
        <v>29</v>
      </c>
      <c r="T9" t="s">
        <v>24</v>
      </c>
      <c r="U9" s="3" t="s">
        <v>28</v>
      </c>
      <c r="W9" s="2" t="s">
        <v>31</v>
      </c>
      <c r="X9" s="2" t="s">
        <v>22</v>
      </c>
      <c r="Y9" s="2" t="s">
        <v>29</v>
      </c>
      <c r="Z9" s="2" t="s">
        <v>29</v>
      </c>
      <c r="AA9" s="2" t="s">
        <v>24</v>
      </c>
      <c r="AB9" s="3" t="s">
        <v>28</v>
      </c>
      <c r="AE9" t="s">
        <v>32</v>
      </c>
      <c r="AG9" t="s">
        <v>33</v>
      </c>
      <c r="AH9" t="s">
        <v>19</v>
      </c>
      <c r="AI9" t="s">
        <v>33</v>
      </c>
    </row>
    <row r="10" spans="1:35">
      <c r="A10" s="2" t="s">
        <v>34</v>
      </c>
      <c r="B10">
        <v>30</v>
      </c>
      <c r="C10" s="7">
        <v>0.10810192182807496</v>
      </c>
      <c r="D10" s="7">
        <v>0.11401056121279023</v>
      </c>
      <c r="E10">
        <v>-10</v>
      </c>
      <c r="F10">
        <v>22</v>
      </c>
      <c r="G10" s="2" t="s">
        <v>35</v>
      </c>
      <c r="H10" s="8">
        <v>20</v>
      </c>
      <c r="I10" s="9">
        <v>4.1666666666666666E-3</v>
      </c>
      <c r="J10" s="2">
        <v>-15</v>
      </c>
      <c r="K10" s="2">
        <v>15</v>
      </c>
      <c r="L10" s="2" t="s">
        <v>36</v>
      </c>
      <c r="M10">
        <v>50</v>
      </c>
      <c r="N10" s="7">
        <v>8.7916666666666657E-2</v>
      </c>
      <c r="O10">
        <v>0</v>
      </c>
      <c r="P10">
        <v>55</v>
      </c>
      <c r="Q10" t="s">
        <v>37</v>
      </c>
      <c r="R10">
        <v>80</v>
      </c>
      <c r="S10" s="7">
        <v>0.23545000000000002</v>
      </c>
      <c r="T10">
        <f>R10-50</f>
        <v>30</v>
      </c>
      <c r="U10">
        <v>21</v>
      </c>
      <c r="V10" s="2" t="s">
        <v>38</v>
      </c>
      <c r="W10">
        <v>2</v>
      </c>
      <c r="X10">
        <v>20</v>
      </c>
      <c r="Y10" s="7">
        <v>0</v>
      </c>
      <c r="Z10" s="7">
        <f>Y10/2</f>
        <v>0</v>
      </c>
      <c r="AA10">
        <f>X10-30</f>
        <v>-10</v>
      </c>
      <c r="AB10">
        <v>15</v>
      </c>
      <c r="AE10" s="2" t="s">
        <v>39</v>
      </c>
      <c r="AF10" t="s">
        <v>40</v>
      </c>
      <c r="AG10" s="10">
        <v>90</v>
      </c>
      <c r="AH10" s="7">
        <v>0.65484198340761457</v>
      </c>
      <c r="AI10">
        <v>11</v>
      </c>
    </row>
    <row r="11" spans="1:35">
      <c r="A11" s="2" t="s">
        <v>41</v>
      </c>
      <c r="B11">
        <v>60</v>
      </c>
      <c r="C11" s="7">
        <v>0.19773176858945543</v>
      </c>
      <c r="D11" s="7">
        <v>6.9102194516852927E-2</v>
      </c>
      <c r="E11">
        <v>20</v>
      </c>
      <c r="F11">
        <v>22</v>
      </c>
      <c r="G11" s="2" t="s">
        <v>35</v>
      </c>
      <c r="H11" s="8">
        <v>26</v>
      </c>
      <c r="I11" s="9">
        <v>6.25E-2</v>
      </c>
      <c r="J11" s="2">
        <v>-9</v>
      </c>
      <c r="K11" s="2">
        <v>15</v>
      </c>
      <c r="L11" s="2" t="s">
        <v>36</v>
      </c>
      <c r="M11" s="2">
        <v>60</v>
      </c>
      <c r="N11" s="2">
        <v>0</v>
      </c>
      <c r="O11" s="2">
        <v>10</v>
      </c>
      <c r="P11" s="2">
        <v>55</v>
      </c>
      <c r="Q11" t="s">
        <v>37</v>
      </c>
      <c r="R11">
        <v>150</v>
      </c>
      <c r="S11" s="7">
        <v>0</v>
      </c>
      <c r="T11">
        <f t="shared" ref="T11:T12" si="0">R11-50</f>
        <v>100</v>
      </c>
      <c r="U11">
        <v>21</v>
      </c>
      <c r="V11" s="2" t="s">
        <v>38</v>
      </c>
      <c r="W11">
        <v>2</v>
      </c>
      <c r="X11">
        <v>30</v>
      </c>
      <c r="Y11" s="7">
        <v>2.92</v>
      </c>
      <c r="Z11" s="7">
        <f t="shared" ref="Z11:Z17" si="1">Y11/2</f>
        <v>1.46</v>
      </c>
      <c r="AA11">
        <f>X11-30</f>
        <v>0</v>
      </c>
      <c r="AB11">
        <v>15</v>
      </c>
      <c r="AE11" s="2" t="s">
        <v>39</v>
      </c>
      <c r="AF11" t="s">
        <v>42</v>
      </c>
      <c r="AG11" s="10">
        <v>60.489649999999997</v>
      </c>
      <c r="AH11" s="7">
        <v>0.21638647738735314</v>
      </c>
      <c r="AI11">
        <v>4</v>
      </c>
    </row>
    <row r="12" spans="1:35">
      <c r="A12" s="2" t="s">
        <v>43</v>
      </c>
      <c r="B12">
        <v>100</v>
      </c>
      <c r="C12" s="7">
        <v>0.19734922428991986</v>
      </c>
      <c r="D12" s="7">
        <v>6.3018626830168858E-2</v>
      </c>
      <c r="E12">
        <v>60</v>
      </c>
      <c r="F12">
        <v>22</v>
      </c>
      <c r="G12" s="2" t="s">
        <v>35</v>
      </c>
      <c r="H12" s="8">
        <v>40</v>
      </c>
      <c r="I12" s="9">
        <v>8.3333333333333329E-2</v>
      </c>
      <c r="J12" s="2">
        <v>5</v>
      </c>
      <c r="K12" s="2">
        <v>15</v>
      </c>
      <c r="Q12" t="s">
        <v>37</v>
      </c>
      <c r="R12">
        <v>250</v>
      </c>
      <c r="S12" s="7">
        <v>2.605E-2</v>
      </c>
      <c r="T12">
        <f t="shared" si="0"/>
        <v>200</v>
      </c>
      <c r="U12">
        <v>21</v>
      </c>
      <c r="V12" s="2" t="s">
        <v>38</v>
      </c>
      <c r="W12">
        <v>2</v>
      </c>
      <c r="X12">
        <v>40</v>
      </c>
      <c r="Y12" s="7">
        <v>1.39</v>
      </c>
      <c r="Z12" s="7">
        <f t="shared" si="1"/>
        <v>0.69499999999999995</v>
      </c>
      <c r="AA12">
        <f>X12-30</f>
        <v>10</v>
      </c>
      <c r="AB12">
        <v>15</v>
      </c>
      <c r="AE12" s="2" t="s">
        <v>39</v>
      </c>
      <c r="AF12" t="s">
        <v>44</v>
      </c>
      <c r="AG12" s="10">
        <v>30.641999999999999</v>
      </c>
      <c r="AH12" s="7">
        <v>0.58434565636207803</v>
      </c>
      <c r="AI12">
        <v>0</v>
      </c>
    </row>
    <row r="13" spans="1:35">
      <c r="A13" s="2" t="s">
        <v>45</v>
      </c>
      <c r="B13">
        <v>150</v>
      </c>
      <c r="C13" s="7">
        <v>0.11925030503759534</v>
      </c>
      <c r="D13" s="7">
        <v>6.6835035075321791E-2</v>
      </c>
      <c r="E13">
        <v>110</v>
      </c>
      <c r="F13">
        <v>22</v>
      </c>
      <c r="G13" s="2" t="s">
        <v>35</v>
      </c>
      <c r="H13" s="8">
        <v>59</v>
      </c>
      <c r="I13" s="9">
        <v>5.4166666666666669E-2</v>
      </c>
      <c r="J13" s="2">
        <v>24</v>
      </c>
      <c r="K13" s="2">
        <v>15</v>
      </c>
      <c r="L13" s="2" t="s">
        <v>46</v>
      </c>
      <c r="M13">
        <f>COUNT(M10:M11)</f>
        <v>2</v>
      </c>
      <c r="Q13" t="s">
        <v>47</v>
      </c>
      <c r="R13">
        <v>100</v>
      </c>
      <c r="S13" s="7">
        <v>0.36515000000000003</v>
      </c>
      <c r="T13">
        <f>R13-82</f>
        <v>18</v>
      </c>
      <c r="U13">
        <v>200</v>
      </c>
      <c r="V13" s="2" t="s">
        <v>38</v>
      </c>
      <c r="W13">
        <v>2</v>
      </c>
      <c r="X13">
        <v>50</v>
      </c>
      <c r="Y13" s="7">
        <v>0.69</v>
      </c>
      <c r="Z13" s="7">
        <f t="shared" si="1"/>
        <v>0.34499999999999997</v>
      </c>
      <c r="AA13">
        <f>X13-30</f>
        <v>20</v>
      </c>
      <c r="AB13">
        <v>15</v>
      </c>
      <c r="AE13" s="2" t="s">
        <v>39</v>
      </c>
      <c r="AF13" t="s">
        <v>48</v>
      </c>
      <c r="AG13" s="10">
        <v>30.387</v>
      </c>
      <c r="AH13" s="7">
        <v>6.5463466096546338E-2</v>
      </c>
      <c r="AI13">
        <v>-75</v>
      </c>
    </row>
    <row r="14" spans="1:35">
      <c r="A14" s="2" t="s">
        <v>49</v>
      </c>
      <c r="B14">
        <v>250</v>
      </c>
      <c r="C14" s="7">
        <v>0</v>
      </c>
      <c r="D14" s="7">
        <v>7.7691184719803866E-2</v>
      </c>
      <c r="E14">
        <v>210</v>
      </c>
      <c r="F14">
        <v>22</v>
      </c>
      <c r="G14" s="2" t="s">
        <v>50</v>
      </c>
      <c r="H14" s="8">
        <v>60</v>
      </c>
      <c r="I14" s="9">
        <v>0</v>
      </c>
      <c r="J14" s="11">
        <f>H14-45</f>
        <v>15</v>
      </c>
      <c r="K14" s="2">
        <v>81</v>
      </c>
      <c r="L14" s="2" t="s">
        <v>51</v>
      </c>
      <c r="M14">
        <f>COUNTIF(N10:N11,"&gt;0")</f>
        <v>1</v>
      </c>
      <c r="Q14" t="s">
        <v>47</v>
      </c>
      <c r="R14">
        <v>260</v>
      </c>
      <c r="S14" s="7">
        <v>0</v>
      </c>
      <c r="T14">
        <f>R14-82</f>
        <v>178</v>
      </c>
      <c r="U14">
        <v>200</v>
      </c>
      <c r="V14" s="2" t="s">
        <v>52</v>
      </c>
      <c r="W14">
        <v>4</v>
      </c>
      <c r="X14">
        <v>35</v>
      </c>
      <c r="Y14" s="7">
        <v>0</v>
      </c>
      <c r="Z14" s="7">
        <f t="shared" si="1"/>
        <v>0</v>
      </c>
      <c r="AA14">
        <f>X14-34</f>
        <v>1</v>
      </c>
      <c r="AB14">
        <v>37</v>
      </c>
      <c r="AE14" s="2" t="s">
        <v>39</v>
      </c>
      <c r="AF14" t="s">
        <v>53</v>
      </c>
      <c r="AG14" s="10">
        <v>60.270949999999985</v>
      </c>
      <c r="AH14" s="7">
        <v>0.18130242004132521</v>
      </c>
      <c r="AI14">
        <v>-10</v>
      </c>
    </row>
    <row r="15" spans="1:35">
      <c r="A15" s="2" t="s">
        <v>54</v>
      </c>
      <c r="B15">
        <v>350</v>
      </c>
      <c r="C15" s="7">
        <v>8.069436654972225E-3</v>
      </c>
      <c r="D15" s="7">
        <v>8.5581842903895131E-2</v>
      </c>
      <c r="E15">
        <v>310</v>
      </c>
      <c r="F15">
        <v>22</v>
      </c>
      <c r="G15" s="2" t="s">
        <v>50</v>
      </c>
      <c r="H15" s="8">
        <v>100</v>
      </c>
      <c r="I15" s="9">
        <v>0</v>
      </c>
      <c r="J15" s="11">
        <f t="shared" ref="J15:J17" si="2">H15-45</f>
        <v>55</v>
      </c>
      <c r="K15" s="2">
        <v>81</v>
      </c>
      <c r="V15" s="2" t="s">
        <v>52</v>
      </c>
      <c r="W15">
        <v>4</v>
      </c>
      <c r="X15">
        <v>35</v>
      </c>
      <c r="Y15" s="7">
        <v>11.6</v>
      </c>
      <c r="Z15" s="7">
        <f t="shared" si="1"/>
        <v>5.8</v>
      </c>
      <c r="AA15">
        <f>X15-34</f>
        <v>1</v>
      </c>
      <c r="AB15">
        <v>37</v>
      </c>
      <c r="AE15" s="2" t="s">
        <v>39</v>
      </c>
      <c r="AF15" t="s">
        <v>40</v>
      </c>
      <c r="AG15" s="10">
        <v>100</v>
      </c>
      <c r="AH15" s="7">
        <v>0.71159096796760146</v>
      </c>
      <c r="AI15">
        <v>21</v>
      </c>
    </row>
    <row r="16" spans="1:35">
      <c r="A16" s="2" t="s">
        <v>55</v>
      </c>
      <c r="B16">
        <v>55</v>
      </c>
      <c r="C16" s="7">
        <v>0.46561848643655174</v>
      </c>
      <c r="D16" s="7">
        <v>6.0524922250585741E-2</v>
      </c>
      <c r="E16">
        <v>5</v>
      </c>
      <c r="F16">
        <v>26</v>
      </c>
      <c r="G16" s="2" t="s">
        <v>50</v>
      </c>
      <c r="H16" s="8">
        <v>200</v>
      </c>
      <c r="I16" s="9">
        <v>0.02</v>
      </c>
      <c r="J16" s="11">
        <f t="shared" si="2"/>
        <v>155</v>
      </c>
      <c r="K16" s="2">
        <v>81</v>
      </c>
      <c r="Q16" s="2" t="s">
        <v>46</v>
      </c>
      <c r="R16">
        <f>COUNT(R10:R14)</f>
        <v>5</v>
      </c>
      <c r="V16" s="2" t="s">
        <v>52</v>
      </c>
      <c r="W16">
        <v>4</v>
      </c>
      <c r="X16">
        <v>40</v>
      </c>
      <c r="Y16" s="7">
        <v>11.01</v>
      </c>
      <c r="Z16" s="7">
        <f t="shared" si="1"/>
        <v>5.5049999999999999</v>
      </c>
      <c r="AA16">
        <f>X16-34</f>
        <v>6</v>
      </c>
      <c r="AB16">
        <v>37</v>
      </c>
      <c r="AE16" s="2" t="s">
        <v>39</v>
      </c>
      <c r="AF16" t="s">
        <v>56</v>
      </c>
      <c r="AG16" s="10">
        <v>70.404750000000007</v>
      </c>
      <c r="AH16" s="7">
        <v>0.18532462545576253</v>
      </c>
      <c r="AI16">
        <v>20</v>
      </c>
    </row>
    <row r="17" spans="1:35">
      <c r="A17" s="2" t="s">
        <v>55</v>
      </c>
      <c r="B17">
        <v>150</v>
      </c>
      <c r="C17" s="7">
        <v>0</v>
      </c>
      <c r="D17" s="7">
        <v>7.5462010039493516E-2</v>
      </c>
      <c r="E17">
        <v>100</v>
      </c>
      <c r="F17">
        <v>26</v>
      </c>
      <c r="G17" s="2" t="s">
        <v>50</v>
      </c>
      <c r="H17" s="8">
        <v>400</v>
      </c>
      <c r="I17" s="9">
        <v>7.0999999999999994E-2</v>
      </c>
      <c r="J17" s="11">
        <f t="shared" si="2"/>
        <v>355</v>
      </c>
      <c r="K17" s="2">
        <v>81</v>
      </c>
      <c r="Q17" s="2" t="s">
        <v>51</v>
      </c>
      <c r="R17">
        <f>COUNTIF(S10:S14,"&gt;0")</f>
        <v>3</v>
      </c>
      <c r="V17" s="2" t="s">
        <v>52</v>
      </c>
      <c r="W17">
        <v>4</v>
      </c>
      <c r="X17">
        <v>60</v>
      </c>
      <c r="Y17" s="7">
        <v>1.48</v>
      </c>
      <c r="Z17" s="7">
        <f t="shared" si="1"/>
        <v>0.74</v>
      </c>
      <c r="AA17">
        <f>X17-34</f>
        <v>26</v>
      </c>
      <c r="AB17">
        <v>37</v>
      </c>
      <c r="AE17" s="2" t="s">
        <v>39</v>
      </c>
      <c r="AF17" t="s">
        <v>57</v>
      </c>
      <c r="AG17" s="10">
        <v>70.224450000000004</v>
      </c>
      <c r="AH17" s="7">
        <v>5.9720294058077869E-2</v>
      </c>
      <c r="AI17">
        <v>1</v>
      </c>
    </row>
    <row r="18" spans="1:35">
      <c r="A18" s="2" t="s">
        <v>58</v>
      </c>
      <c r="B18">
        <v>55</v>
      </c>
      <c r="C18" s="7">
        <v>0.72732976938282201</v>
      </c>
      <c r="D18" s="7">
        <v>5.3865098839154593E-2</v>
      </c>
      <c r="E18">
        <v>5</v>
      </c>
      <c r="F18">
        <v>22</v>
      </c>
      <c r="AE18" s="2" t="s">
        <v>39</v>
      </c>
      <c r="AF18" t="s">
        <v>59</v>
      </c>
      <c r="AG18" s="10">
        <v>100.73560000000001</v>
      </c>
      <c r="AH18" s="7">
        <v>0.13537218673101806</v>
      </c>
      <c r="AI18">
        <v>16</v>
      </c>
    </row>
    <row r="19" spans="1:35">
      <c r="A19" s="2" t="s">
        <v>58</v>
      </c>
      <c r="B19">
        <v>150</v>
      </c>
      <c r="C19" s="7">
        <v>0.15582228619211347</v>
      </c>
      <c r="D19" s="7">
        <v>7.5189292706445102E-2</v>
      </c>
      <c r="E19">
        <v>100</v>
      </c>
      <c r="F19">
        <v>22</v>
      </c>
      <c r="G19" s="2" t="s">
        <v>46</v>
      </c>
      <c r="H19">
        <f>COUNT(H10:H17)</f>
        <v>8</v>
      </c>
      <c r="Q19" s="2"/>
      <c r="V19" s="2" t="s">
        <v>46</v>
      </c>
      <c r="W19">
        <f>COUNT(W10:W17)</f>
        <v>8</v>
      </c>
      <c r="AE19" s="2" t="s">
        <v>39</v>
      </c>
      <c r="AF19" t="s">
        <v>60</v>
      </c>
      <c r="AG19" s="10">
        <v>100.19199999999999</v>
      </c>
      <c r="AH19" s="7">
        <v>0.11852509993782531</v>
      </c>
      <c r="AI19">
        <v>20</v>
      </c>
    </row>
    <row r="20" spans="1:35">
      <c r="G20" s="2" t="s">
        <v>51</v>
      </c>
      <c r="H20">
        <f>COUNTIF(I10:I17,"&gt;0")</f>
        <v>6</v>
      </c>
      <c r="Q20" s="2"/>
      <c r="V20" s="2" t="s">
        <v>51</v>
      </c>
      <c r="W20">
        <f>COUNTIF(Y10:Y17,"&gt;0")</f>
        <v>6</v>
      </c>
      <c r="AE20" s="2" t="s">
        <v>39</v>
      </c>
      <c r="AF20" t="s">
        <v>44</v>
      </c>
      <c r="AG20" s="10">
        <v>60.493000000000002</v>
      </c>
      <c r="AH20" s="7">
        <v>0.85696831058228062</v>
      </c>
      <c r="AI20">
        <v>30</v>
      </c>
    </row>
    <row r="21" spans="1:35">
      <c r="A21" s="2" t="s">
        <v>46</v>
      </c>
      <c r="B21">
        <f>COUNT(B10:B19)</f>
        <v>10</v>
      </c>
      <c r="AE21" s="2" t="s">
        <v>39</v>
      </c>
      <c r="AF21" t="s">
        <v>53</v>
      </c>
      <c r="AG21" s="10">
        <v>75.533249999999981</v>
      </c>
      <c r="AH21" s="7">
        <v>8.5465126951402862E-2</v>
      </c>
      <c r="AI21">
        <v>5</v>
      </c>
    </row>
    <row r="22" spans="1:35">
      <c r="A22" s="2" t="s">
        <v>51</v>
      </c>
      <c r="B22">
        <f>COUNTIF(C10:C19,"&gt;0")</f>
        <v>8</v>
      </c>
      <c r="G22" s="12" t="s">
        <v>61</v>
      </c>
      <c r="V22" s="12" t="s">
        <v>62</v>
      </c>
      <c r="AE22" s="2" t="s">
        <v>39</v>
      </c>
      <c r="AF22" t="s">
        <v>56</v>
      </c>
      <c r="AG22" s="10">
        <v>99.956850000000003</v>
      </c>
      <c r="AH22" s="7">
        <v>0.18586201556498391</v>
      </c>
      <c r="AI22">
        <v>50</v>
      </c>
    </row>
    <row r="23" spans="1:35">
      <c r="G23" s="2" t="s">
        <v>63</v>
      </c>
      <c r="H23" s="8">
        <v>20</v>
      </c>
      <c r="I23" s="9">
        <v>0</v>
      </c>
      <c r="J23" s="2">
        <v>-20</v>
      </c>
      <c r="V23" s="2" t="s">
        <v>64</v>
      </c>
      <c r="W23">
        <v>7</v>
      </c>
      <c r="X23">
        <v>20</v>
      </c>
      <c r="Y23" s="7">
        <v>0</v>
      </c>
      <c r="Z23" s="7">
        <f>Y23/2</f>
        <v>0</v>
      </c>
      <c r="AA23">
        <f>X23-39</f>
        <v>-19</v>
      </c>
      <c r="AE23" s="2" t="s">
        <v>39</v>
      </c>
      <c r="AF23" t="s">
        <v>57</v>
      </c>
      <c r="AG23" s="10">
        <v>100.59225000000001</v>
      </c>
      <c r="AH23" s="7">
        <v>7.6259477659489081E-2</v>
      </c>
      <c r="AI23">
        <v>31</v>
      </c>
    </row>
    <row r="24" spans="1:35">
      <c r="G24" s="2" t="s">
        <v>63</v>
      </c>
      <c r="H24" s="8">
        <v>30</v>
      </c>
      <c r="I24" s="9">
        <v>1.2083333333333333</v>
      </c>
      <c r="J24" s="2">
        <v>-10</v>
      </c>
      <c r="V24" s="2" t="s">
        <v>64</v>
      </c>
      <c r="W24">
        <v>7</v>
      </c>
      <c r="X24">
        <v>60</v>
      </c>
      <c r="Y24" s="7">
        <v>2.23</v>
      </c>
      <c r="Z24" s="7">
        <f>Y24/2</f>
        <v>1.115</v>
      </c>
      <c r="AA24">
        <f>X24-39</f>
        <v>21</v>
      </c>
      <c r="AE24" s="2" t="s">
        <v>39</v>
      </c>
      <c r="AF24" t="s">
        <v>60</v>
      </c>
      <c r="AG24" s="10">
        <v>150.80600000000001</v>
      </c>
      <c r="AH24" s="7">
        <v>6.8487927640659668E-2</v>
      </c>
      <c r="AI24">
        <v>70</v>
      </c>
    </row>
    <row r="25" spans="1:35">
      <c r="G25" s="2" t="s">
        <v>63</v>
      </c>
      <c r="H25" s="8">
        <v>40</v>
      </c>
      <c r="I25" s="9">
        <v>0.54166666666666663</v>
      </c>
      <c r="J25" s="2">
        <v>0</v>
      </c>
      <c r="V25" s="2" t="s">
        <v>64</v>
      </c>
      <c r="W25">
        <v>7</v>
      </c>
      <c r="X25">
        <v>100</v>
      </c>
      <c r="Y25" s="7">
        <v>2.9</v>
      </c>
      <c r="Z25" s="7">
        <f>Y25/2</f>
        <v>1.45</v>
      </c>
      <c r="AA25">
        <f>X25-39</f>
        <v>61</v>
      </c>
      <c r="AE25" s="2" t="s">
        <v>39</v>
      </c>
      <c r="AF25" t="s">
        <v>48</v>
      </c>
      <c r="AG25" s="10">
        <v>101.328</v>
      </c>
      <c r="AH25" s="7">
        <v>0.15464733586602042</v>
      </c>
      <c r="AI25">
        <v>-5</v>
      </c>
    </row>
    <row r="26" spans="1:35">
      <c r="G26" s="2" t="s">
        <v>63</v>
      </c>
      <c r="H26" s="8">
        <v>50</v>
      </c>
      <c r="I26" s="9">
        <v>0.27083333333333331</v>
      </c>
      <c r="J26" s="2">
        <v>10</v>
      </c>
      <c r="V26" s="2" t="s">
        <v>64</v>
      </c>
      <c r="W26">
        <v>7</v>
      </c>
      <c r="X26">
        <v>200</v>
      </c>
      <c r="Y26" s="7">
        <v>2.46</v>
      </c>
      <c r="Z26" s="7">
        <f>Y26/2</f>
        <v>1.23</v>
      </c>
      <c r="AA26">
        <f>X26-39</f>
        <v>161</v>
      </c>
      <c r="AE26" s="2" t="s">
        <v>39</v>
      </c>
      <c r="AF26" t="s">
        <v>65</v>
      </c>
      <c r="AG26" s="10">
        <v>111.68970000000002</v>
      </c>
      <c r="AH26" s="7">
        <v>0.10176692097113423</v>
      </c>
      <c r="AI26">
        <v>22</v>
      </c>
    </row>
    <row r="27" spans="1:35">
      <c r="G27" s="2" t="s">
        <v>66</v>
      </c>
      <c r="H27" s="8">
        <v>25</v>
      </c>
      <c r="I27" s="9">
        <v>0</v>
      </c>
      <c r="J27" s="2">
        <v>-8</v>
      </c>
      <c r="V27" s="2" t="s">
        <v>64</v>
      </c>
      <c r="W27">
        <v>7</v>
      </c>
      <c r="X27">
        <v>400</v>
      </c>
      <c r="Y27" s="7">
        <v>3.36</v>
      </c>
      <c r="Z27" s="7">
        <f>Y27/2</f>
        <v>1.68</v>
      </c>
      <c r="AA27">
        <f>X27-39</f>
        <v>361</v>
      </c>
      <c r="AE27" s="2" t="s">
        <v>39</v>
      </c>
      <c r="AF27" t="s">
        <v>44</v>
      </c>
      <c r="AG27" s="10">
        <v>120.44799999999999</v>
      </c>
      <c r="AH27" s="7">
        <v>3.7070267437129475E-2</v>
      </c>
      <c r="AI27">
        <v>90</v>
      </c>
    </row>
    <row r="28" spans="1:35">
      <c r="G28" s="2" t="s">
        <v>66</v>
      </c>
      <c r="H28" s="8">
        <v>35</v>
      </c>
      <c r="I28" s="9">
        <v>3.7916666666666665</v>
      </c>
      <c r="J28" s="2">
        <v>2</v>
      </c>
      <c r="AE28" s="2" t="s">
        <v>39</v>
      </c>
      <c r="AF28" t="s">
        <v>44</v>
      </c>
      <c r="AG28" s="10">
        <v>150.88200000000001</v>
      </c>
      <c r="AH28" s="7">
        <v>3.9326173008586263E-2</v>
      </c>
      <c r="AI28">
        <v>120</v>
      </c>
    </row>
    <row r="29" spans="1:35">
      <c r="G29" s="2" t="s">
        <v>66</v>
      </c>
      <c r="H29" s="8">
        <v>40</v>
      </c>
      <c r="I29" s="9">
        <v>4.416666666666667</v>
      </c>
      <c r="J29" s="2">
        <v>7</v>
      </c>
      <c r="V29" s="12" t="s">
        <v>67</v>
      </c>
    </row>
    <row r="30" spans="1:35">
      <c r="G30" s="2" t="s">
        <v>66</v>
      </c>
      <c r="H30" s="8">
        <v>60</v>
      </c>
      <c r="I30" s="9">
        <v>0.66666666666666663</v>
      </c>
      <c r="J30" s="2">
        <v>27</v>
      </c>
      <c r="V30" s="2" t="s">
        <v>68</v>
      </c>
      <c r="W30">
        <v>2</v>
      </c>
      <c r="X30">
        <v>80</v>
      </c>
      <c r="Y30" s="7">
        <v>2.1</v>
      </c>
      <c r="Z30" s="7">
        <f t="shared" ref="Z30" si="3">Y30/2</f>
        <v>1.05</v>
      </c>
      <c r="AA30">
        <f>X30-30</f>
        <v>50</v>
      </c>
    </row>
    <row r="31" spans="1:35">
      <c r="G31" s="2"/>
      <c r="I31" s="7"/>
      <c r="J31" s="7"/>
      <c r="K31" s="2"/>
      <c r="V31" s="2" t="s">
        <v>52</v>
      </c>
      <c r="W31">
        <v>4</v>
      </c>
      <c r="X31">
        <v>140</v>
      </c>
      <c r="Y31" s="7">
        <v>1.1499999999999999</v>
      </c>
      <c r="Z31" s="7">
        <f>Y31/2</f>
        <v>0.57499999999999996</v>
      </c>
      <c r="AA31">
        <f>X31-34</f>
        <v>106</v>
      </c>
    </row>
    <row r="32" spans="1:35" ht="18">
      <c r="B32" s="13" t="s">
        <v>69</v>
      </c>
    </row>
    <row r="34" spans="2:12" ht="16">
      <c r="D34" s="14" t="s">
        <v>70</v>
      </c>
      <c r="G34" s="15" t="s">
        <v>71</v>
      </c>
      <c r="I34" s="2"/>
      <c r="J34" s="2"/>
    </row>
    <row r="35" spans="2:12" ht="16">
      <c r="B35" s="4" t="s">
        <v>21</v>
      </c>
      <c r="C35" s="4" t="s">
        <v>22</v>
      </c>
      <c r="D35" s="4" t="s">
        <v>25</v>
      </c>
      <c r="E35" s="4" t="s">
        <v>72</v>
      </c>
      <c r="G35" s="4" t="s">
        <v>73</v>
      </c>
      <c r="H35" s="16" t="s">
        <v>74</v>
      </c>
      <c r="I35" s="17" t="s">
        <v>75</v>
      </c>
      <c r="J35" s="17" t="s">
        <v>76</v>
      </c>
      <c r="K35" s="4" t="s">
        <v>77</v>
      </c>
      <c r="L35" s="11"/>
    </row>
    <row r="36" spans="2:12">
      <c r="B36" s="16" t="s">
        <v>44</v>
      </c>
      <c r="C36" s="18">
        <v>30.641999999999999</v>
      </c>
      <c r="D36" s="19">
        <v>0.58434565636207803</v>
      </c>
      <c r="E36" s="20">
        <v>-110</v>
      </c>
      <c r="G36" s="2" t="s">
        <v>78</v>
      </c>
      <c r="H36" s="7">
        <f>AVERAGE(D54:D82)</f>
        <v>0.62395057058454739</v>
      </c>
      <c r="I36" s="7">
        <f>STDEV(D54:D82)/SQRT(COUNT(D54:D82))</f>
        <v>0.26586577822961271</v>
      </c>
      <c r="J36" s="21">
        <f>I36/H36</f>
        <v>0.42610070535000338</v>
      </c>
      <c r="K36">
        <v>0</v>
      </c>
      <c r="L36">
        <v>0</v>
      </c>
    </row>
    <row r="37" spans="2:12">
      <c r="B37" s="16" t="s">
        <v>44</v>
      </c>
      <c r="C37" s="18">
        <v>60.493000000000002</v>
      </c>
      <c r="D37" s="19">
        <v>0.85696831058228062</v>
      </c>
      <c r="E37" s="20">
        <v>-80</v>
      </c>
      <c r="G37" s="2" t="s">
        <v>79</v>
      </c>
      <c r="H37" s="7">
        <f>AVERAGE(D83:D88)</f>
        <v>0.20626191553741216</v>
      </c>
      <c r="I37" s="7">
        <f>STDEV(D83:D88)/SQRT(COUNT(D83:D88))</f>
        <v>0.1137443086423523</v>
      </c>
      <c r="J37" s="21">
        <f t="shared" ref="J37:J40" si="4">I37/H37</f>
        <v>0.55145569818836071</v>
      </c>
      <c r="K37" s="7">
        <f>H36</f>
        <v>0.62395057058454739</v>
      </c>
      <c r="L37">
        <v>0</v>
      </c>
    </row>
    <row r="38" spans="2:12">
      <c r="B38" s="16" t="s">
        <v>48</v>
      </c>
      <c r="C38" s="18">
        <v>30.387</v>
      </c>
      <c r="D38" s="19">
        <v>6.5463466096546338E-2</v>
      </c>
      <c r="E38" s="20">
        <v>-75</v>
      </c>
      <c r="G38" s="2" t="s">
        <v>80</v>
      </c>
      <c r="H38" s="7">
        <f>AVERAGE(D89:D96)</f>
        <v>5.2707429765336627E-2</v>
      </c>
      <c r="I38" s="7">
        <f>STDEV(D89:D96)/SQRT(COUNT(D89:D96))</f>
        <v>2.8564873600886574E-2</v>
      </c>
      <c r="J38" s="21">
        <f t="shared" si="4"/>
        <v>0.54195155650849902</v>
      </c>
      <c r="K38" s="7">
        <f>K37</f>
        <v>0.62395057058454739</v>
      </c>
      <c r="L38">
        <v>25</v>
      </c>
    </row>
    <row r="39" spans="2:12">
      <c r="B39" s="16" t="s">
        <v>65</v>
      </c>
      <c r="C39" s="18">
        <v>31.004800000000007</v>
      </c>
      <c r="D39" s="22">
        <v>0</v>
      </c>
      <c r="E39" s="20">
        <v>-59</v>
      </c>
      <c r="G39" s="2" t="s">
        <v>81</v>
      </c>
      <c r="H39" s="7">
        <f>AVERAGE(D97:D101)</f>
        <v>3.3060061007519063E-2</v>
      </c>
      <c r="I39" s="7">
        <f>STDEV(D97:D101)/SQRT(COUNT(D97:D101))</f>
        <v>2.2174759956372834E-2</v>
      </c>
      <c r="J39" s="21">
        <f t="shared" si="4"/>
        <v>0.67074165263426111</v>
      </c>
      <c r="K39" s="7">
        <f>H37</f>
        <v>0.20626191553741216</v>
      </c>
      <c r="L39" s="2">
        <v>25</v>
      </c>
    </row>
    <row r="40" spans="2:12">
      <c r="B40" s="16" t="s">
        <v>48</v>
      </c>
      <c r="C40" s="18">
        <v>60.433999999999997</v>
      </c>
      <c r="D40" s="22">
        <v>0</v>
      </c>
      <c r="E40" s="20">
        <v>-45</v>
      </c>
      <c r="G40" s="2" t="s">
        <v>82</v>
      </c>
      <c r="H40" s="7">
        <f>AVERAGE(D102:D104)</f>
        <v>2.635647888499074E-2</v>
      </c>
      <c r="I40" s="7">
        <f>STDEV(D102:D104)/SQRT(COUNT(D102:D104))</f>
        <v>2.2442979118511727E-2</v>
      </c>
      <c r="J40" s="21">
        <f t="shared" si="4"/>
        <v>0.85151659356486953</v>
      </c>
      <c r="K40" s="7">
        <f>K39</f>
        <v>0.20626191553741216</v>
      </c>
      <c r="L40" s="2">
        <v>50</v>
      </c>
    </row>
    <row r="41" spans="2:12">
      <c r="B41" s="16" t="s">
        <v>44</v>
      </c>
      <c r="C41" s="18">
        <v>101.015</v>
      </c>
      <c r="D41" s="22">
        <v>0</v>
      </c>
      <c r="E41" s="20">
        <v>-40</v>
      </c>
      <c r="H41" s="11"/>
      <c r="I41" s="7"/>
      <c r="J41" s="21"/>
      <c r="K41" s="7">
        <f>H38</f>
        <v>5.2707429765336627E-2</v>
      </c>
      <c r="L41" s="2">
        <v>50</v>
      </c>
    </row>
    <row r="42" spans="2:12" ht="16">
      <c r="B42" s="16" t="s">
        <v>65</v>
      </c>
      <c r="C42" s="18">
        <v>60.123149999999995</v>
      </c>
      <c r="D42" s="22">
        <v>0</v>
      </c>
      <c r="E42" s="20">
        <v>-29</v>
      </c>
      <c r="H42" s="2" t="s">
        <v>83</v>
      </c>
      <c r="I42" s="7"/>
      <c r="J42" s="21"/>
      <c r="K42" s="7">
        <f>K41</f>
        <v>5.2707429765336627E-2</v>
      </c>
      <c r="L42" s="2">
        <v>100</v>
      </c>
    </row>
    <row r="43" spans="2:12">
      <c r="B43" s="16" t="s">
        <v>84</v>
      </c>
      <c r="C43" s="18">
        <v>99.575350000000029</v>
      </c>
      <c r="D43" s="22">
        <v>0</v>
      </c>
      <c r="E43" s="20">
        <v>-25</v>
      </c>
      <c r="G43" t="s">
        <v>85</v>
      </c>
      <c r="H43" s="7">
        <f>H36*25</f>
        <v>15.598764264613685</v>
      </c>
      <c r="I43" s="7">
        <f>I36*25</f>
        <v>6.6466444557403177</v>
      </c>
      <c r="J43" s="21">
        <f>I43/H43</f>
        <v>0.42610070535000338</v>
      </c>
      <c r="K43" s="7">
        <f>H39</f>
        <v>3.3060061007519063E-2</v>
      </c>
      <c r="L43" s="2">
        <v>100</v>
      </c>
    </row>
    <row r="44" spans="2:12">
      <c r="B44" s="16" t="s">
        <v>44</v>
      </c>
      <c r="C44" s="18">
        <v>120.44799999999999</v>
      </c>
      <c r="D44" s="19">
        <v>3.7070267437129475E-2</v>
      </c>
      <c r="E44" s="20">
        <v>-20</v>
      </c>
      <c r="G44" t="s">
        <v>86</v>
      </c>
      <c r="H44" s="7">
        <f>H37*25</f>
        <v>5.1565478884353038</v>
      </c>
      <c r="I44" s="7">
        <f>I37*25</f>
        <v>2.8436077160588074</v>
      </c>
      <c r="J44" s="21">
        <f t="shared" ref="J44:J48" si="5">I44/H44</f>
        <v>0.55145569818836071</v>
      </c>
      <c r="K44" s="7">
        <f>K43</f>
        <v>3.3060061007519063E-2</v>
      </c>
      <c r="L44" s="2">
        <v>200</v>
      </c>
    </row>
    <row r="45" spans="2:12">
      <c r="B45" t="s">
        <v>35</v>
      </c>
      <c r="C45" s="11">
        <v>20</v>
      </c>
      <c r="D45" s="23">
        <v>4.1666666666666666E-3</v>
      </c>
      <c r="E45">
        <v>-15</v>
      </c>
      <c r="G45" t="s">
        <v>87</v>
      </c>
      <c r="H45" s="7">
        <f>H38*50</f>
        <v>2.6353714882668315</v>
      </c>
      <c r="I45" s="7">
        <f>I38*50</f>
        <v>1.4282436800443288</v>
      </c>
      <c r="J45" s="21">
        <f t="shared" si="5"/>
        <v>0.54195155650849902</v>
      </c>
      <c r="K45" s="7">
        <f>H40</f>
        <v>2.635647888499074E-2</v>
      </c>
      <c r="L45" s="2">
        <v>200</v>
      </c>
    </row>
    <row r="46" spans="2:12">
      <c r="B46" s="2" t="s">
        <v>38</v>
      </c>
      <c r="C46">
        <v>20</v>
      </c>
      <c r="D46" s="7">
        <v>0</v>
      </c>
      <c r="E46">
        <v>-10</v>
      </c>
      <c r="G46" t="s">
        <v>88</v>
      </c>
      <c r="H46" s="7">
        <f>H39*100</f>
        <v>3.3060061007519064</v>
      </c>
      <c r="I46" s="7">
        <f>I39*100</f>
        <v>2.2174759956372836</v>
      </c>
      <c r="J46" s="21">
        <f t="shared" si="5"/>
        <v>0.67074165263426122</v>
      </c>
      <c r="K46" s="7">
        <f>K45</f>
        <v>2.635647888499074E-2</v>
      </c>
      <c r="L46" s="2">
        <v>400</v>
      </c>
    </row>
    <row r="47" spans="2:12">
      <c r="B47" s="2" t="s">
        <v>34</v>
      </c>
      <c r="C47">
        <v>30</v>
      </c>
      <c r="D47" s="23">
        <v>0.10810192182807496</v>
      </c>
      <c r="E47">
        <v>-10</v>
      </c>
      <c r="G47" t="s">
        <v>89</v>
      </c>
      <c r="H47" s="7">
        <f>H40*200</f>
        <v>5.2712957769981479</v>
      </c>
      <c r="I47" s="7">
        <f>I40*200</f>
        <v>4.4885958237023456</v>
      </c>
      <c r="J47" s="21">
        <f t="shared" si="5"/>
        <v>0.85151659356486964</v>
      </c>
      <c r="K47">
        <v>0</v>
      </c>
      <c r="L47" s="2">
        <v>400</v>
      </c>
    </row>
    <row r="48" spans="2:12">
      <c r="B48" s="16" t="s">
        <v>53</v>
      </c>
      <c r="C48" s="18">
        <v>60.270949999999985</v>
      </c>
      <c r="D48" s="19">
        <v>0.18130242004132521</v>
      </c>
      <c r="E48" s="20">
        <v>-10</v>
      </c>
      <c r="G48" s="4" t="s">
        <v>90</v>
      </c>
      <c r="H48" s="24">
        <f>SUM(H43:H47)</f>
        <v>31.967985519065873</v>
      </c>
      <c r="I48" s="24">
        <f>SQRT(I43^2+I44^2+I45^2+I46^2+I47^2)</f>
        <v>8.908903391171382</v>
      </c>
      <c r="J48" s="21">
        <f t="shared" si="5"/>
        <v>0.27868203912498851</v>
      </c>
    </row>
    <row r="49" spans="2:11" ht="16">
      <c r="B49" t="s">
        <v>35</v>
      </c>
      <c r="C49" s="11">
        <v>26</v>
      </c>
      <c r="D49" s="23">
        <v>6.25E-2</v>
      </c>
      <c r="E49">
        <v>-9</v>
      </c>
      <c r="G49" s="25" t="s">
        <v>91</v>
      </c>
      <c r="H49" s="26">
        <f>H48*24</f>
        <v>767.23165245758094</v>
      </c>
      <c r="I49" s="26">
        <f>I48*24</f>
        <v>213.81368138811317</v>
      </c>
    </row>
    <row r="50" spans="2:11">
      <c r="B50" s="16" t="s">
        <v>57</v>
      </c>
      <c r="C50" s="18">
        <v>59.530199999999994</v>
      </c>
      <c r="D50" s="22">
        <v>0</v>
      </c>
      <c r="E50" s="20">
        <v>-9</v>
      </c>
    </row>
    <row r="51" spans="2:11">
      <c r="B51" s="16" t="s">
        <v>60</v>
      </c>
      <c r="C51" s="18">
        <v>75</v>
      </c>
      <c r="D51" s="22">
        <v>0</v>
      </c>
      <c r="E51" s="20">
        <v>-5</v>
      </c>
      <c r="G51" s="2"/>
      <c r="H51" s="2"/>
    </row>
    <row r="52" spans="2:11">
      <c r="B52" s="16" t="s">
        <v>48</v>
      </c>
      <c r="C52" s="18">
        <v>101.328</v>
      </c>
      <c r="D52" s="19">
        <v>0.15464733586602042</v>
      </c>
      <c r="E52" s="20">
        <v>-5</v>
      </c>
    </row>
    <row r="53" spans="2:11">
      <c r="B53" s="16" t="s">
        <v>59</v>
      </c>
      <c r="C53" s="18">
        <v>80.38454999999999</v>
      </c>
      <c r="D53" s="22">
        <v>0</v>
      </c>
      <c r="E53" s="20">
        <v>-4</v>
      </c>
    </row>
    <row r="54" spans="2:11">
      <c r="B54" s="2" t="s">
        <v>36</v>
      </c>
      <c r="C54" s="11">
        <v>50</v>
      </c>
      <c r="D54" s="27">
        <v>8.7916666666666657E-2</v>
      </c>
      <c r="E54">
        <v>0</v>
      </c>
      <c r="H54" s="11"/>
      <c r="I54" s="7"/>
      <c r="J54" s="7"/>
    </row>
    <row r="55" spans="2:11">
      <c r="B55" s="2" t="s">
        <v>38</v>
      </c>
      <c r="C55">
        <v>30</v>
      </c>
      <c r="D55" s="28">
        <v>1.46</v>
      </c>
      <c r="E55">
        <v>0</v>
      </c>
      <c r="I55" s="7"/>
      <c r="J55" s="7"/>
    </row>
    <row r="56" spans="2:11">
      <c r="B56" s="16" t="s">
        <v>56</v>
      </c>
      <c r="C56" s="18">
        <v>50.127600000000001</v>
      </c>
      <c r="D56" s="29">
        <v>0</v>
      </c>
      <c r="E56" s="20">
        <v>0</v>
      </c>
      <c r="G56" s="30"/>
      <c r="H56" s="11"/>
      <c r="I56" s="9"/>
      <c r="J56" s="9"/>
    </row>
    <row r="57" spans="2:11">
      <c r="B57" s="16" t="s">
        <v>84</v>
      </c>
      <c r="C57" s="18">
        <v>124.78299999999999</v>
      </c>
      <c r="D57" s="29">
        <v>0</v>
      </c>
      <c r="E57" s="20">
        <v>0</v>
      </c>
      <c r="G57" s="30"/>
      <c r="H57" s="7"/>
      <c r="I57" s="9"/>
      <c r="J57" s="9"/>
    </row>
    <row r="58" spans="2:11">
      <c r="B58" s="2" t="s">
        <v>52</v>
      </c>
      <c r="C58">
        <v>35</v>
      </c>
      <c r="D58" s="28">
        <v>0</v>
      </c>
      <c r="E58">
        <v>1</v>
      </c>
      <c r="H58" s="11"/>
      <c r="I58" s="7"/>
      <c r="J58" s="7"/>
    </row>
    <row r="59" spans="2:11">
      <c r="B59" s="2" t="s">
        <v>52</v>
      </c>
      <c r="C59">
        <v>35</v>
      </c>
      <c r="D59" s="28">
        <v>5.8</v>
      </c>
      <c r="E59">
        <v>1</v>
      </c>
      <c r="G59" s="2"/>
      <c r="H59" s="11"/>
      <c r="I59" s="7"/>
      <c r="J59" s="7"/>
    </row>
    <row r="60" spans="2:11">
      <c r="B60" s="16" t="s">
        <v>57</v>
      </c>
      <c r="C60" s="18">
        <v>70.224450000000004</v>
      </c>
      <c r="D60" s="29">
        <v>5.9720294058077869E-2</v>
      </c>
      <c r="E60" s="20">
        <v>1</v>
      </c>
      <c r="H60" s="11"/>
      <c r="I60" s="7"/>
      <c r="J60" s="7"/>
    </row>
    <row r="61" spans="2:11">
      <c r="B61" s="16" t="s">
        <v>42</v>
      </c>
      <c r="C61" s="18">
        <v>60.489649999999997</v>
      </c>
      <c r="D61" s="29">
        <v>0.21638647738735314</v>
      </c>
      <c r="E61" s="20">
        <v>4</v>
      </c>
      <c r="H61" s="11"/>
      <c r="I61" s="7"/>
      <c r="J61" s="7"/>
    </row>
    <row r="62" spans="2:11" ht="16">
      <c r="B62" t="s">
        <v>35</v>
      </c>
      <c r="C62" s="11">
        <v>40</v>
      </c>
      <c r="D62" s="28">
        <v>8.3333333333333329E-2</v>
      </c>
      <c r="E62">
        <v>5</v>
      </c>
      <c r="G62" s="15" t="s">
        <v>92</v>
      </c>
      <c r="H62" s="11"/>
      <c r="I62" s="7"/>
      <c r="J62" s="7"/>
    </row>
    <row r="63" spans="2:11">
      <c r="B63" s="2" t="s">
        <v>58</v>
      </c>
      <c r="C63">
        <v>55</v>
      </c>
      <c r="D63" s="28">
        <v>0.72732976938282201</v>
      </c>
      <c r="E63">
        <v>5</v>
      </c>
      <c r="G63" s="4" t="s">
        <v>73</v>
      </c>
      <c r="H63" s="16" t="s">
        <v>93</v>
      </c>
      <c r="I63" s="17" t="s">
        <v>75</v>
      </c>
      <c r="J63" s="17" t="s">
        <v>76</v>
      </c>
      <c r="K63" s="4" t="s">
        <v>77</v>
      </c>
    </row>
    <row r="64" spans="2:11">
      <c r="B64" s="2" t="s">
        <v>55</v>
      </c>
      <c r="C64">
        <v>55</v>
      </c>
      <c r="D64" s="28">
        <v>0.46561848643655174</v>
      </c>
      <c r="E64">
        <v>5</v>
      </c>
      <c r="G64" s="2" t="s">
        <v>78</v>
      </c>
      <c r="H64" s="7">
        <f>AVERAGE(D54:D82)</f>
        <v>0.62395057058454739</v>
      </c>
      <c r="I64" s="7">
        <f>STDEV(D54:D82)/SQRT(COUNT(D54:D82))</f>
        <v>0.26586577822961271</v>
      </c>
      <c r="J64" s="21">
        <f>I36/H36</f>
        <v>0.42610070535000338</v>
      </c>
      <c r="K64">
        <v>0</v>
      </c>
    </row>
    <row r="65" spans="2:29">
      <c r="B65" s="16" t="s">
        <v>53</v>
      </c>
      <c r="C65" s="18">
        <v>75</v>
      </c>
      <c r="D65" s="29">
        <v>8.5465126951402862E-2</v>
      </c>
      <c r="E65" s="20">
        <v>5</v>
      </c>
      <c r="G65" s="2" t="s">
        <v>79</v>
      </c>
      <c r="H65" s="7">
        <f>AVERAGE(D83:D88)</f>
        <v>0.20626191553741216</v>
      </c>
      <c r="I65" s="7">
        <f>STDEV(D83:D88)/SQRT(COUNT(D83:D88))</f>
        <v>0.1137443086423523</v>
      </c>
      <c r="J65" s="21">
        <f>I37/H37</f>
        <v>0.55145569818836071</v>
      </c>
      <c r="K65" s="7">
        <f>H36</f>
        <v>0.62395057058454739</v>
      </c>
    </row>
    <row r="66" spans="2:29">
      <c r="B66" s="2" t="s">
        <v>52</v>
      </c>
      <c r="C66">
        <v>40</v>
      </c>
      <c r="D66" s="28">
        <v>5.5049999999999999</v>
      </c>
      <c r="E66">
        <v>6</v>
      </c>
      <c r="G66" s="2" t="s">
        <v>80</v>
      </c>
      <c r="H66" s="7">
        <f>AVERAGE(D89:D96)</f>
        <v>5.2707429765336627E-2</v>
      </c>
      <c r="I66" s="7">
        <f>STDEV(D89:D96)/SQRT(COUNT(D89:D96))</f>
        <v>2.8564873600886574E-2</v>
      </c>
      <c r="J66" s="21">
        <f>I38/H38</f>
        <v>0.54195155650849902</v>
      </c>
      <c r="K66" s="7">
        <f>K37</f>
        <v>0.62395057058454739</v>
      </c>
    </row>
    <row r="67" spans="2:29">
      <c r="B67" s="2" t="s">
        <v>36</v>
      </c>
      <c r="C67" s="11">
        <v>60</v>
      </c>
      <c r="D67" s="28">
        <v>0</v>
      </c>
      <c r="E67">
        <v>10</v>
      </c>
      <c r="G67" s="2" t="s">
        <v>81</v>
      </c>
      <c r="H67" s="7">
        <f>AVERAGE(D97:D101)</f>
        <v>3.3060061007519063E-2</v>
      </c>
      <c r="I67" s="7">
        <f>STDEV(D97:D101)/SQRT(COUNT(D97:D101))</f>
        <v>2.2174759956372834E-2</v>
      </c>
      <c r="J67" s="21">
        <f>I39/H39</f>
        <v>0.67074165263426111</v>
      </c>
      <c r="K67" s="7">
        <f>H37</f>
        <v>0.20626191553741216</v>
      </c>
    </row>
    <row r="68" spans="2:29">
      <c r="B68" s="2" t="s">
        <v>38</v>
      </c>
      <c r="C68">
        <v>40</v>
      </c>
      <c r="D68" s="28">
        <v>0.69499999999999995</v>
      </c>
      <c r="E68">
        <v>10</v>
      </c>
      <c r="G68" s="2" t="s">
        <v>94</v>
      </c>
      <c r="H68" s="7">
        <f>AVERAGE(D102)</f>
        <v>0</v>
      </c>
      <c r="I68" s="7">
        <f>STDEV(D102:D104)/SQRT(COUNT(D102:D104))</f>
        <v>2.2442979118511727E-2</v>
      </c>
      <c r="J68" s="21">
        <f>I40/H40</f>
        <v>0.85151659356486953</v>
      </c>
      <c r="K68" s="7">
        <f>K39</f>
        <v>0.20626191553741216</v>
      </c>
    </row>
    <row r="69" spans="2:29">
      <c r="B69" s="16" t="s">
        <v>44</v>
      </c>
      <c r="C69" s="18">
        <v>150.88200000000001</v>
      </c>
      <c r="D69" s="29">
        <v>3.9326173008586263E-2</v>
      </c>
      <c r="E69" s="20">
        <v>10</v>
      </c>
      <c r="H69" s="11"/>
      <c r="I69" s="7"/>
      <c r="J69" s="21"/>
      <c r="K69" s="7">
        <f>H38</f>
        <v>5.2707429765336627E-2</v>
      </c>
    </row>
    <row r="70" spans="2:29">
      <c r="B70" s="16" t="s">
        <v>40</v>
      </c>
      <c r="C70" s="18">
        <v>90</v>
      </c>
      <c r="D70" s="29">
        <v>0.65484198340761457</v>
      </c>
      <c r="E70" s="20">
        <v>11</v>
      </c>
      <c r="F70" s="2"/>
      <c r="H70" s="2" t="s">
        <v>95</v>
      </c>
      <c r="I70" s="7"/>
      <c r="J70" s="21"/>
      <c r="K70" s="7">
        <f>K41</f>
        <v>5.2707429765336627E-2</v>
      </c>
    </row>
    <row r="71" spans="2:29">
      <c r="B71" t="s">
        <v>50</v>
      </c>
      <c r="C71" s="11">
        <v>60</v>
      </c>
      <c r="D71" s="28">
        <v>0</v>
      </c>
      <c r="E71">
        <v>15</v>
      </c>
      <c r="G71" t="s">
        <v>85</v>
      </c>
      <c r="H71" s="7">
        <f>H64*25</f>
        <v>15.598764264613685</v>
      </c>
      <c r="I71" s="7">
        <f>I64*25</f>
        <v>6.6466444557403177</v>
      </c>
      <c r="J71" s="21">
        <f>I71/H71</f>
        <v>0.42610070535000338</v>
      </c>
      <c r="K71" s="7">
        <f>H67</f>
        <v>3.3060061007519063E-2</v>
      </c>
    </row>
    <row r="72" spans="2:29">
      <c r="B72" s="16" t="s">
        <v>59</v>
      </c>
      <c r="C72" s="18">
        <v>100.73560000000001</v>
      </c>
      <c r="D72" s="29">
        <v>0.13537218673101806</v>
      </c>
      <c r="E72" s="20">
        <v>16</v>
      </c>
      <c r="G72" t="s">
        <v>86</v>
      </c>
      <c r="H72" s="7">
        <f>H65*25</f>
        <v>5.1565478884353038</v>
      </c>
      <c r="I72" s="7">
        <f>I65*25</f>
        <v>2.8436077160588074</v>
      </c>
      <c r="J72" s="21">
        <f t="shared" ref="J72:J76" si="6">I72/H72</f>
        <v>0.55145569818836071</v>
      </c>
      <c r="K72" s="7">
        <f>K71</f>
        <v>3.3060061007519063E-2</v>
      </c>
    </row>
    <row r="73" spans="2:29">
      <c r="B73" s="2" t="s">
        <v>47</v>
      </c>
      <c r="C73" s="11">
        <v>100</v>
      </c>
      <c r="D73" s="28">
        <v>0.36515000000000003</v>
      </c>
      <c r="E73">
        <v>18</v>
      </c>
      <c r="G73" t="s">
        <v>87</v>
      </c>
      <c r="H73" s="7">
        <f>H66*50</f>
        <v>2.6353714882668315</v>
      </c>
      <c r="I73" s="7">
        <f>I66*50</f>
        <v>1.4282436800443288</v>
      </c>
      <c r="J73" s="21">
        <f t="shared" si="6"/>
        <v>0.54195155650849902</v>
      </c>
      <c r="K73" s="7">
        <f>H68</f>
        <v>0</v>
      </c>
    </row>
    <row r="74" spans="2:29">
      <c r="B74" s="2" t="s">
        <v>38</v>
      </c>
      <c r="C74">
        <v>50</v>
      </c>
      <c r="D74" s="28">
        <v>0.34499999999999997</v>
      </c>
      <c r="E74">
        <v>20</v>
      </c>
      <c r="G74" t="s">
        <v>88</v>
      </c>
      <c r="H74" s="7">
        <f>H67*100</f>
        <v>3.3060061007519064</v>
      </c>
      <c r="I74" s="7">
        <f>I67*100</f>
        <v>2.2174759956372836</v>
      </c>
      <c r="J74" s="21">
        <f t="shared" si="6"/>
        <v>0.67074165263426122</v>
      </c>
      <c r="K74" s="7">
        <f>K73</f>
        <v>0</v>
      </c>
    </row>
    <row r="75" spans="2:29">
      <c r="B75" s="2" t="s">
        <v>41</v>
      </c>
      <c r="C75">
        <v>60</v>
      </c>
      <c r="D75" s="28">
        <v>0.19773176858945543</v>
      </c>
      <c r="E75">
        <v>20</v>
      </c>
      <c r="G75" s="2" t="s">
        <v>96</v>
      </c>
      <c r="H75" s="7">
        <f>H68*200</f>
        <v>0</v>
      </c>
      <c r="I75" s="7">
        <f>I68*200</f>
        <v>4.4885958237023456</v>
      </c>
      <c r="J75" s="21" t="e">
        <f t="shared" si="6"/>
        <v>#DIV/0!</v>
      </c>
      <c r="K75">
        <v>0</v>
      </c>
    </row>
    <row r="76" spans="2:29">
      <c r="B76" s="16" t="s">
        <v>56</v>
      </c>
      <c r="C76" s="18">
        <v>70.404750000000007</v>
      </c>
      <c r="D76" s="29">
        <v>0.18532462545576253</v>
      </c>
      <c r="E76" s="20">
        <v>20</v>
      </c>
      <c r="G76" s="4" t="s">
        <v>97</v>
      </c>
      <c r="H76" s="24">
        <f>SUM(H71:H75)</f>
        <v>26.696689742067726</v>
      </c>
      <c r="I76" s="24">
        <f>SQRT(I71^2+I72^2+I73^2+I74^2+I75^2)</f>
        <v>8.908903391171382</v>
      </c>
      <c r="J76" s="21">
        <f t="shared" si="6"/>
        <v>0.33370816671450609</v>
      </c>
      <c r="U76" s="4"/>
      <c r="AB76" s="4"/>
    </row>
    <row r="77" spans="2:29">
      <c r="B77" s="16" t="s">
        <v>60</v>
      </c>
      <c r="C77" s="18">
        <v>100.19199999999999</v>
      </c>
      <c r="D77" s="29">
        <v>0.11852509993782531</v>
      </c>
      <c r="E77" s="20">
        <v>20</v>
      </c>
      <c r="F77" s="2"/>
      <c r="H77" s="11"/>
    </row>
    <row r="78" spans="2:29">
      <c r="B78" s="16" t="s">
        <v>40</v>
      </c>
      <c r="C78" s="18">
        <v>100</v>
      </c>
      <c r="D78" s="29">
        <v>0.71159096796760146</v>
      </c>
      <c r="E78" s="20">
        <v>21</v>
      </c>
      <c r="H78" s="7">
        <f>H76/250</f>
        <v>0.1067867589682709</v>
      </c>
    </row>
    <row r="79" spans="2:29">
      <c r="B79" s="16" t="s">
        <v>65</v>
      </c>
      <c r="C79" s="18">
        <v>111.68970000000002</v>
      </c>
      <c r="D79" s="29">
        <v>0.10176692097113423</v>
      </c>
      <c r="E79" s="20">
        <v>22</v>
      </c>
      <c r="H79" s="11"/>
      <c r="AC79" s="31"/>
    </row>
    <row r="80" spans="2:29">
      <c r="B80" t="s">
        <v>35</v>
      </c>
      <c r="C80" s="11">
        <v>59</v>
      </c>
      <c r="D80" s="28">
        <v>5.4166666666666669E-2</v>
      </c>
      <c r="E80">
        <v>24</v>
      </c>
      <c r="G80" s="2"/>
      <c r="H80" s="11"/>
    </row>
    <row r="81" spans="2:31">
      <c r="B81" s="16" t="s">
        <v>42</v>
      </c>
      <c r="C81" s="18">
        <v>80.099099999999993</v>
      </c>
      <c r="D81" s="29">
        <v>0</v>
      </c>
      <c r="E81" s="20">
        <v>24</v>
      </c>
      <c r="H81" s="11"/>
    </row>
    <row r="82" spans="2:31" ht="16">
      <c r="B82" s="16" t="s">
        <v>84</v>
      </c>
      <c r="C82" s="18">
        <v>149.76185000000001</v>
      </c>
      <c r="D82" s="32">
        <v>0</v>
      </c>
      <c r="E82" s="20">
        <v>25</v>
      </c>
      <c r="G82" s="15" t="s">
        <v>98</v>
      </c>
      <c r="H82" s="11"/>
      <c r="I82" s="7"/>
      <c r="J82" s="7"/>
    </row>
    <row r="83" spans="2:31">
      <c r="B83" s="2" t="s">
        <v>52</v>
      </c>
      <c r="C83">
        <v>60</v>
      </c>
      <c r="D83" s="27">
        <v>0.74</v>
      </c>
      <c r="E83">
        <v>26</v>
      </c>
      <c r="G83" s="4" t="s">
        <v>73</v>
      </c>
      <c r="H83" s="16" t="s">
        <v>93</v>
      </c>
      <c r="I83" s="17" t="s">
        <v>75</v>
      </c>
      <c r="J83" s="17" t="s">
        <v>76</v>
      </c>
      <c r="K83" s="4" t="s">
        <v>77</v>
      </c>
      <c r="AD83" s="31"/>
      <c r="AE83" s="33"/>
    </row>
    <row r="84" spans="2:31">
      <c r="B84" s="2" t="s">
        <v>37</v>
      </c>
      <c r="C84" s="11">
        <v>80</v>
      </c>
      <c r="D84" s="28">
        <v>0.23545000000000002</v>
      </c>
      <c r="E84">
        <v>30</v>
      </c>
      <c r="G84" s="2" t="s">
        <v>78</v>
      </c>
      <c r="H84" s="7">
        <f>AVERAGE(D54:D82)</f>
        <v>0.62395057058454739</v>
      </c>
      <c r="I84" s="7">
        <f>STDEV(D54:D82)/SQRT(COUNT(D54:D82))</f>
        <v>0.26586577822961271</v>
      </c>
      <c r="J84" s="21">
        <f>I36/H36</f>
        <v>0.42610070535000338</v>
      </c>
      <c r="K84">
        <v>0</v>
      </c>
      <c r="AC84" s="31"/>
    </row>
    <row r="85" spans="2:31">
      <c r="B85" s="16" t="s">
        <v>53</v>
      </c>
      <c r="C85" s="18">
        <v>100.84620000000001</v>
      </c>
      <c r="D85" s="29">
        <v>0</v>
      </c>
      <c r="E85" s="20">
        <v>30</v>
      </c>
      <c r="G85" s="2" t="s">
        <v>79</v>
      </c>
      <c r="H85" s="7">
        <f>AVERAGE(D83:D88)</f>
        <v>0.20626191553741216</v>
      </c>
      <c r="I85" s="7">
        <f>STDEV(D83:D88)/SQRT(COUNT(D83:D88))</f>
        <v>0.1137443086423523</v>
      </c>
      <c r="J85" s="21">
        <f>I37/H37</f>
        <v>0.55145569818836071</v>
      </c>
      <c r="K85" s="7">
        <f>H36</f>
        <v>0.62395057058454739</v>
      </c>
      <c r="AC85" s="31"/>
      <c r="AD85" s="33"/>
    </row>
    <row r="86" spans="2:31">
      <c r="B86" s="16" t="s">
        <v>57</v>
      </c>
      <c r="C86" s="18">
        <v>100.59225000000001</v>
      </c>
      <c r="D86" s="29">
        <v>7.6259477659489081E-2</v>
      </c>
      <c r="E86" s="20">
        <v>31</v>
      </c>
      <c r="G86" s="2"/>
      <c r="H86" s="7"/>
      <c r="I86" s="7"/>
      <c r="J86" s="21"/>
      <c r="K86" s="7"/>
      <c r="AC86" s="31"/>
    </row>
    <row r="87" spans="2:31">
      <c r="B87" s="16" t="s">
        <v>42</v>
      </c>
      <c r="C87" s="18">
        <v>99.497749999999996</v>
      </c>
      <c r="D87" s="29">
        <v>0</v>
      </c>
      <c r="E87" s="20">
        <v>44</v>
      </c>
      <c r="G87" s="2"/>
      <c r="H87" s="7"/>
      <c r="I87" s="7"/>
      <c r="J87" s="21"/>
      <c r="K87" s="7"/>
      <c r="AC87" s="31"/>
    </row>
    <row r="88" spans="2:31">
      <c r="B88" s="16" t="s">
        <v>56</v>
      </c>
      <c r="C88" s="18">
        <v>99.956850000000003</v>
      </c>
      <c r="D88" s="32">
        <v>0.18586201556498391</v>
      </c>
      <c r="E88" s="20">
        <v>50</v>
      </c>
      <c r="G88" s="2"/>
      <c r="H88" s="7"/>
      <c r="I88" s="7"/>
      <c r="J88" s="21"/>
      <c r="K88" s="7"/>
      <c r="AC88" s="31"/>
      <c r="AD88" s="33"/>
    </row>
    <row r="89" spans="2:31">
      <c r="B89" t="s">
        <v>50</v>
      </c>
      <c r="C89" s="11">
        <v>100</v>
      </c>
      <c r="D89" s="27">
        <v>0</v>
      </c>
      <c r="E89">
        <v>55</v>
      </c>
      <c r="H89" s="11"/>
      <c r="I89" s="7"/>
      <c r="J89" s="21"/>
      <c r="K89" s="7">
        <f>H38</f>
        <v>5.2707429765336627E-2</v>
      </c>
    </row>
    <row r="90" spans="2:31">
      <c r="B90" s="2" t="s">
        <v>43</v>
      </c>
      <c r="C90">
        <v>100</v>
      </c>
      <c r="D90" s="28">
        <v>0.19734922428991986</v>
      </c>
      <c r="E90">
        <v>60</v>
      </c>
      <c r="H90" s="2" t="s">
        <v>95</v>
      </c>
      <c r="I90" s="7"/>
      <c r="J90" s="21"/>
      <c r="K90" s="7">
        <f>K41</f>
        <v>5.2707429765336627E-2</v>
      </c>
    </row>
    <row r="91" spans="2:31" ht="16">
      <c r="B91" s="16" t="s">
        <v>44</v>
      </c>
      <c r="C91" s="18">
        <v>201.291</v>
      </c>
      <c r="D91" s="29">
        <v>0</v>
      </c>
      <c r="E91" s="20">
        <v>60</v>
      </c>
      <c r="G91" t="s">
        <v>85</v>
      </c>
      <c r="H91" s="7">
        <f>H84*25</f>
        <v>15.598764264613685</v>
      </c>
      <c r="I91" s="7">
        <f>I84*25</f>
        <v>6.6466444557403177</v>
      </c>
      <c r="J91" s="21">
        <f>I91/H91</f>
        <v>0.42610070535000338</v>
      </c>
      <c r="K91" s="7">
        <f>H87</f>
        <v>0</v>
      </c>
      <c r="U91" s="34"/>
    </row>
    <row r="92" spans="2:31">
      <c r="B92" s="16" t="s">
        <v>60</v>
      </c>
      <c r="C92" s="18">
        <v>150.80600000000001</v>
      </c>
      <c r="D92" s="29">
        <v>6.8487927640659668E-2</v>
      </c>
      <c r="E92" s="20">
        <v>70</v>
      </c>
      <c r="G92" t="s">
        <v>86</v>
      </c>
      <c r="H92" s="7">
        <f>H85*25</f>
        <v>5.1565478884353038</v>
      </c>
      <c r="I92" s="7">
        <f>I85*25</f>
        <v>2.8436077160588074</v>
      </c>
      <c r="J92" s="21">
        <f t="shared" ref="J92:J96" si="7">I92/H92</f>
        <v>0.55145569818836071</v>
      </c>
      <c r="K92" s="7">
        <f>K91</f>
        <v>0</v>
      </c>
      <c r="U92" s="2"/>
      <c r="V92" s="7"/>
      <c r="W92" s="2"/>
    </row>
    <row r="93" spans="2:31">
      <c r="B93" s="16" t="s">
        <v>40</v>
      </c>
      <c r="C93" s="18">
        <v>150</v>
      </c>
      <c r="D93" s="29">
        <v>0</v>
      </c>
      <c r="E93" s="20">
        <v>71</v>
      </c>
      <c r="H93" s="7"/>
      <c r="I93" s="7"/>
      <c r="J93" s="21"/>
      <c r="K93" s="7"/>
      <c r="U93" s="2"/>
      <c r="V93" s="7"/>
      <c r="W93" s="2"/>
    </row>
    <row r="94" spans="2:31">
      <c r="B94" s="2" t="s">
        <v>58</v>
      </c>
      <c r="C94">
        <v>150</v>
      </c>
      <c r="D94" s="28">
        <v>0.15582228619211347</v>
      </c>
      <c r="E94">
        <v>100</v>
      </c>
      <c r="H94" s="7"/>
      <c r="I94" s="7"/>
      <c r="J94" s="21"/>
      <c r="K94" s="7"/>
    </row>
    <row r="95" spans="2:31">
      <c r="B95" s="2" t="s">
        <v>55</v>
      </c>
      <c r="C95">
        <v>150</v>
      </c>
      <c r="D95" s="28">
        <v>0</v>
      </c>
      <c r="E95">
        <v>100</v>
      </c>
      <c r="G95" s="2"/>
      <c r="H95" s="7"/>
      <c r="I95" s="7"/>
      <c r="J95" s="21"/>
      <c r="U95" s="4"/>
    </row>
    <row r="96" spans="2:31">
      <c r="B96" s="2" t="s">
        <v>37</v>
      </c>
      <c r="C96" s="11">
        <v>150</v>
      </c>
      <c r="D96" s="35">
        <v>0</v>
      </c>
      <c r="E96">
        <v>100</v>
      </c>
      <c r="G96" s="4" t="s">
        <v>99</v>
      </c>
      <c r="H96" s="24">
        <f>SUM(H91:H95)</f>
        <v>20.75531215304899</v>
      </c>
      <c r="I96" s="24">
        <f>SQRT(I91^2+I92^2)</f>
        <v>7.2293836088461019</v>
      </c>
      <c r="J96" s="21">
        <f t="shared" si="7"/>
        <v>0.34831485816916963</v>
      </c>
      <c r="U96" s="2"/>
      <c r="V96" s="2"/>
      <c r="W96" s="2"/>
    </row>
    <row r="97" spans="2:22">
      <c r="B97" s="2" t="s">
        <v>45</v>
      </c>
      <c r="C97">
        <v>150</v>
      </c>
      <c r="D97" s="27">
        <v>0.11925030503759534</v>
      </c>
      <c r="E97">
        <v>110</v>
      </c>
      <c r="H97" s="7"/>
      <c r="V97" s="7"/>
    </row>
    <row r="98" spans="2:22">
      <c r="B98" s="16" t="s">
        <v>59</v>
      </c>
      <c r="C98" s="18">
        <v>200</v>
      </c>
      <c r="D98" s="29">
        <v>0</v>
      </c>
      <c r="E98" s="20">
        <v>116</v>
      </c>
      <c r="H98" s="7"/>
      <c r="V98" s="7"/>
    </row>
    <row r="99" spans="2:22">
      <c r="B99" t="s">
        <v>50</v>
      </c>
      <c r="C99" s="11">
        <v>200</v>
      </c>
      <c r="D99" s="28">
        <v>0.02</v>
      </c>
      <c r="E99">
        <v>155</v>
      </c>
      <c r="H99" s="7"/>
      <c r="V99" s="7"/>
    </row>
    <row r="100" spans="2:22">
      <c r="B100" s="2" t="s">
        <v>47</v>
      </c>
      <c r="C100" s="11">
        <v>260</v>
      </c>
      <c r="D100" s="28">
        <v>0</v>
      </c>
      <c r="E100">
        <v>178</v>
      </c>
      <c r="H100" s="7"/>
      <c r="V100" s="7"/>
    </row>
    <row r="101" spans="2:22">
      <c r="B101" s="2" t="s">
        <v>37</v>
      </c>
      <c r="C101" s="11">
        <v>250</v>
      </c>
      <c r="D101" s="35">
        <v>2.605E-2</v>
      </c>
      <c r="E101">
        <v>200</v>
      </c>
      <c r="H101" s="7"/>
      <c r="V101" s="7"/>
    </row>
    <row r="102" spans="2:22">
      <c r="B102" s="2" t="s">
        <v>49</v>
      </c>
      <c r="C102">
        <v>250</v>
      </c>
      <c r="D102" s="27">
        <v>0</v>
      </c>
      <c r="E102">
        <v>210</v>
      </c>
      <c r="H102" s="7"/>
      <c r="V102" s="7"/>
    </row>
    <row r="103" spans="2:22">
      <c r="B103" s="2" t="s">
        <v>54</v>
      </c>
      <c r="C103">
        <v>350</v>
      </c>
      <c r="D103" s="28">
        <v>8.069436654972225E-3</v>
      </c>
      <c r="E103">
        <v>310</v>
      </c>
      <c r="H103" s="7"/>
      <c r="V103" s="7"/>
    </row>
    <row r="104" spans="2:22">
      <c r="B104" t="s">
        <v>50</v>
      </c>
      <c r="C104" s="11">
        <v>400</v>
      </c>
      <c r="D104" s="35">
        <v>7.0999999999999994E-2</v>
      </c>
      <c r="E104">
        <v>355</v>
      </c>
      <c r="H104" s="7"/>
      <c r="V104" s="7"/>
    </row>
    <row r="105" spans="2:22">
      <c r="H105" s="7"/>
      <c r="V105" s="7"/>
    </row>
    <row r="106" spans="2:22">
      <c r="B106" s="36" t="s">
        <v>100</v>
      </c>
      <c r="C106" s="36"/>
      <c r="D106" s="37">
        <f>AVERAGE(D54:D104)</f>
        <v>0.39212092588218833</v>
      </c>
      <c r="H106" s="7"/>
      <c r="V106" s="7"/>
    </row>
    <row r="107" spans="2:22">
      <c r="B107" s="2"/>
      <c r="D107" s="2"/>
      <c r="H107" s="7"/>
      <c r="V107" s="7"/>
    </row>
    <row r="108" spans="2:22">
      <c r="B108" s="2" t="s">
        <v>101</v>
      </c>
      <c r="D108" s="2">
        <f>COUNT(D36:D104)</f>
        <v>69</v>
      </c>
      <c r="H108" s="7"/>
      <c r="V108" s="7"/>
    </row>
    <row r="109" spans="2:22">
      <c r="B109" s="2" t="s">
        <v>102</v>
      </c>
      <c r="D109" s="2">
        <f>COUNT(D54:D104)</f>
        <v>51</v>
      </c>
      <c r="H109" s="7"/>
      <c r="V109" s="7"/>
    </row>
    <row r="110" spans="2:22">
      <c r="B110" s="2" t="s">
        <v>103</v>
      </c>
      <c r="D110" s="2">
        <f>COUNTIF(B36:B104,"=G??")</f>
        <v>36</v>
      </c>
      <c r="H110" s="7"/>
      <c r="V110" s="7"/>
    </row>
    <row r="111" spans="2:22">
      <c r="B111" s="2" t="s">
        <v>104</v>
      </c>
      <c r="C111" s="38"/>
      <c r="D111" s="2">
        <f>COUNTIF(B36:B104,"&lt;&gt;G??")</f>
        <v>33</v>
      </c>
      <c r="H111" s="7"/>
      <c r="V111" s="7"/>
    </row>
    <row r="112" spans="2:22">
      <c r="H112" s="7"/>
      <c r="V112" s="7"/>
    </row>
    <row r="113" spans="2:22">
      <c r="H113" s="7"/>
      <c r="V113" s="7"/>
    </row>
    <row r="114" spans="2:22">
      <c r="B114" s="36" t="s">
        <v>105</v>
      </c>
      <c r="C114" s="36"/>
      <c r="D114" s="37">
        <f>AVERAGE(D36:D104)</f>
        <v>0.31960482992567718</v>
      </c>
      <c r="H114" s="7"/>
      <c r="V114" s="7"/>
    </row>
    <row r="115" spans="2:22">
      <c r="B115" s="36" t="s">
        <v>106</v>
      </c>
      <c r="C115" s="36"/>
      <c r="D115" s="37">
        <f>AVERAGE(D36:D53)</f>
        <v>0.11414255804889566</v>
      </c>
      <c r="H115" s="7"/>
      <c r="V115" s="7"/>
    </row>
    <row r="116" spans="2:22">
      <c r="H116" s="7"/>
      <c r="V116" s="7"/>
    </row>
    <row r="117" spans="2:22">
      <c r="H117" s="7"/>
      <c r="V117" s="7"/>
    </row>
    <row r="118" spans="2:22">
      <c r="H118" s="7"/>
      <c r="V118" s="7"/>
    </row>
    <row r="119" spans="2:22">
      <c r="H119" s="7"/>
      <c r="V119" s="7"/>
    </row>
    <row r="120" spans="2:22">
      <c r="H120" s="7"/>
      <c r="V120" s="7"/>
    </row>
    <row r="121" spans="2:22">
      <c r="H121" s="7"/>
      <c r="V121" s="7"/>
    </row>
    <row r="122" spans="2:22">
      <c r="H122" s="7"/>
      <c r="V122" s="7"/>
    </row>
    <row r="123" spans="2:22">
      <c r="H123" s="7"/>
      <c r="V123" s="7"/>
    </row>
    <row r="124" spans="2:22">
      <c r="H124" s="7"/>
      <c r="V124" s="7"/>
    </row>
    <row r="125" spans="2:22">
      <c r="H125" s="7"/>
      <c r="V125" s="7"/>
    </row>
    <row r="126" spans="2:22">
      <c r="H126" s="7"/>
      <c r="V126" s="7"/>
    </row>
    <row r="127" spans="2:22">
      <c r="H127" s="7"/>
      <c r="V127" s="7"/>
    </row>
    <row r="128" spans="2:22">
      <c r="H128" s="7"/>
      <c r="V128" s="7"/>
    </row>
    <row r="129" spans="8:22">
      <c r="H129" s="7"/>
      <c r="V129" s="7"/>
    </row>
    <row r="130" spans="8:22">
      <c r="H130" s="7"/>
      <c r="V130" s="7"/>
    </row>
    <row r="131" spans="8:22">
      <c r="H131" s="7"/>
      <c r="V131" s="7"/>
    </row>
    <row r="132" spans="8:22">
      <c r="H132" s="7"/>
      <c r="V132" s="7"/>
    </row>
    <row r="133" spans="8:22">
      <c r="H133" s="7"/>
      <c r="V133" s="7"/>
    </row>
    <row r="134" spans="8:22">
      <c r="H134" s="7"/>
      <c r="V134" s="7"/>
    </row>
    <row r="135" spans="8:22">
      <c r="H135" s="7"/>
      <c r="V135" s="7"/>
    </row>
    <row r="136" spans="8:22">
      <c r="H136" s="7"/>
      <c r="V136" s="7"/>
    </row>
    <row r="137" spans="8:22">
      <c r="H137" s="7"/>
      <c r="V137" s="7"/>
    </row>
    <row r="138" spans="8:22">
      <c r="H138" s="7"/>
      <c r="V138" s="7"/>
    </row>
    <row r="139" spans="8:22">
      <c r="H139" s="7"/>
      <c r="V139" s="7"/>
    </row>
    <row r="140" spans="8:22">
      <c r="H140" s="7"/>
      <c r="V140" s="7"/>
    </row>
    <row r="141" spans="8:22">
      <c r="H141" s="7"/>
      <c r="V141" s="7"/>
    </row>
    <row r="142" spans="8:22">
      <c r="H142" s="7"/>
      <c r="V142" s="7"/>
    </row>
    <row r="143" spans="8:22">
      <c r="H143" s="7"/>
      <c r="V143" s="7"/>
    </row>
    <row r="144" spans="8:22">
      <c r="H144" s="7"/>
      <c r="V144" s="7"/>
    </row>
    <row r="145" spans="8:22">
      <c r="H145" s="7"/>
      <c r="V145" s="7"/>
    </row>
    <row r="146" spans="8:22">
      <c r="H146" s="7"/>
      <c r="V146" s="7"/>
    </row>
    <row r="147" spans="8:22">
      <c r="H147" s="7"/>
      <c r="V147" s="7"/>
    </row>
    <row r="148" spans="8:22">
      <c r="H148" s="7"/>
      <c r="V148" s="7"/>
    </row>
    <row r="149" spans="8:22">
      <c r="H149" s="7"/>
      <c r="V149" s="7"/>
    </row>
    <row r="150" spans="8:22">
      <c r="H150" s="7"/>
      <c r="V150" s="7"/>
    </row>
    <row r="151" spans="8:22">
      <c r="H151" s="7"/>
      <c r="V151" s="7"/>
    </row>
    <row r="152" spans="8:22">
      <c r="H152" s="7"/>
      <c r="V152" s="7"/>
    </row>
    <row r="153" spans="8:22">
      <c r="H153" s="7"/>
      <c r="V153" s="7"/>
    </row>
    <row r="154" spans="8:22">
      <c r="H154" s="7"/>
      <c r="V154" s="7"/>
    </row>
    <row r="155" spans="8:22">
      <c r="H155" s="7"/>
      <c r="V155" s="7"/>
    </row>
    <row r="156" spans="8:22">
      <c r="H156" s="7"/>
      <c r="V156" s="7"/>
    </row>
    <row r="157" spans="8:22">
      <c r="H157" s="7"/>
      <c r="V157" s="7"/>
    </row>
    <row r="158" spans="8:22">
      <c r="H158" s="7"/>
      <c r="V158" s="7"/>
    </row>
    <row r="159" spans="8:22">
      <c r="H159" s="7"/>
      <c r="V159" s="7"/>
    </row>
    <row r="160" spans="8:22">
      <c r="H160" s="7"/>
      <c r="V160" s="7"/>
    </row>
    <row r="161" spans="8:22">
      <c r="H161" s="7"/>
      <c r="V161" s="7"/>
    </row>
    <row r="162" spans="8:22">
      <c r="H162" s="7"/>
      <c r="V162" s="7"/>
    </row>
    <row r="163" spans="8:22">
      <c r="H163" s="7"/>
      <c r="V163" s="7"/>
    </row>
    <row r="164" spans="8:22">
      <c r="H164" s="7"/>
      <c r="V164" s="7"/>
    </row>
    <row r="165" spans="8:22">
      <c r="H165" s="7"/>
      <c r="V165" s="7"/>
    </row>
    <row r="166" spans="8:22">
      <c r="H166" s="7"/>
      <c r="V166" s="7"/>
    </row>
    <row r="167" spans="8:22">
      <c r="H167" s="7"/>
      <c r="V167" s="7"/>
    </row>
    <row r="168" spans="8:22">
      <c r="H168" s="7"/>
      <c r="V168" s="7"/>
    </row>
    <row r="169" spans="8:22">
      <c r="H169" s="7"/>
      <c r="V169" s="7"/>
    </row>
    <row r="170" spans="8:22">
      <c r="H170" s="7"/>
      <c r="V170" s="7"/>
    </row>
    <row r="171" spans="8:22">
      <c r="H171" s="7"/>
      <c r="V171" s="7"/>
    </row>
    <row r="172" spans="8:22">
      <c r="H172" s="7"/>
      <c r="V172" s="7"/>
    </row>
    <row r="173" spans="8:22">
      <c r="H173" s="7"/>
      <c r="V173" s="7"/>
    </row>
    <row r="174" spans="8:22">
      <c r="V174" s="7"/>
    </row>
    <row r="175" spans="8:22">
      <c r="V175" s="7"/>
    </row>
    <row r="176" spans="8:22">
      <c r="V176" s="7"/>
    </row>
    <row r="177" spans="22:22">
      <c r="V177" s="7"/>
    </row>
    <row r="178" spans="22:22">
      <c r="V178" s="7"/>
    </row>
    <row r="179" spans="22:22">
      <c r="V179" s="7"/>
    </row>
    <row r="180" spans="22:22">
      <c r="V180" s="7"/>
    </row>
    <row r="181" spans="22:22">
      <c r="V181" s="7"/>
    </row>
    <row r="182" spans="22:22">
      <c r="V182" s="7"/>
    </row>
    <row r="183" spans="22:22">
      <c r="V183" s="7"/>
    </row>
    <row r="184" spans="22:22">
      <c r="V184" s="7"/>
    </row>
    <row r="185" spans="22:22">
      <c r="V185" s="7"/>
    </row>
    <row r="186" spans="22:22">
      <c r="V186" s="7"/>
    </row>
    <row r="187" spans="22:22">
      <c r="V187" s="7"/>
    </row>
    <row r="188" spans="22:22">
      <c r="V188" s="7"/>
    </row>
    <row r="189" spans="22:22">
      <c r="V189" s="7"/>
    </row>
    <row r="190" spans="22:22">
      <c r="V190" s="7"/>
    </row>
    <row r="191" spans="22:22">
      <c r="V191" s="7"/>
    </row>
    <row r="192" spans="22:22">
      <c r="V192" s="7"/>
    </row>
    <row r="193" spans="22:22">
      <c r="V193" s="7"/>
    </row>
    <row r="194" spans="22:22">
      <c r="V194" s="7"/>
    </row>
    <row r="195" spans="22:22">
      <c r="V195" s="7"/>
    </row>
    <row r="196" spans="22:22">
      <c r="V196" s="7"/>
    </row>
    <row r="197" spans="22:22">
      <c r="V197" s="7"/>
    </row>
    <row r="198" spans="22:22">
      <c r="V198" s="7"/>
    </row>
    <row r="199" spans="22:22">
      <c r="V199" s="7"/>
    </row>
    <row r="200" spans="22:22">
      <c r="V200" s="7"/>
    </row>
    <row r="201" spans="22:22">
      <c r="V201" s="7"/>
    </row>
    <row r="202" spans="22:22">
      <c r="V202" s="7"/>
    </row>
    <row r="203" spans="22:22">
      <c r="V203" s="7"/>
    </row>
    <row r="204" spans="22:22">
      <c r="V204" s="7"/>
    </row>
    <row r="205" spans="22:22">
      <c r="V205" s="7"/>
    </row>
    <row r="206" spans="22:22">
      <c r="V206" s="7"/>
    </row>
    <row r="207" spans="22:22">
      <c r="V207" s="7"/>
    </row>
    <row r="208" spans="22:22">
      <c r="V208" s="7"/>
    </row>
    <row r="209" spans="22:22">
      <c r="V209" s="7"/>
    </row>
    <row r="210" spans="22:22">
      <c r="V210" s="7"/>
    </row>
    <row r="211" spans="22:22">
      <c r="V211" s="7"/>
    </row>
    <row r="212" spans="22:22">
      <c r="V212" s="7"/>
    </row>
    <row r="213" spans="22:22">
      <c r="V213" s="7"/>
    </row>
    <row r="214" spans="22:22">
      <c r="V214" s="7"/>
    </row>
    <row r="215" spans="22:22">
      <c r="V215" s="7"/>
    </row>
    <row r="216" spans="22:22">
      <c r="V216" s="7"/>
    </row>
    <row r="217" spans="22:22">
      <c r="V217" s="7"/>
    </row>
    <row r="218" spans="22:22">
      <c r="V218" s="7"/>
    </row>
    <row r="219" spans="22:22">
      <c r="V219" s="7"/>
    </row>
    <row r="220" spans="22:22">
      <c r="V220" s="7"/>
    </row>
    <row r="221" spans="22:22">
      <c r="V221" s="7"/>
    </row>
    <row r="222" spans="22:22">
      <c r="V222" s="7"/>
    </row>
    <row r="223" spans="22:22">
      <c r="V223" s="7"/>
    </row>
    <row r="224" spans="22:22">
      <c r="V224" s="7"/>
    </row>
    <row r="225" spans="22:22">
      <c r="V225" s="7"/>
    </row>
    <row r="226" spans="22:22">
      <c r="V226" s="7"/>
    </row>
    <row r="227" spans="22:22">
      <c r="V227" s="7"/>
    </row>
    <row r="228" spans="22:22">
      <c r="V228" s="7"/>
    </row>
    <row r="229" spans="22:22">
      <c r="V229" s="7"/>
    </row>
    <row r="230" spans="22:22">
      <c r="V230" s="7"/>
    </row>
    <row r="231" spans="22:22">
      <c r="V231" s="7"/>
    </row>
    <row r="232" spans="22:22">
      <c r="V232" s="7"/>
    </row>
    <row r="233" spans="22:22">
      <c r="V233" s="7"/>
    </row>
    <row r="234" spans="22:22">
      <c r="V234" s="7"/>
    </row>
    <row r="235" spans="22:22">
      <c r="V235" s="7"/>
    </row>
    <row r="236" spans="22:22">
      <c r="V236" s="7"/>
    </row>
    <row r="237" spans="22:22">
      <c r="V237" s="7"/>
    </row>
    <row r="238" spans="22:22">
      <c r="V238" s="7"/>
    </row>
    <row r="239" spans="22:22">
      <c r="V239" s="7"/>
    </row>
    <row r="240" spans="22:22">
      <c r="V240" s="7"/>
    </row>
    <row r="241" spans="22:22">
      <c r="V241" s="7"/>
    </row>
    <row r="242" spans="22:22">
      <c r="V242" s="7"/>
    </row>
    <row r="243" spans="22:22">
      <c r="V243" s="7"/>
    </row>
    <row r="244" spans="22:22">
      <c r="V244" s="7"/>
    </row>
    <row r="245" spans="22:22">
      <c r="V245" s="7"/>
    </row>
    <row r="246" spans="22:22">
      <c r="V246" s="7"/>
    </row>
    <row r="247" spans="22:22">
      <c r="V247" s="7"/>
    </row>
    <row r="248" spans="22:22">
      <c r="V248" s="7"/>
    </row>
    <row r="249" spans="22:22">
      <c r="V249" s="7"/>
    </row>
    <row r="250" spans="22:22">
      <c r="V250" s="7"/>
    </row>
    <row r="251" spans="22:22">
      <c r="V251" s="7"/>
    </row>
    <row r="252" spans="22:22">
      <c r="V252" s="7"/>
    </row>
    <row r="253" spans="22:22">
      <c r="V253" s="7"/>
    </row>
    <row r="254" spans="22:22">
      <c r="V254" s="7"/>
    </row>
    <row r="255" spans="22:22">
      <c r="V255" s="7"/>
    </row>
    <row r="256" spans="22:22">
      <c r="V256" s="7"/>
    </row>
    <row r="257" spans="22:22">
      <c r="V257" s="7"/>
    </row>
    <row r="258" spans="22:22">
      <c r="V258" s="7"/>
    </row>
    <row r="259" spans="22:22">
      <c r="V259" s="7"/>
    </row>
    <row r="260" spans="22:22">
      <c r="V260" s="7"/>
    </row>
    <row r="261" spans="22:22">
      <c r="V261" s="7"/>
    </row>
    <row r="262" spans="22:22">
      <c r="V262" s="7"/>
    </row>
    <row r="263" spans="22:22">
      <c r="V263" s="7"/>
    </row>
    <row r="264" spans="22:22">
      <c r="V264" s="7"/>
    </row>
    <row r="265" spans="22:22">
      <c r="V265" s="7"/>
    </row>
    <row r="266" spans="22:22">
      <c r="V266" s="7"/>
    </row>
    <row r="267" spans="22:22">
      <c r="V267" s="7"/>
    </row>
    <row r="268" spans="22:22">
      <c r="V268" s="7"/>
    </row>
    <row r="269" spans="22:22">
      <c r="V269" s="7"/>
    </row>
    <row r="270" spans="22:22">
      <c r="V270" s="7"/>
    </row>
    <row r="271" spans="22:22">
      <c r="V271" s="7"/>
    </row>
    <row r="272" spans="22:22">
      <c r="V272" s="7"/>
    </row>
    <row r="273" spans="22:22">
      <c r="V273" s="7"/>
    </row>
    <row r="274" spans="22:22">
      <c r="V274" s="7"/>
    </row>
    <row r="275" spans="22:22">
      <c r="V275" s="7"/>
    </row>
    <row r="276" spans="22:22">
      <c r="V276" s="7"/>
    </row>
    <row r="277" spans="22:22">
      <c r="V277" s="7"/>
    </row>
    <row r="278" spans="22:22">
      <c r="V278" s="7"/>
    </row>
    <row r="279" spans="22:22">
      <c r="V279" s="7"/>
    </row>
    <row r="280" spans="22:22">
      <c r="V280" s="7"/>
    </row>
    <row r="281" spans="22:22">
      <c r="V281" s="7"/>
    </row>
    <row r="282" spans="22:22">
      <c r="V282" s="7"/>
    </row>
    <row r="283" spans="22:22">
      <c r="V283" s="7"/>
    </row>
    <row r="284" spans="22:22">
      <c r="V284" s="7"/>
    </row>
    <row r="285" spans="22:22">
      <c r="V285" s="7"/>
    </row>
    <row r="286" spans="22:22">
      <c r="V286" s="7"/>
    </row>
    <row r="287" spans="22:22">
      <c r="V287" s="7"/>
    </row>
    <row r="288" spans="22:22">
      <c r="V288" s="7"/>
    </row>
    <row r="289" spans="22:22">
      <c r="V289" s="7"/>
    </row>
    <row r="290" spans="22:22">
      <c r="V290" s="7"/>
    </row>
    <row r="291" spans="22:22">
      <c r="V291" s="7"/>
    </row>
    <row r="292" spans="22:22">
      <c r="V292" s="7"/>
    </row>
    <row r="293" spans="22:22">
      <c r="V293" s="7"/>
    </row>
    <row r="294" spans="22:22">
      <c r="V294" s="7"/>
    </row>
    <row r="295" spans="22:22">
      <c r="V295" s="7"/>
    </row>
    <row r="296" spans="22:22">
      <c r="V296" s="7"/>
    </row>
    <row r="297" spans="22:22">
      <c r="V297" s="7"/>
    </row>
    <row r="298" spans="22:22">
      <c r="V298" s="7"/>
    </row>
    <row r="299" spans="22:22">
      <c r="V299" s="7"/>
    </row>
    <row r="300" spans="22:22">
      <c r="V300" s="7"/>
    </row>
    <row r="301" spans="22:22">
      <c r="V301" s="7"/>
    </row>
    <row r="302" spans="22:22">
      <c r="V302" s="7"/>
    </row>
    <row r="303" spans="22:22">
      <c r="V303" s="7"/>
    </row>
    <row r="304" spans="22:22">
      <c r="V304" s="7"/>
    </row>
    <row r="305" spans="22:22">
      <c r="V305" s="7"/>
    </row>
    <row r="306" spans="22:22">
      <c r="V306" s="7"/>
    </row>
    <row r="307" spans="22:22">
      <c r="V307" s="7"/>
    </row>
    <row r="308" spans="22:22">
      <c r="V308" s="7"/>
    </row>
    <row r="309" spans="22:22">
      <c r="V309" s="7"/>
    </row>
    <row r="310" spans="22:22">
      <c r="V310" s="7"/>
    </row>
    <row r="311" spans="22:22">
      <c r="V311" s="7"/>
    </row>
    <row r="312" spans="22:22">
      <c r="V312" s="7"/>
    </row>
    <row r="313" spans="22:22">
      <c r="V313" s="7"/>
    </row>
    <row r="314" spans="22:22">
      <c r="V314" s="7"/>
    </row>
    <row r="315" spans="22:22">
      <c r="V315" s="7"/>
    </row>
    <row r="316" spans="22:22">
      <c r="V316" s="7"/>
    </row>
    <row r="317" spans="22:22">
      <c r="V317" s="7"/>
    </row>
    <row r="318" spans="22:22">
      <c r="V318" s="7"/>
    </row>
    <row r="319" spans="22:22">
      <c r="V319" s="7"/>
    </row>
    <row r="320" spans="22:22">
      <c r="V320" s="7"/>
    </row>
    <row r="321" spans="22:22">
      <c r="V321" s="7"/>
    </row>
    <row r="322" spans="22:22">
      <c r="V322" s="7"/>
    </row>
    <row r="323" spans="22:22">
      <c r="V323" s="7"/>
    </row>
    <row r="324" spans="22:22">
      <c r="V324" s="7"/>
    </row>
    <row r="325" spans="22:22">
      <c r="V325" s="7"/>
    </row>
    <row r="326" spans="22:22">
      <c r="V326" s="7"/>
    </row>
    <row r="327" spans="22:22">
      <c r="V327" s="7"/>
    </row>
    <row r="328" spans="22:22">
      <c r="V328" s="7"/>
    </row>
    <row r="329" spans="22:22">
      <c r="V329" s="7"/>
    </row>
    <row r="330" spans="22:22">
      <c r="V330" s="7"/>
    </row>
    <row r="331" spans="22:22">
      <c r="V331" s="7"/>
    </row>
    <row r="332" spans="22:22">
      <c r="V332" s="7"/>
    </row>
    <row r="333" spans="22:22">
      <c r="V333" s="7"/>
    </row>
    <row r="334" spans="22:22">
      <c r="V334" s="7"/>
    </row>
    <row r="335" spans="22:22">
      <c r="V335" s="7"/>
    </row>
    <row r="336" spans="22:22">
      <c r="V336" s="7"/>
    </row>
    <row r="337" spans="22:22">
      <c r="V337" s="7"/>
    </row>
    <row r="338" spans="22:22">
      <c r="V338" s="7"/>
    </row>
    <row r="339" spans="22:22">
      <c r="V339" s="7"/>
    </row>
    <row r="340" spans="22:22">
      <c r="V340" s="7"/>
    </row>
    <row r="341" spans="22:22">
      <c r="V341" s="7"/>
    </row>
    <row r="342" spans="22:22">
      <c r="V342" s="7"/>
    </row>
    <row r="343" spans="22:22">
      <c r="V343" s="7"/>
    </row>
    <row r="344" spans="22:22">
      <c r="V344" s="7"/>
    </row>
    <row r="345" spans="22:22">
      <c r="V345" s="7"/>
    </row>
    <row r="346" spans="22:22">
      <c r="V346" s="7"/>
    </row>
    <row r="347" spans="22:22">
      <c r="V347" s="7"/>
    </row>
    <row r="348" spans="22:22">
      <c r="V348" s="7"/>
    </row>
    <row r="349" spans="22:22">
      <c r="V349" s="7"/>
    </row>
    <row r="350" spans="22:22">
      <c r="V350" s="7"/>
    </row>
    <row r="351" spans="22:22">
      <c r="V351" s="7"/>
    </row>
    <row r="352" spans="22:22">
      <c r="V352" s="7"/>
    </row>
    <row r="353" spans="22:22">
      <c r="V353" s="7"/>
    </row>
    <row r="354" spans="22:22">
      <c r="V354" s="7"/>
    </row>
    <row r="355" spans="22:22">
      <c r="V355" s="7"/>
    </row>
    <row r="356" spans="22:22">
      <c r="V356" s="7"/>
    </row>
    <row r="357" spans="22:22">
      <c r="V357" s="7"/>
    </row>
    <row r="358" spans="22:22">
      <c r="V358" s="7"/>
    </row>
    <row r="359" spans="22:22">
      <c r="V359" s="7"/>
    </row>
    <row r="360" spans="22:22">
      <c r="V360" s="7"/>
    </row>
    <row r="361" spans="22:22">
      <c r="V361" s="7"/>
    </row>
    <row r="362" spans="22:22">
      <c r="V362" s="7"/>
    </row>
    <row r="363" spans="22:22">
      <c r="V363" s="7"/>
    </row>
    <row r="364" spans="22:22">
      <c r="V364" s="7"/>
    </row>
    <row r="365" spans="22:22">
      <c r="V365" s="7"/>
    </row>
    <row r="366" spans="22:22">
      <c r="V366" s="7"/>
    </row>
    <row r="367" spans="22:22">
      <c r="V367" s="7"/>
    </row>
    <row r="368" spans="22:22">
      <c r="V368" s="7"/>
    </row>
    <row r="369" spans="22:22">
      <c r="V369" s="7"/>
    </row>
    <row r="370" spans="22:22">
      <c r="V370" s="7"/>
    </row>
    <row r="371" spans="22:22">
      <c r="V371" s="7"/>
    </row>
    <row r="372" spans="22:22">
      <c r="V372" s="7"/>
    </row>
    <row r="373" spans="22:22">
      <c r="V373" s="7"/>
    </row>
    <row r="374" spans="22:22">
      <c r="V374" s="7"/>
    </row>
    <row r="375" spans="22:22">
      <c r="V375" s="7"/>
    </row>
    <row r="376" spans="22:22">
      <c r="V376" s="7"/>
    </row>
    <row r="377" spans="22:22">
      <c r="V377" s="7"/>
    </row>
    <row r="378" spans="22:22">
      <c r="V378" s="7"/>
    </row>
    <row r="379" spans="22:22">
      <c r="V379" s="7"/>
    </row>
    <row r="380" spans="22:22">
      <c r="V380" s="7"/>
    </row>
    <row r="381" spans="22:22">
      <c r="V381" s="7"/>
    </row>
    <row r="382" spans="22:22">
      <c r="V382" s="7"/>
    </row>
    <row r="383" spans="22:22">
      <c r="V383" s="7"/>
    </row>
    <row r="384" spans="22:22">
      <c r="V384" s="7"/>
    </row>
    <row r="385" spans="22:22">
      <c r="V385" s="7"/>
    </row>
    <row r="386" spans="22:22">
      <c r="V386" s="7"/>
    </row>
    <row r="387" spans="22:22">
      <c r="V387" s="7"/>
    </row>
    <row r="388" spans="22:22">
      <c r="V388" s="7"/>
    </row>
    <row r="389" spans="22:22">
      <c r="V389" s="7"/>
    </row>
    <row r="390" spans="22:22">
      <c r="V390" s="7"/>
    </row>
    <row r="391" spans="22:22">
      <c r="V391" s="7"/>
    </row>
    <row r="392" spans="22:22">
      <c r="V392" s="7"/>
    </row>
    <row r="393" spans="22:22">
      <c r="V393" s="7"/>
    </row>
    <row r="394" spans="22:22">
      <c r="V394" s="7"/>
    </row>
    <row r="395" spans="22:22">
      <c r="V395" s="7"/>
    </row>
    <row r="396" spans="22:22">
      <c r="V396" s="7"/>
    </row>
    <row r="397" spans="22:22">
      <c r="V397" s="7"/>
    </row>
    <row r="398" spans="22:22">
      <c r="V398" s="7"/>
    </row>
    <row r="399" spans="22:22">
      <c r="V399" s="7"/>
    </row>
    <row r="400" spans="22:22">
      <c r="V400" s="7"/>
    </row>
    <row r="401" spans="22:22">
      <c r="V401" s="7"/>
    </row>
    <row r="402" spans="22:22">
      <c r="V402" s="7"/>
    </row>
    <row r="403" spans="22:22">
      <c r="V403" s="7"/>
    </row>
    <row r="404" spans="22:22">
      <c r="V404" s="7"/>
    </row>
    <row r="405" spans="22:22">
      <c r="V405" s="7"/>
    </row>
    <row r="406" spans="22:22">
      <c r="V406" s="7"/>
    </row>
    <row r="407" spans="22:22">
      <c r="V407" s="7"/>
    </row>
    <row r="408" spans="22:22">
      <c r="V408" s="7"/>
    </row>
    <row r="409" spans="22:22">
      <c r="V409" s="7"/>
    </row>
    <row r="410" spans="22:22">
      <c r="V410" s="7"/>
    </row>
    <row r="411" spans="22:22">
      <c r="V411" s="7"/>
    </row>
    <row r="412" spans="22:22">
      <c r="V412" s="7"/>
    </row>
    <row r="413" spans="22:22">
      <c r="V413" s="7"/>
    </row>
    <row r="414" spans="22:22">
      <c r="V414" s="7"/>
    </row>
    <row r="415" spans="22:22">
      <c r="V415" s="7"/>
    </row>
    <row r="416" spans="22:22">
      <c r="V416" s="7"/>
    </row>
    <row r="417" spans="22:22">
      <c r="V417" s="7"/>
    </row>
    <row r="418" spans="22:22">
      <c r="V418" s="7"/>
    </row>
    <row r="419" spans="22:22">
      <c r="V419" s="7"/>
    </row>
    <row r="420" spans="22:22">
      <c r="V420" s="7"/>
    </row>
    <row r="421" spans="22:22">
      <c r="V421" s="7"/>
    </row>
    <row r="422" spans="22:22">
      <c r="V422" s="7"/>
    </row>
    <row r="423" spans="22:22">
      <c r="V423" s="7"/>
    </row>
    <row r="424" spans="22:22">
      <c r="V424" s="7"/>
    </row>
    <row r="425" spans="22:22">
      <c r="V425" s="7"/>
    </row>
    <row r="426" spans="22:22">
      <c r="V426" s="7"/>
    </row>
    <row r="427" spans="22:22">
      <c r="V427" s="7"/>
    </row>
    <row r="428" spans="22:22">
      <c r="V428" s="7"/>
    </row>
    <row r="429" spans="22:22">
      <c r="V429" s="7"/>
    </row>
    <row r="430" spans="22:22">
      <c r="V430" s="7"/>
    </row>
    <row r="431" spans="22:22">
      <c r="V431" s="7"/>
    </row>
    <row r="432" spans="22:22">
      <c r="V432" s="7"/>
    </row>
    <row r="433" spans="22:22">
      <c r="V433" s="7"/>
    </row>
    <row r="434" spans="22:22">
      <c r="V434" s="7"/>
    </row>
    <row r="435" spans="22:22">
      <c r="V435" s="7"/>
    </row>
    <row r="436" spans="22:22">
      <c r="V436" s="7"/>
    </row>
    <row r="437" spans="22:22">
      <c r="V437" s="7"/>
    </row>
    <row r="438" spans="22:22">
      <c r="V438" s="7"/>
    </row>
    <row r="439" spans="22:22">
      <c r="V439" s="7"/>
    </row>
    <row r="440" spans="22:22">
      <c r="V440" s="7"/>
    </row>
    <row r="441" spans="22:22">
      <c r="V441" s="7"/>
    </row>
    <row r="442" spans="22:22">
      <c r="V442" s="7"/>
    </row>
    <row r="443" spans="22:22">
      <c r="V443" s="7"/>
    </row>
    <row r="444" spans="22:22">
      <c r="V444" s="7"/>
    </row>
    <row r="445" spans="22:22">
      <c r="V445" s="7"/>
    </row>
    <row r="446" spans="22:22">
      <c r="V446" s="7"/>
    </row>
    <row r="447" spans="22:22">
      <c r="V447" s="7"/>
    </row>
    <row r="448" spans="22:22">
      <c r="V448" s="7"/>
    </row>
    <row r="449" spans="22:22">
      <c r="V449" s="7"/>
    </row>
    <row r="450" spans="22:22">
      <c r="V450" s="7"/>
    </row>
    <row r="451" spans="22:22">
      <c r="V451" s="7"/>
    </row>
    <row r="452" spans="22:22">
      <c r="V452" s="7"/>
    </row>
    <row r="453" spans="22:22">
      <c r="V453" s="7"/>
    </row>
    <row r="454" spans="22:22">
      <c r="V454" s="7"/>
    </row>
    <row r="455" spans="22:22">
      <c r="V455" s="7"/>
    </row>
    <row r="456" spans="22:22">
      <c r="V456" s="7"/>
    </row>
    <row r="457" spans="22:22">
      <c r="V457" s="7"/>
    </row>
    <row r="458" spans="22:22">
      <c r="V458" s="7"/>
    </row>
    <row r="459" spans="22:22">
      <c r="V459" s="7"/>
    </row>
    <row r="460" spans="22:22">
      <c r="V460" s="7"/>
    </row>
    <row r="461" spans="22:22">
      <c r="V461" s="7"/>
    </row>
    <row r="462" spans="22:22">
      <c r="V462" s="7"/>
    </row>
    <row r="463" spans="22:22">
      <c r="V463" s="7"/>
    </row>
    <row r="464" spans="22:22">
      <c r="V464" s="7"/>
    </row>
    <row r="465" spans="22:22">
      <c r="V465" s="7"/>
    </row>
    <row r="466" spans="22:22">
      <c r="V466" s="7"/>
    </row>
    <row r="467" spans="22:22">
      <c r="V467" s="7"/>
    </row>
    <row r="468" spans="22:22">
      <c r="V468" s="7"/>
    </row>
    <row r="469" spans="22:22">
      <c r="V469" s="7"/>
    </row>
    <row r="470" spans="22:22">
      <c r="V470" s="7"/>
    </row>
    <row r="471" spans="22:22">
      <c r="V471" s="7"/>
    </row>
    <row r="472" spans="22:22">
      <c r="V472" s="7"/>
    </row>
    <row r="473" spans="22:22">
      <c r="V473" s="7"/>
    </row>
    <row r="474" spans="22:22">
      <c r="V474" s="7"/>
    </row>
    <row r="475" spans="22:22">
      <c r="V475" s="7"/>
    </row>
    <row r="476" spans="22:22">
      <c r="V476" s="7"/>
    </row>
    <row r="477" spans="22:22">
      <c r="V477" s="7"/>
    </row>
    <row r="478" spans="22:22">
      <c r="V478" s="7"/>
    </row>
    <row r="479" spans="22:22">
      <c r="V479" s="7"/>
    </row>
    <row r="480" spans="22:22">
      <c r="V480" s="7"/>
    </row>
    <row r="481" spans="22:22">
      <c r="V481" s="7"/>
    </row>
    <row r="482" spans="22:22">
      <c r="V482" s="7"/>
    </row>
    <row r="483" spans="22:22">
      <c r="V483" s="7"/>
    </row>
    <row r="484" spans="22:22">
      <c r="V484" s="7"/>
    </row>
    <row r="485" spans="22:22">
      <c r="V485" s="7"/>
    </row>
    <row r="486" spans="22:22">
      <c r="V486" s="7"/>
    </row>
    <row r="487" spans="22:22">
      <c r="V487" s="7"/>
    </row>
    <row r="488" spans="22:22">
      <c r="V488" s="7"/>
    </row>
    <row r="489" spans="22:22">
      <c r="V489" s="7"/>
    </row>
    <row r="490" spans="22:22">
      <c r="V490" s="7"/>
    </row>
    <row r="491" spans="22:22">
      <c r="V491" s="7"/>
    </row>
    <row r="492" spans="22:22">
      <c r="V492" s="7"/>
    </row>
    <row r="493" spans="22:22">
      <c r="V493" s="7"/>
    </row>
    <row r="494" spans="22:22">
      <c r="V494" s="7"/>
    </row>
    <row r="495" spans="22:22">
      <c r="V495" s="7"/>
    </row>
    <row r="496" spans="22:22">
      <c r="V496" s="7"/>
    </row>
    <row r="497" spans="22:22">
      <c r="V497" s="7"/>
    </row>
    <row r="498" spans="22:22">
      <c r="V498" s="7"/>
    </row>
    <row r="499" spans="22:22">
      <c r="V499" s="7"/>
    </row>
    <row r="500" spans="22:22">
      <c r="V500" s="7"/>
    </row>
    <row r="501" spans="22:22">
      <c r="V501" s="7"/>
    </row>
    <row r="502" spans="22:22">
      <c r="V502" s="7"/>
    </row>
    <row r="503" spans="22:22">
      <c r="V503" s="7"/>
    </row>
    <row r="504" spans="22:22">
      <c r="V504" s="7"/>
    </row>
    <row r="505" spans="22:22">
      <c r="V505" s="7"/>
    </row>
    <row r="506" spans="22:22">
      <c r="V506" s="7"/>
    </row>
    <row r="507" spans="22:22">
      <c r="V507" s="7"/>
    </row>
    <row r="508" spans="22:22">
      <c r="V508" s="7"/>
    </row>
    <row r="509" spans="22:22">
      <c r="V509" s="7"/>
    </row>
    <row r="510" spans="22:22">
      <c r="V510" s="7"/>
    </row>
    <row r="511" spans="22:22">
      <c r="V511" s="7"/>
    </row>
    <row r="512" spans="22:22">
      <c r="V512" s="7"/>
    </row>
    <row r="513" spans="22:22">
      <c r="V513" s="7"/>
    </row>
    <row r="514" spans="22:22">
      <c r="V514" s="7"/>
    </row>
    <row r="515" spans="22:22">
      <c r="V515" s="7"/>
    </row>
    <row r="516" spans="22:22">
      <c r="V516" s="7"/>
    </row>
    <row r="517" spans="22:22">
      <c r="V517" s="7"/>
    </row>
    <row r="518" spans="22:22">
      <c r="V518" s="7"/>
    </row>
    <row r="519" spans="22:22">
      <c r="V519" s="7"/>
    </row>
    <row r="520" spans="22:22">
      <c r="V520" s="7"/>
    </row>
    <row r="521" spans="22:22">
      <c r="V521" s="7"/>
    </row>
    <row r="522" spans="22:22">
      <c r="V522" s="7"/>
    </row>
    <row r="523" spans="22:22">
      <c r="V523" s="7"/>
    </row>
    <row r="524" spans="22:22">
      <c r="V524" s="7"/>
    </row>
    <row r="525" spans="22:22">
      <c r="V525" s="7"/>
    </row>
    <row r="526" spans="22:22">
      <c r="V526" s="7"/>
    </row>
    <row r="527" spans="22:22">
      <c r="V527" s="7"/>
    </row>
    <row r="528" spans="22:22">
      <c r="V528" s="7"/>
    </row>
    <row r="529" spans="22:22">
      <c r="V529" s="7"/>
    </row>
    <row r="530" spans="22:22">
      <c r="V530" s="7"/>
    </row>
    <row r="531" spans="22:22">
      <c r="V531" s="7"/>
    </row>
    <row r="532" spans="22:22">
      <c r="V532" s="7"/>
    </row>
    <row r="533" spans="22:22">
      <c r="V533" s="7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Bins all anammox</vt:lpstr>
    </vt:vector>
  </TitlesOfParts>
  <Company>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Tage Dalsgaard</dc:creator>
  <cp:lastModifiedBy>Tage Dalsgaard</cp:lastModifiedBy>
  <dcterms:created xsi:type="dcterms:W3CDTF">2013-09-19T07:11:43Z</dcterms:created>
  <dcterms:modified xsi:type="dcterms:W3CDTF">2013-09-19T07:13:01Z</dcterms:modified>
</cp:coreProperties>
</file>