
<file path=[Content_Types].xml><?xml version="1.0" encoding="utf-8"?>
<Types xmlns="http://schemas.openxmlformats.org/package/2006/content-types">
  <Default Extension="png" ContentType="image/png"/>
  <Default Extension="bin" ContentType="application/vnd.openxmlformats-officedocument.spreadsheetml.printerSettings"/>
  <Default Extension="tmp"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tables/table1.xml" ContentType="application/vnd.openxmlformats-officedocument.spreadsheetml.tab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tables/table3.xml" ContentType="application/vnd.openxmlformats-officedocument.spreadsheetml.table+xml"/>
  <Override PartName="/xl/drawings/drawing27.xml" ContentType="application/vnd.openxmlformats-officedocument.drawing+xml"/>
  <Override PartName="/xl/drawings/drawing28.xml" ContentType="application/vnd.openxmlformats-officedocument.drawing+xml"/>
  <Override PartName="/xl/tables/table4.xml" ContentType="application/vnd.openxmlformats-officedocument.spreadsheetml.table+xml"/>
  <Override PartName="/xl/drawings/drawing29.xml" ContentType="application/vnd.openxmlformats-officedocument.drawing+xml"/>
  <Override PartName="/xl/tables/table5.xml" ContentType="application/vnd.openxmlformats-officedocument.spreadsheetml.table+xml"/>
  <Override PartName="/xl/drawings/drawing30.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drawings/drawing31.xml" ContentType="application/vnd.openxmlformats-officedocument.drawing+xml"/>
  <Override PartName="/xl/tables/table8.xml" ContentType="application/vnd.openxmlformats-officedocument.spreadsheetml.table+xml"/>
  <Override PartName="/xl/drawings/drawing32.xml" ContentType="application/vnd.openxmlformats-officedocument.drawing+xml"/>
  <Override PartName="/xl/tables/table9.xml" ContentType="application/vnd.openxmlformats-officedocument.spreadsheetml.table+xml"/>
  <Override PartName="/xl/drawings/drawing33.xml" ContentType="application/vnd.openxmlformats-officedocument.drawing+xml"/>
  <Override PartName="/xl/tables/table10.xml" ContentType="application/vnd.openxmlformats-officedocument.spreadsheetml.table+xml"/>
  <Override PartName="/xl/drawings/drawing34.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35.xml" ContentType="application/vnd.openxmlformats-officedocument.drawing+xml"/>
  <Override PartName="/xl/tables/table14.xml" ContentType="application/vnd.openxmlformats-officedocument.spreadsheetml.table+xml"/>
  <Override PartName="/xl/drawings/drawing36.xml" ContentType="application/vnd.openxmlformats-officedocument.drawing+xml"/>
  <Override PartName="/xl/tables/table15.xml" ContentType="application/vnd.openxmlformats-officedocument.spreadsheetml.table+xml"/>
  <Override PartName="/xl/drawings/drawing37.xml" ContentType="application/vnd.openxmlformats-officedocument.drawing+xml"/>
  <Override PartName="/xl/tables/table16.xml" ContentType="application/vnd.openxmlformats-officedocument.spreadsheetml.table+xml"/>
  <Override PartName="/xl/drawings/drawing38.xml" ContentType="application/vnd.openxmlformats-officedocument.drawing+xml"/>
  <Override PartName="/xl/drawings/drawing39.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tables/table19.xml" ContentType="application/vnd.openxmlformats-officedocument.spreadsheetml.table+xml"/>
  <Override PartName="/xl/drawings/drawing43.xml" ContentType="application/vnd.openxmlformats-officedocument.drawing+xml"/>
  <Override PartName="/xl/tables/table20.xml" ContentType="application/vnd.openxmlformats-officedocument.spreadsheetml.table+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drawings/drawing47.xml" ContentType="application/vnd.openxmlformats-officedocument.drawing+xml"/>
  <Override PartName="/xl/tables/table23.xml" ContentType="application/vnd.openxmlformats-officedocument.spreadsheetml.table+xml"/>
  <Override PartName="/xl/tables/table24.xml" ContentType="application/vnd.openxmlformats-officedocument.spreadsheetml.table+xml"/>
  <Override PartName="/xl/drawings/drawing48.xml" ContentType="application/vnd.openxmlformats-officedocument.drawing+xml"/>
  <Override PartName="/xl/tables/table25.xml" ContentType="application/vnd.openxmlformats-officedocument.spreadsheetml.table+xml"/>
  <Override PartName="/xl/drawings/drawing49.xml" ContentType="application/vnd.openxmlformats-officedocument.drawing+xml"/>
  <Override PartName="/xl/tables/table26.xml" ContentType="application/vnd.openxmlformats-officedocument.spreadsheetml.table+xml"/>
  <Override PartName="/xl/drawings/drawing50.xml" ContentType="application/vnd.openxmlformats-officedocument.drawing+xml"/>
  <Override PartName="/xl/tables/table27.xml" ContentType="application/vnd.openxmlformats-officedocument.spreadsheetml.table+xml"/>
  <Override PartName="/xl/tables/table28.xml" ContentType="application/vnd.openxmlformats-officedocument.spreadsheetml.table+xml"/>
  <Override PartName="/xl/drawings/drawing51.xml" ContentType="application/vnd.openxmlformats-officedocument.drawing+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tables/table32.xml" ContentType="application/vnd.openxmlformats-officedocument.spreadsheetml.table+xml"/>
  <Override PartName="/xl/drawings/drawing55.xml" ContentType="application/vnd.openxmlformats-officedocument.drawing+xml"/>
  <Override PartName="/xl/tables/table33.xml" ContentType="application/vnd.openxmlformats-officedocument.spreadsheetml.table+xml"/>
  <Override PartName="/xl/drawings/drawing56.xml" ContentType="application/vnd.openxmlformats-officedocument.drawing+xml"/>
  <Override PartName="/xl/drawings/drawing57.xml" ContentType="application/vnd.openxmlformats-officedocument.drawing+xml"/>
  <Override PartName="/xl/tables/table34.xml" ContentType="application/vnd.openxmlformats-officedocument.spreadsheetml.table+xml"/>
  <Override PartName="/xl/drawings/drawing58.xml" ContentType="application/vnd.openxmlformats-officedocument.drawing+xml"/>
  <Override PartName="/xl/tables/table35.xml" ContentType="application/vnd.openxmlformats-officedocument.spreadsheetml.table+xml"/>
  <Override PartName="/xl/drawings/drawing59.xml" ContentType="application/vnd.openxmlformats-officedocument.drawing+xml"/>
  <Override PartName="/xl/tables/table36.xml" ContentType="application/vnd.openxmlformats-officedocument.spreadsheetml.table+xml"/>
  <Override PartName="/xl/drawings/drawing60.xml" ContentType="application/vnd.openxmlformats-officedocument.drawing+xml"/>
  <Override PartName="/xl/tables/table37.xml" ContentType="application/vnd.openxmlformats-officedocument.spreadsheetml.table+xml"/>
  <Override PartName="/xl/drawings/drawing61.xml" ContentType="application/vnd.openxmlformats-officedocument.drawing+xml"/>
  <Override PartName="/xl/tables/table38.xml" ContentType="application/vnd.openxmlformats-officedocument.spreadsheetml.table+xml"/>
  <Override PartName="/xl/tables/table39.xml" ContentType="application/vnd.openxmlformats-officedocument.spreadsheetml.table+xml"/>
  <Override PartName="/xl/drawings/drawing62.xml" ContentType="application/vnd.openxmlformats-officedocument.drawing+xml"/>
  <Override PartName="/xl/tables/table40.xml" ContentType="application/vnd.openxmlformats-officedocument.spreadsheetml.table+xml"/>
  <Override PartName="/xl/tables/table41.xml" ContentType="application/vnd.openxmlformats-officedocument.spreadsheetml.table+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tables/table42.xml" ContentType="application/vnd.openxmlformats-officedocument.spreadsheetml.table+xml"/>
  <Override PartName="/xl/drawings/drawing66.xml" ContentType="application/vnd.openxmlformats-officedocument.drawing+xml"/>
  <Override PartName="/xl/tables/table43.xml" ContentType="application/vnd.openxmlformats-officedocument.spreadsheetml.table+xml"/>
  <Override PartName="/xl/drawings/drawing67.xml" ContentType="application/vnd.openxmlformats-officedocument.drawing+xml"/>
  <Override PartName="/xl/tables/table44.xml" ContentType="application/vnd.openxmlformats-officedocument.spreadsheetml.table+xml"/>
  <Override PartName="/xl/drawings/drawing68.xml" ContentType="application/vnd.openxmlformats-officedocument.drawing+xml"/>
  <Override PartName="/xl/tables/table45.xml" ContentType="application/vnd.openxmlformats-officedocument.spreadsheetml.table+xml"/>
  <Override PartName="/xl/drawings/drawing69.xml" ContentType="application/vnd.openxmlformats-officedocument.drawing+xml"/>
  <Override PartName="/xl/tables/table46.xml" ContentType="application/vnd.openxmlformats-officedocument.spreadsheetml.table+xml"/>
  <Override PartName="/xl/drawings/drawing70.xml" ContentType="application/vnd.openxmlformats-officedocument.drawing+xml"/>
  <Override PartName="/xl/tables/table47.xml" ContentType="application/vnd.openxmlformats-officedocument.spreadsheetml.table+xml"/>
  <Override PartName="/xl/tables/table48.xml" ContentType="application/vnd.openxmlformats-officedocument.spreadsheetml.table+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tables/table49.xml" ContentType="application/vnd.openxmlformats-officedocument.spreadsheetml.table+xml"/>
  <Override PartName="/xl/drawings/drawing74.xml" ContentType="application/vnd.openxmlformats-officedocument.drawing+xml"/>
  <Override PartName="/xl/tables/table50.xml" ContentType="application/vnd.openxmlformats-officedocument.spreadsheetml.table+xml"/>
  <Override PartName="/xl/drawings/drawing75.xml" ContentType="application/vnd.openxmlformats-officedocument.drawing+xml"/>
  <Override PartName="/xl/tables/table51.xml" ContentType="application/vnd.openxmlformats-officedocument.spreadsheetml.table+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tables/table52.xml" ContentType="application/vnd.openxmlformats-officedocument.spreadsheetml.table+xml"/>
  <Override PartName="/xl/tables/table53.xml" ContentType="application/vnd.openxmlformats-officedocument.spreadsheetml.table+xml"/>
  <Override PartName="/xl/drawings/drawing79.xml" ContentType="application/vnd.openxmlformats-officedocument.drawing+xml"/>
  <Override PartName="/xl/tables/table54.xml" ContentType="application/vnd.openxmlformats-officedocument.spreadsheetml.table+xml"/>
  <Override PartName="/xl/drawings/drawing80.xml" ContentType="application/vnd.openxmlformats-officedocument.drawing+xml"/>
  <Override PartName="/xl/tables/table55.xml" ContentType="application/vnd.openxmlformats-officedocument.spreadsheetml.table+xml"/>
  <Override PartName="/xl/drawings/drawing81.xml" ContentType="application/vnd.openxmlformats-officedocument.drawing+xml"/>
  <Override PartName="/xl/tables/table56.xml" ContentType="application/vnd.openxmlformats-officedocument.spreadsheetml.table+xml"/>
  <Override PartName="/xl/tables/table57.xml" ContentType="application/vnd.openxmlformats-officedocument.spreadsheetml.table+xml"/>
  <Override PartName="/xl/drawings/drawing82.xml" ContentType="application/vnd.openxmlformats-officedocument.drawing+xml"/>
  <Override PartName="/xl/tables/table58.xml" ContentType="application/vnd.openxmlformats-officedocument.spreadsheetml.table+xml"/>
  <Override PartName="/xl/drawings/drawing83.xml" ContentType="application/vnd.openxmlformats-officedocument.drawing+xml"/>
  <Override PartName="/xl/tables/table59.xml" ContentType="application/vnd.openxmlformats-officedocument.spreadsheetml.table+xml"/>
  <Override PartName="/xl/tables/table60.xml" ContentType="application/vnd.openxmlformats-officedocument.spreadsheetml.table+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tables/table61.xml" ContentType="application/vnd.openxmlformats-officedocument.spreadsheetml.table+xml"/>
  <Override PartName="/xl/drawings/drawing87.xml" ContentType="application/vnd.openxmlformats-officedocument.drawing+xml"/>
  <Override PartName="/xl/tables/table62.xml" ContentType="application/vnd.openxmlformats-officedocument.spreadsheetml.table+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tables/table63.xml" ContentType="application/vnd.openxmlformats-officedocument.spreadsheetml.table+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comments2.xml" ContentType="application/vnd.openxmlformats-officedocument.spreadsheetml.comments+xml"/>
  <Override PartName="/xl/drawings/drawing98.xml" ContentType="application/vnd.openxmlformats-officedocument.drawing+xml"/>
  <Override PartName="/xl/drawings/drawing99.xml" ContentType="application/vnd.openxmlformats-officedocument.drawing+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drawings/drawing100.xml" ContentType="application/vnd.openxmlformats-officedocument.drawing+xml"/>
  <Override PartName="/xl/tables/table7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xl/webextensions/webextension5.xml" ContentType="application/vnd.ms-office.webextension+xml"/>
  <Override PartName="/xl/webextensions/webextension6.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InkAnnotation="0" codeName="EstaPasta_de_trabalho"/>
  <mc:AlternateContent xmlns:mc="http://schemas.openxmlformats.org/markup-compatibility/2006">
    <mc:Choice Requires="x15">
      <x15ac:absPath xmlns:x15ac="http://schemas.microsoft.com/office/spreadsheetml/2010/11/ac" url="E:\Excel Módulo 1_2_3\"/>
    </mc:Choice>
  </mc:AlternateContent>
  <bookViews>
    <workbookView xWindow="0" yWindow="0" windowWidth="20490" windowHeight="7755" tabRatio="787"/>
  </bookViews>
  <sheets>
    <sheet name="CAP01 - INTERVALO" sheetId="30" r:id="rId1"/>
    <sheet name="INTRODUÇÃO CAP01" sheetId="127" r:id="rId2"/>
    <sheet name="O QUE É POSSÍVEL" sheetId="121" r:id="rId3"/>
    <sheet name="Área de Trabalho" sheetId="32" r:id="rId4"/>
    <sheet name="Trabalhando com Arquivos" sheetId="122" r:id="rId5"/>
    <sheet name="Deslocamentos e Seleções" sheetId="15" r:id="rId6"/>
    <sheet name="Grupo Área de Transferência" sheetId="9" r:id="rId7"/>
    <sheet name="Grupo Fonte" sheetId="5" r:id="rId8"/>
    <sheet name="Grupo Alinhamento" sheetId="6" r:id="rId9"/>
    <sheet name="Grupo Número" sheetId="7" r:id="rId10"/>
    <sheet name="Atividade 1 - Fatura de vendas" sheetId="12" r:id="rId11"/>
    <sheet name="CAP02 - FORMATAR COMO TABELA" sheetId="31" r:id="rId12"/>
    <sheet name="INTRODUÇÃO CAP02" sheetId="128" r:id="rId13"/>
    <sheet name="Tabela" sheetId="8" r:id="rId14"/>
    <sheet name="Tabela, Segmentação e Gráfico" sheetId="43" r:id="rId15"/>
    <sheet name="Atividade 2 - Funcionários" sheetId="13" r:id="rId16"/>
    <sheet name="Atividade 3 - Cargos" sheetId="14" r:id="rId17"/>
    <sheet name="Painel - Atividade 3" sheetId="34" r:id="rId18"/>
    <sheet name="CAP03 - CÉLULAS" sheetId="123" r:id="rId19"/>
    <sheet name="INTRODUÇÃO CAP03" sheetId="129" r:id="rId20"/>
    <sheet name="Grupo Células" sheetId="10" r:id="rId21"/>
    <sheet name="CAP04 - EDIÇÃO" sheetId="124" r:id="rId22"/>
    <sheet name="INTRODUÇÃO CAP04" sheetId="130" r:id="rId23"/>
    <sheet name="Grupo Edição" sheetId="11" r:id="rId24"/>
    <sheet name="Atividade 4- Extração do País" sheetId="41" r:id="rId25"/>
    <sheet name="Atividade 5 - Incremento" sheetId="147" r:id="rId26"/>
    <sheet name="Atividade 6 - Atualização" sheetId="146" r:id="rId27"/>
    <sheet name="CAP05 - CRIANDO FÓRMULAS" sheetId="29" r:id="rId28"/>
    <sheet name="INTRODUÇÃO CAP05" sheetId="17" r:id="rId29"/>
    <sheet name="Ordem dos Operadores" sheetId="131" r:id="rId30"/>
    <sheet name="Adição" sheetId="48" r:id="rId31"/>
    <sheet name="Adição e Subtração" sheetId="19" r:id="rId32"/>
    <sheet name="Multiplicação" sheetId="21" r:id="rId33"/>
    <sheet name="Divisão" sheetId="22" r:id="rId34"/>
    <sheet name="Exponenciação" sheetId="23" r:id="rId35"/>
    <sheet name="Porcentagem" sheetId="24" r:id="rId36"/>
    <sheet name="Concatenação" sheetId="25" r:id="rId37"/>
    <sheet name="Atividade 7 - Composição" sheetId="26" r:id="rId38"/>
    <sheet name="Atividade 8 - Expressão" sheetId="27" r:id="rId39"/>
    <sheet name="Atividade 9 - Vendas I" sheetId="28" r:id="rId40"/>
    <sheet name="Painel - Atividade 9" sheetId="35" r:id="rId41"/>
    <sheet name="Atividade 10 - IMC" sheetId="120" r:id="rId42"/>
    <sheet name="CAP06 - INSERIR FUNÇÃO" sheetId="37" r:id="rId43"/>
    <sheet name="INTRODUÇÃO CAP06" sheetId="132" r:id="rId44"/>
    <sheet name="Autosoma" sheetId="42" r:id="rId45"/>
    <sheet name="Inserir Função" sheetId="38" r:id="rId46"/>
    <sheet name="CAP07 - FUNÇÕES MATEMÁTICAS" sheetId="39" r:id="rId47"/>
    <sheet name="INTRODUÇÃO CAP07" sheetId="133" r:id="rId48"/>
    <sheet name="Soma" sheetId="40" r:id="rId49"/>
    <sheet name="SomarProduto" sheetId="45" r:id="rId50"/>
    <sheet name="Subtotal" sheetId="46" r:id="rId51"/>
    <sheet name="Arredondamentos" sheetId="47" r:id="rId52"/>
    <sheet name="Atividade 11 - Vendas" sheetId="50" r:id="rId53"/>
    <sheet name="Atividade 12 - Depto Pessoal" sheetId="49" r:id="rId54"/>
    <sheet name="CAP08 - FUNÇÕES ESTATÍSTICAS" sheetId="51" r:id="rId55"/>
    <sheet name="INTRODUÇÃO CAP08" sheetId="134" r:id="rId56"/>
    <sheet name="Análise de ocorrências de venda" sheetId="53" r:id="rId57"/>
    <sheet name="Atividade 13 - Cidades" sheetId="52" r:id="rId58"/>
    <sheet name="CAP09 - FÓRMULAS DE DATA" sheetId="54" r:id="rId59"/>
    <sheet name="INTRODUÇÃO CAP09" sheetId="135" r:id="rId60"/>
    <sheet name="Atividade 14 - Duração" sheetId="55" r:id="rId61"/>
    <sheet name="Atividade 15 - Término" sheetId="56" r:id="rId62"/>
    <sheet name="Atividade 16 - Início" sheetId="58" r:id="rId63"/>
    <sheet name="Atividade 17 - Idade" sheetId="59" r:id="rId64"/>
    <sheet name="Atividade 18 - Folha de Ponto" sheetId="126" r:id="rId65"/>
    <sheet name="CAP10 - FUNÇÕES DE DATA E HORA" sheetId="119" r:id="rId66"/>
    <sheet name="INTRODUÇÃO CAP10" sheetId="57" r:id="rId67"/>
    <sheet name="Agora" sheetId="62" r:id="rId68"/>
    <sheet name="Hoje" sheetId="64" r:id="rId69"/>
    <sheet name="Data" sheetId="65" r:id="rId70"/>
    <sheet name="Dia, Mês e Ano" sheetId="68" r:id="rId71"/>
    <sheet name="Hora, Minuto e  Segundo" sheetId="72" r:id="rId72"/>
    <sheet name="Exercício 19 - Aniversários" sheetId="71" r:id="rId73"/>
    <sheet name="CAP11 - FUNÇÕES DE TEXTO" sheetId="81" r:id="rId74"/>
    <sheet name="INTRODUÇÃO CAP11" sheetId="70" r:id="rId75"/>
    <sheet name="Funções de Texto" sheetId="69" r:id="rId76"/>
    <sheet name="Concatenar" sheetId="80" r:id="rId77"/>
    <sheet name="Atividade 20 - Montar Nomes" sheetId="83" r:id="rId78"/>
    <sheet name="CAP12 - FUNÇÃO SE" sheetId="84" r:id="rId79"/>
    <sheet name="INTRODUÇÃO CAP12" sheetId="136" r:id="rId80"/>
    <sheet name="Teste Lógico" sheetId="85" r:id="rId81"/>
    <sheet name="Comparações" sheetId="87" r:id="rId82"/>
    <sheet name="SE" sheetId="94" r:id="rId83"/>
    <sheet name="Atividade 21 - Classificação" sheetId="145" r:id="rId84"/>
    <sheet name="Atividade 22 - Novo Salário" sheetId="96" r:id="rId85"/>
    <sheet name="Atividade 23 - Meta" sheetId="95" r:id="rId86"/>
    <sheet name="Atividade 24 - Folha de Ponto" sheetId="60" r:id="rId87"/>
    <sheet name="CAP13 - GRÁFICOS" sheetId="97" r:id="rId88"/>
    <sheet name="INTRODUÇÃO CAP13" sheetId="137" r:id="rId89"/>
    <sheet name="Boletim" sheetId="98" r:id="rId90"/>
    <sheet name="Atividade 25 - Meta por Cidade" sheetId="99" r:id="rId91"/>
    <sheet name="CAP14 - ANÁLISE RÁPIDA" sheetId="100" r:id="rId92"/>
    <sheet name="INTRODUÇÃO CAP14" sheetId="138" r:id="rId93"/>
    <sheet name="Dados" sheetId="101" r:id="rId94"/>
    <sheet name="CAP15 - CLASSIFICAÇÃO E FILTRO" sheetId="102" r:id="rId95"/>
    <sheet name="INTRODUÇÃO CAP15" sheetId="139" r:id="rId96"/>
    <sheet name="Classificar e Filtrar" sheetId="104" r:id="rId97"/>
    <sheet name="CAP16 - REVISÃO E COMENTÁRIO" sheetId="142" r:id="rId98"/>
    <sheet name="INTRODUÇÃO CAP16" sheetId="140" r:id="rId99"/>
    <sheet name="Revisão" sheetId="141" r:id="rId100"/>
    <sheet name="Comentário" sheetId="143" r:id="rId101"/>
    <sheet name="CAP17 - EXIBIÇÃO E IMPRESSÃO" sheetId="106" r:id="rId102"/>
    <sheet name="INTRODUÇÃO CAP17" sheetId="144" r:id="rId103"/>
    <sheet name="Modos de Exibição" sheetId="107" r:id="rId104"/>
    <sheet name="Mostrar" sheetId="108" r:id="rId105"/>
    <sheet name="Zoom" sheetId="109" r:id="rId106"/>
    <sheet name="Janela" sheetId="110" r:id="rId107"/>
    <sheet name="Layout da Página" sheetId="113" r:id="rId108"/>
    <sheet name="Configurar Página" sheetId="114" r:id="rId109"/>
    <sheet name="Dimensionar para Ajustar" sheetId="115" r:id="rId110"/>
    <sheet name="Cabeçalho e Rodapé" sheetId="116" r:id="rId111"/>
    <sheet name="Opções de Planilha" sheetId="118" r:id="rId112"/>
    <sheet name="Exercício 26 - Config Página" sheetId="117" r:id="rId113"/>
  </sheets>
  <externalReferences>
    <externalReference r:id="rId114"/>
    <externalReference r:id="rId115"/>
    <externalReference r:id="rId116"/>
    <externalReference r:id="rId117"/>
  </externalReferences>
  <definedNames>
    <definedName name="_xlnm._FilterDatabase" localSheetId="50" hidden="1">Subtotal!$A$1:$C$14</definedName>
    <definedName name="_mm250">[1]Analise!$A$1</definedName>
    <definedName name="a" localSheetId="31" hidden="1">{"azul",#N/A,FALSE,"geral";"verde",#N/A,FALSE,"geral";"vermelho",#N/A,FALSE,"geral"}</definedName>
    <definedName name="a" localSheetId="24" hidden="1">{"azul",#N/A,FALSE,"geral";"verde",#N/A,FALSE,"geral";"vermelho",#N/A,FALSE,"geral"}</definedName>
    <definedName name="a" localSheetId="37" hidden="1">{"normal","argentina",FALSE,"cenários e solver";#N/A,#N/A,FALSE,"banco de dados"}</definedName>
    <definedName name="a" localSheetId="38" hidden="1">{"azul",#N/A,FALSE,"geral";"verde",#N/A,FALSE,"geral";"vermelho",#N/A,FALSE,"geral"}</definedName>
    <definedName name="a" localSheetId="100" hidden="1">{"azul",#N/A,FALSE,"geral";"verde",#N/A,FALSE,"geral";"vermelho",#N/A,FALSE,"geral"}</definedName>
    <definedName name="a" localSheetId="36" hidden="1">{"azul",#N/A,FALSE,"geral";"verde",#N/A,FALSE,"geral";"vermelho",#N/A,FALSE,"geral"}</definedName>
    <definedName name="a" localSheetId="33" hidden="1">{"azul",#N/A,FALSE,"geral";"verde",#N/A,FALSE,"geral";"vermelho",#N/A,FALSE,"geral"}</definedName>
    <definedName name="a" localSheetId="34" hidden="1">{"azul",#N/A,FALSE,"geral";"verde",#N/A,FALSE,"geral";"vermelho",#N/A,FALSE,"geral"}</definedName>
    <definedName name="a" localSheetId="32" hidden="1">{"azul",#N/A,FALSE,"geral";"verde",#N/A,FALSE,"geral";"vermelho",#N/A,FALSE,"geral"}</definedName>
    <definedName name="a" localSheetId="35" hidden="1">{"azul",#N/A,FALSE,"geral";"verde",#N/A,FALSE,"geral";"vermelho",#N/A,FALSE,"geral"}</definedName>
    <definedName name="a" localSheetId="99" hidden="1">{"azul",#N/A,FALSE,"geral";"verde",#N/A,FALSE,"geral";"vermelho",#N/A,FALSE,"geral"}</definedName>
    <definedName name="a" hidden="1">{"azul",#N/A,FALSE,"geral";"verde",#N/A,FALSE,"geral";"vermelho",#N/A,FALSE,"geral"}</definedName>
    <definedName name="aa" localSheetId="31" hidden="1">{"Normal","receita baixa",TRUE,"CENÁRIO ATUAL";"Linhas de Totais","despesa alta",TRUE,"CENÁRIO ATUAL";"Primeiros Meses","despesa baixa",TRUE,"CENÁRIO ATUAL";"Últimos Meses","receita alta",TRUE,"CENÁRIO ATUAL"}</definedName>
    <definedName name="aa" localSheetId="24" hidden="1">{"Normal","receita baixa",TRUE,"CENÁRIO ATUAL";"Linhas de Totais","despesa alta",TRUE,"CENÁRIO ATUAL";"Primeiros Meses","despesa baixa",TRUE,"CENÁRIO ATUAL";"Últimos Meses","receita alta",TRUE,"CENÁRIO ATUAL"}</definedName>
    <definedName name="aa" localSheetId="37" hidden="1">{"Normal","receita baixa",TRUE,"CENÁRIO ATUAL";"Linhas de Totais","despesa alta",TRUE,"CENÁRIO ATUAL";"Primeiros Meses","despesa baixa",TRUE,"CENÁRIO ATUAL";"Últimos Meses","receita alta",TRUE,"CENÁRIO ATUAL"}</definedName>
    <definedName name="aa" localSheetId="38" hidden="1">{"Normal","receita baixa",TRUE,"CENÁRIO ATUAL";"Linhas de Totais","despesa alta",TRUE,"CENÁRIO ATUAL";"Primeiros Meses","despesa baixa",TRUE,"CENÁRIO ATUAL";"Últimos Meses","receita alta",TRUE,"CENÁRIO ATUAL"}</definedName>
    <definedName name="aa" localSheetId="100" hidden="1">{"Normal","receita baixa",TRUE,"CENÁRIO ATUAL";"Linhas de Totais","despesa alta",TRUE,"CENÁRIO ATUAL";"Primeiros Meses","despesa baixa",TRUE,"CENÁRIO ATUAL";"Últimos Meses","receita alta",TRUE,"CENÁRIO ATUAL"}</definedName>
    <definedName name="aa" localSheetId="36" hidden="1">{"Normal","receita baixa",TRUE,"CENÁRIO ATUAL";"Linhas de Totais","despesa alta",TRUE,"CENÁRIO ATUAL";"Primeiros Meses","despesa baixa",TRUE,"CENÁRIO ATUAL";"Últimos Meses","receita alta",TRUE,"CENÁRIO ATUAL"}</definedName>
    <definedName name="aa" localSheetId="33" hidden="1">{"Normal","receita baixa",TRUE,"CENÁRIO ATUAL";"Linhas de Totais","despesa alta",TRUE,"CENÁRIO ATUAL";"Primeiros Meses","despesa baixa",TRUE,"CENÁRIO ATUAL";"Últimos Meses","receita alta",TRUE,"CENÁRIO ATUAL"}</definedName>
    <definedName name="aa" localSheetId="34" hidden="1">{"Normal","receita baixa",TRUE,"CENÁRIO ATUAL";"Linhas de Totais","despesa alta",TRUE,"CENÁRIO ATUAL";"Primeiros Meses","despesa baixa",TRUE,"CENÁRIO ATUAL";"Últimos Meses","receita alta",TRUE,"CENÁRIO ATUAL"}</definedName>
    <definedName name="aa" localSheetId="32" hidden="1">{"Normal","receita baixa",TRUE,"CENÁRIO ATUAL";"Linhas de Totais","despesa alta",TRUE,"CENÁRIO ATUAL";"Primeiros Meses","despesa baixa",TRUE,"CENÁRIO ATUAL";"Últimos Meses","receita alta",TRUE,"CENÁRIO ATUAL"}</definedName>
    <definedName name="aa" localSheetId="35" hidden="1">{"Normal","receita baixa",TRUE,"CENÁRIO ATUAL";"Linhas de Totais","despesa alta",TRUE,"CENÁRIO ATUAL";"Primeiros Meses","despesa baixa",TRUE,"CENÁRIO ATUAL";"Últimos Meses","receita alta",TRUE,"CENÁRIO ATUAL"}</definedName>
    <definedName name="aa" localSheetId="99" hidden="1">{"Normal","receita baixa",TRUE,"CENÁRIO ATUAL";"Linhas de Totais","despesa alta",TRUE,"CENÁRIO ATUAL";"Primeiros Meses","despesa baixa",TRUE,"CENÁRIO ATUAL";"Últimos Meses","receita alta",TRUE,"CENÁRIO ATUAL"}</definedName>
    <definedName name="aa" hidden="1">{"Normal","receita baixa",TRUE,"CENÁRIO ATUAL";"Linhas de Totais","despesa alta",TRUE,"CENÁRIO ATUAL";"Primeiros Meses","despesa baixa",TRUE,"CENÁRIO ATUAL";"Últimos Meses","receita alta",TRUE,"CENÁRIO ATUAL"}</definedName>
    <definedName name="aaa" localSheetId="31" hidden="1">{"azul",#N/A,FALSE,"geral";"verde",#N/A,FALSE,"geral";"vermelho",#N/A,FALSE,"geral"}</definedName>
    <definedName name="aaa" localSheetId="24" hidden="1">{"azul",#N/A,FALSE,"geral";"verde",#N/A,FALSE,"geral";"vermelho",#N/A,FALSE,"geral"}</definedName>
    <definedName name="aaa" localSheetId="37" hidden="1">{"azul",#N/A,FALSE,"geral";"verde",#N/A,FALSE,"geral";"vermelho",#N/A,FALSE,"geral"}</definedName>
    <definedName name="aaa" localSheetId="38" hidden="1">{"azul",#N/A,FALSE,"geral";"verde",#N/A,FALSE,"geral";"vermelho",#N/A,FALSE,"geral"}</definedName>
    <definedName name="aaa" localSheetId="100" hidden="1">{"azul",#N/A,FALSE,"geral";"verde",#N/A,FALSE,"geral";"vermelho",#N/A,FALSE,"geral"}</definedName>
    <definedName name="aaa" localSheetId="36" hidden="1">{"azul",#N/A,FALSE,"geral";"verde",#N/A,FALSE,"geral";"vermelho",#N/A,FALSE,"geral"}</definedName>
    <definedName name="aaa" localSheetId="33" hidden="1">{"azul",#N/A,FALSE,"geral";"verde",#N/A,FALSE,"geral";"vermelho",#N/A,FALSE,"geral"}</definedName>
    <definedName name="aaa" localSheetId="34" hidden="1">{"azul",#N/A,FALSE,"geral";"verde",#N/A,FALSE,"geral";"vermelho",#N/A,FALSE,"geral"}</definedName>
    <definedName name="aaa" localSheetId="32" hidden="1">{"azul",#N/A,FALSE,"geral";"verde",#N/A,FALSE,"geral";"vermelho",#N/A,FALSE,"geral"}</definedName>
    <definedName name="aaa" localSheetId="35" hidden="1">{"azul",#N/A,FALSE,"geral";"verde",#N/A,FALSE,"geral";"vermelho",#N/A,FALSE,"geral"}</definedName>
    <definedName name="aaa" localSheetId="99" hidden="1">{"azul",#N/A,FALSE,"geral";"verde",#N/A,FALSE,"geral";"vermelho",#N/A,FALSE,"geral"}</definedName>
    <definedName name="aaa" hidden="1">{"azul",#N/A,FALSE,"geral";"verde",#N/A,FALSE,"geral";"vermelho",#N/A,FALSE,"geral"}</definedName>
    <definedName name="aaaa" localSheetId="25" hidden="1">#REF!</definedName>
    <definedName name="aaaa" localSheetId="97" hidden="1">#REF!</definedName>
    <definedName name="aaaa" localSheetId="102" hidden="1">#REF!</definedName>
    <definedName name="aaaa" hidden="1">#REF!</definedName>
    <definedName name="AnoOrçamento">Comentário!$B$2</definedName>
    <definedName name="anscount" localSheetId="37" hidden="1">2</definedName>
    <definedName name="anscount" hidden="1">1</definedName>
    <definedName name="aumento">'[2]PAGAMENTO FOLHA'!$D$12:$F$16</definedName>
    <definedName name="b" localSheetId="31" hidden="1">{"azul",#N/A,FALSE,"geral";"verde",#N/A,FALSE,"geral";"vermelho",#N/A,FALSE,"geral"}</definedName>
    <definedName name="b" localSheetId="24" hidden="1">{"azul",#N/A,FALSE,"geral";"verde",#N/A,FALSE,"geral";"vermelho",#N/A,FALSE,"geral"}</definedName>
    <definedName name="b" localSheetId="37" hidden="1">{"azul",#N/A,FALSE,"geral";"verde",#N/A,FALSE,"geral";"vermelho",#N/A,FALSE,"geral"}</definedName>
    <definedName name="b" localSheetId="38" hidden="1">{"azul",#N/A,FALSE,"geral";"verde",#N/A,FALSE,"geral";"vermelho",#N/A,FALSE,"geral"}</definedName>
    <definedName name="b" localSheetId="100" hidden="1">{"azul",#N/A,FALSE,"geral";"verde",#N/A,FALSE,"geral";"vermelho",#N/A,FALSE,"geral"}</definedName>
    <definedName name="b" localSheetId="36" hidden="1">{"azul",#N/A,FALSE,"geral";"verde",#N/A,FALSE,"geral";"vermelho",#N/A,FALSE,"geral"}</definedName>
    <definedName name="b" localSheetId="33" hidden="1">{"azul",#N/A,FALSE,"geral";"verde",#N/A,FALSE,"geral";"vermelho",#N/A,FALSE,"geral"}</definedName>
    <definedName name="b" localSheetId="34" hidden="1">{"azul",#N/A,FALSE,"geral";"verde",#N/A,FALSE,"geral";"vermelho",#N/A,FALSE,"geral"}</definedName>
    <definedName name="b" localSheetId="32" hidden="1">{"azul",#N/A,FALSE,"geral";"verde",#N/A,FALSE,"geral";"vermelho",#N/A,FALSE,"geral"}</definedName>
    <definedName name="b" localSheetId="35" hidden="1">{"azul",#N/A,FALSE,"geral";"verde",#N/A,FALSE,"geral";"vermelho",#N/A,FALSE,"geral"}</definedName>
    <definedName name="b" localSheetId="99" hidden="1">{"azul",#N/A,FALSE,"geral";"verde",#N/A,FALSE,"geral";"vermelho",#N/A,FALSE,"geral"}</definedName>
    <definedName name="b" hidden="1">{"azul",#N/A,FALSE,"geral";"verde",#N/A,FALSE,"geral";"vermelho",#N/A,FALSE,"geral"}</definedName>
    <definedName name="ba" localSheetId="31" hidden="1">{"azul",#N/A,FALSE,"geral";"verde",#N/A,FALSE,"geral";"vermelho",#N/A,FALSE,"geral"}</definedName>
    <definedName name="ba" localSheetId="24" hidden="1">{"azul",#N/A,FALSE,"geral";"verde",#N/A,FALSE,"geral";"vermelho",#N/A,FALSE,"geral"}</definedName>
    <definedName name="ba" localSheetId="37" hidden="1">{"azul",#N/A,FALSE,"geral";"verde",#N/A,FALSE,"geral";"vermelho",#N/A,FALSE,"geral"}</definedName>
    <definedName name="ba" localSheetId="38" hidden="1">{"azul",#N/A,FALSE,"geral";"verde",#N/A,FALSE,"geral";"vermelho",#N/A,FALSE,"geral"}</definedName>
    <definedName name="ba" localSheetId="100" hidden="1">{"azul",#N/A,FALSE,"geral";"verde",#N/A,FALSE,"geral";"vermelho",#N/A,FALSE,"geral"}</definedName>
    <definedName name="ba" localSheetId="36" hidden="1">{"azul",#N/A,FALSE,"geral";"verde",#N/A,FALSE,"geral";"vermelho",#N/A,FALSE,"geral"}</definedName>
    <definedName name="ba" localSheetId="33" hidden="1">{"azul",#N/A,FALSE,"geral";"verde",#N/A,FALSE,"geral";"vermelho",#N/A,FALSE,"geral"}</definedName>
    <definedName name="ba" localSheetId="34" hidden="1">{"azul",#N/A,FALSE,"geral";"verde",#N/A,FALSE,"geral";"vermelho",#N/A,FALSE,"geral"}</definedName>
    <definedName name="ba" localSheetId="32" hidden="1">{"azul",#N/A,FALSE,"geral";"verde",#N/A,FALSE,"geral";"vermelho",#N/A,FALSE,"geral"}</definedName>
    <definedName name="ba" localSheetId="35" hidden="1">{"azul",#N/A,FALSE,"geral";"verde",#N/A,FALSE,"geral";"vermelho",#N/A,FALSE,"geral"}</definedName>
    <definedName name="ba" localSheetId="99" hidden="1">{"azul",#N/A,FALSE,"geral";"verde",#N/A,FALSE,"geral";"vermelho",#N/A,FALSE,"geral"}</definedName>
    <definedName name="ba" hidden="1">{"azul",#N/A,FALSE,"geral";"verde",#N/A,FALSE,"geral";"vermelho",#N/A,FALSE,"geral"}</definedName>
    <definedName name="BBB" localSheetId="100" hidden="1">{"Integral",#N/A,FALSE,"Plan1"}</definedName>
    <definedName name="BBB" localSheetId="99" hidden="1">{"Integral",#N/A,FALSE,"Plan1"}</definedName>
    <definedName name="BBB" hidden="1">{"Integral",#N/A,FALSE,"Plan1"}</definedName>
    <definedName name="cargos">[2]cargos!$A$11:$C$17</definedName>
    <definedName name="Carlos" localSheetId="25">#REF!</definedName>
    <definedName name="Carlos" localSheetId="97">#REF!</definedName>
    <definedName name="Carlos" localSheetId="102">#REF!</definedName>
    <definedName name="Carlos">#REF!</definedName>
    <definedName name="comissão">[2]MAGAZINE!$E$11:$G$16</definedName>
    <definedName name="Compras">[2]solicitação!$F$6:$H$23</definedName>
    <definedName name="conf" localSheetId="31" hidden="1">{"azul",#N/A,FALSE,"geral";"verde",#N/A,FALSE,"geral";"vermelho",#N/A,FALSE,"geral"}</definedName>
    <definedName name="conf" localSheetId="24" hidden="1">{"azul",#N/A,FALSE,"geral";"verde",#N/A,FALSE,"geral";"vermelho",#N/A,FALSE,"geral"}</definedName>
    <definedName name="conf" localSheetId="37" hidden="1">{"azul",#N/A,FALSE,"geral";"verde",#N/A,FALSE,"geral";"vermelho",#N/A,FALSE,"geral"}</definedName>
    <definedName name="conf" localSheetId="38" hidden="1">{"azul",#N/A,FALSE,"geral";"verde",#N/A,FALSE,"geral";"vermelho",#N/A,FALSE,"geral"}</definedName>
    <definedName name="conf" localSheetId="100" hidden="1">{"azul",#N/A,FALSE,"geral";"verde",#N/A,FALSE,"geral";"vermelho",#N/A,FALSE,"geral"}</definedName>
    <definedName name="conf" localSheetId="36" hidden="1">{"azul",#N/A,FALSE,"geral";"verde",#N/A,FALSE,"geral";"vermelho",#N/A,FALSE,"geral"}</definedName>
    <definedName name="conf" localSheetId="33" hidden="1">{"azul",#N/A,FALSE,"geral";"verde",#N/A,FALSE,"geral";"vermelho",#N/A,FALSE,"geral"}</definedName>
    <definedName name="conf" localSheetId="34" hidden="1">{"azul",#N/A,FALSE,"geral";"verde",#N/A,FALSE,"geral";"vermelho",#N/A,FALSE,"geral"}</definedName>
    <definedName name="conf" localSheetId="32" hidden="1">{"azul",#N/A,FALSE,"geral";"verde",#N/A,FALSE,"geral";"vermelho",#N/A,FALSE,"geral"}</definedName>
    <definedName name="conf" localSheetId="35" hidden="1">{"azul",#N/A,FALSE,"geral";"verde",#N/A,FALSE,"geral";"vermelho",#N/A,FALSE,"geral"}</definedName>
    <definedName name="conf" localSheetId="99" hidden="1">{"azul",#N/A,FALSE,"geral";"verde",#N/A,FALSE,"geral";"vermelho",#N/A,FALSE,"geral"}</definedName>
    <definedName name="conf" hidden="1">{"azul",#N/A,FALSE,"geral";"verde",#N/A,FALSE,"geral";"vermelho",#N/A,FALSE,"geral"}</definedName>
    <definedName name="conf1" localSheetId="31" hidden="1">{"azul",#N/A,FALSE,"geral";"verde",#N/A,FALSE,"geral";"vermelho",#N/A,FALSE,"geral"}</definedName>
    <definedName name="conf1" localSheetId="24" hidden="1">{"azul",#N/A,FALSE,"geral";"verde",#N/A,FALSE,"geral";"vermelho",#N/A,FALSE,"geral"}</definedName>
    <definedName name="conf1" localSheetId="37" hidden="1">{"azul",#N/A,FALSE,"geral";"verde",#N/A,FALSE,"geral";"vermelho",#N/A,FALSE,"geral"}</definedName>
    <definedName name="conf1" localSheetId="38" hidden="1">{"azul",#N/A,FALSE,"geral";"verde",#N/A,FALSE,"geral";"vermelho",#N/A,FALSE,"geral"}</definedName>
    <definedName name="conf1" localSheetId="100" hidden="1">{"azul",#N/A,FALSE,"geral";"verde",#N/A,FALSE,"geral";"vermelho",#N/A,FALSE,"geral"}</definedName>
    <definedName name="conf1" localSheetId="36" hidden="1">{"azul",#N/A,FALSE,"geral";"verde",#N/A,FALSE,"geral";"vermelho",#N/A,FALSE,"geral"}</definedName>
    <definedName name="conf1" localSheetId="33" hidden="1">{"azul",#N/A,FALSE,"geral";"verde",#N/A,FALSE,"geral";"vermelho",#N/A,FALSE,"geral"}</definedName>
    <definedName name="conf1" localSheetId="34" hidden="1">{"azul",#N/A,FALSE,"geral";"verde",#N/A,FALSE,"geral";"vermelho",#N/A,FALSE,"geral"}</definedName>
    <definedName name="conf1" localSheetId="32" hidden="1">{"azul",#N/A,FALSE,"geral";"verde",#N/A,FALSE,"geral";"vermelho",#N/A,FALSE,"geral"}</definedName>
    <definedName name="conf1" localSheetId="35" hidden="1">{"azul",#N/A,FALSE,"geral";"verde",#N/A,FALSE,"geral";"vermelho",#N/A,FALSE,"geral"}</definedName>
    <definedName name="conf1" localSheetId="99" hidden="1">{"azul",#N/A,FALSE,"geral";"verde",#N/A,FALSE,"geral";"vermelho",#N/A,FALSE,"geral"}</definedName>
    <definedName name="conf1" hidden="1">{"azul",#N/A,FALSE,"geral";"verde",#N/A,FALSE,"geral";"vermelho",#N/A,FALSE,"geral"}</definedName>
    <definedName name="d" localSheetId="31" hidden="1">{"azul",#N/A,FALSE,"geral";"verde",#N/A,FALSE,"geral";"vermelho",#N/A,FALSE,"geral"}</definedName>
    <definedName name="d" localSheetId="24" hidden="1">{"azul",#N/A,FALSE,"geral";"verde",#N/A,FALSE,"geral";"vermelho",#N/A,FALSE,"geral"}</definedName>
    <definedName name="d" localSheetId="37" hidden="1">{"azul",#N/A,FALSE,"geral";"verde",#N/A,FALSE,"geral";"vermelho",#N/A,FALSE,"geral"}</definedName>
    <definedName name="d" localSheetId="38" hidden="1">{"azul",#N/A,FALSE,"geral";"verde",#N/A,FALSE,"geral";"vermelho",#N/A,FALSE,"geral"}</definedName>
    <definedName name="d" localSheetId="100" hidden="1">{"azul",#N/A,FALSE,"geral";"verde",#N/A,FALSE,"geral";"vermelho",#N/A,FALSE,"geral"}</definedName>
    <definedName name="d" localSheetId="36" hidden="1">{"azul",#N/A,FALSE,"geral";"verde",#N/A,FALSE,"geral";"vermelho",#N/A,FALSE,"geral"}</definedName>
    <definedName name="d" localSheetId="33" hidden="1">{"azul",#N/A,FALSE,"geral";"verde",#N/A,FALSE,"geral";"vermelho",#N/A,FALSE,"geral"}</definedName>
    <definedName name="d" localSheetId="34" hidden="1">{"azul",#N/A,FALSE,"geral";"verde",#N/A,FALSE,"geral";"vermelho",#N/A,FALSE,"geral"}</definedName>
    <definedName name="d" localSheetId="32" hidden="1">{"azul",#N/A,FALSE,"geral";"verde",#N/A,FALSE,"geral";"vermelho",#N/A,FALSE,"geral"}</definedName>
    <definedName name="d" localSheetId="35" hidden="1">{"azul",#N/A,FALSE,"geral";"verde",#N/A,FALSE,"geral";"vermelho",#N/A,FALSE,"geral"}</definedName>
    <definedName name="d" localSheetId="99" hidden="1">{"azul",#N/A,FALSE,"geral";"verde",#N/A,FALSE,"geral";"vermelho",#N/A,FALSE,"geral"}</definedName>
    <definedName name="d" hidden="1">{"azul",#N/A,FALSE,"geral";"verde",#N/A,FALSE,"geral";"vermelho",#N/A,FALSE,"geral"}</definedName>
    <definedName name="da" localSheetId="31" hidden="1">{"azul",#N/A,FALSE,"geral";"verde",#N/A,FALSE,"geral";"vermelho",#N/A,FALSE,"geral"}</definedName>
    <definedName name="da" localSheetId="24" hidden="1">{"azul",#N/A,FALSE,"geral";"verde",#N/A,FALSE,"geral";"vermelho",#N/A,FALSE,"geral"}</definedName>
    <definedName name="da" localSheetId="37" hidden="1">{"azul",#N/A,FALSE,"geral";"verde",#N/A,FALSE,"geral";"vermelho",#N/A,FALSE,"geral"}</definedName>
    <definedName name="da" localSheetId="38" hidden="1">{"azul",#N/A,FALSE,"geral";"verde",#N/A,FALSE,"geral";"vermelho",#N/A,FALSE,"geral"}</definedName>
    <definedName name="da" localSheetId="100" hidden="1">{"azul",#N/A,FALSE,"geral";"verde",#N/A,FALSE,"geral";"vermelho",#N/A,FALSE,"geral"}</definedName>
    <definedName name="da" localSheetId="36" hidden="1">{"azul",#N/A,FALSE,"geral";"verde",#N/A,FALSE,"geral";"vermelho",#N/A,FALSE,"geral"}</definedName>
    <definedName name="da" localSheetId="33" hidden="1">{"azul",#N/A,FALSE,"geral";"verde",#N/A,FALSE,"geral";"vermelho",#N/A,FALSE,"geral"}</definedName>
    <definedName name="da" localSheetId="34" hidden="1">{"azul",#N/A,FALSE,"geral";"verde",#N/A,FALSE,"geral";"vermelho",#N/A,FALSE,"geral"}</definedName>
    <definedName name="da" localSheetId="32" hidden="1">{"azul",#N/A,FALSE,"geral";"verde",#N/A,FALSE,"geral";"vermelho",#N/A,FALSE,"geral"}</definedName>
    <definedName name="da" localSheetId="35" hidden="1">{"azul",#N/A,FALSE,"geral";"verde",#N/A,FALSE,"geral";"vermelho",#N/A,FALSE,"geral"}</definedName>
    <definedName name="da" localSheetId="99" hidden="1">{"azul",#N/A,FALSE,"geral";"verde",#N/A,FALSE,"geral";"vermelho",#N/A,FALSE,"geral"}</definedName>
    <definedName name="da" hidden="1">{"azul",#N/A,FALSE,"geral";"verde",#N/A,FALSE,"geral";"vermelho",#N/A,FALSE,"geral"}</definedName>
    <definedName name="ddd" localSheetId="31" hidden="1">{"azul",#N/A,FALSE,"geral";"verde",#N/A,FALSE,"geral";"vermelho",#N/A,FALSE,"geral"}</definedName>
    <definedName name="ddd" localSheetId="24" hidden="1">{"azul",#N/A,FALSE,"geral";"verde",#N/A,FALSE,"geral";"vermelho",#N/A,FALSE,"geral"}</definedName>
    <definedName name="ddd" localSheetId="37" hidden="1">{"azul",#N/A,FALSE,"geral";"verde",#N/A,FALSE,"geral";"vermelho",#N/A,FALSE,"geral"}</definedName>
    <definedName name="ddd" localSheetId="38" hidden="1">{"azul",#N/A,FALSE,"geral";"verde",#N/A,FALSE,"geral";"vermelho",#N/A,FALSE,"geral"}</definedName>
    <definedName name="ddd" localSheetId="100" hidden="1">{"azul",#N/A,FALSE,"geral";"verde",#N/A,FALSE,"geral";"vermelho",#N/A,FALSE,"geral"}</definedName>
    <definedName name="ddd" localSheetId="36" hidden="1">{"azul",#N/A,FALSE,"geral";"verde",#N/A,FALSE,"geral";"vermelho",#N/A,FALSE,"geral"}</definedName>
    <definedName name="ddd" localSheetId="33" hidden="1">{"azul",#N/A,FALSE,"geral";"verde",#N/A,FALSE,"geral";"vermelho",#N/A,FALSE,"geral"}</definedName>
    <definedName name="ddd" localSheetId="34" hidden="1">{"azul",#N/A,FALSE,"geral";"verde",#N/A,FALSE,"geral";"vermelho",#N/A,FALSE,"geral"}</definedName>
    <definedName name="ddd" localSheetId="32" hidden="1">{"azul",#N/A,FALSE,"geral";"verde",#N/A,FALSE,"geral";"vermelho",#N/A,FALSE,"geral"}</definedName>
    <definedName name="ddd" localSheetId="35" hidden="1">{"azul",#N/A,FALSE,"geral";"verde",#N/A,FALSE,"geral";"vermelho",#N/A,FALSE,"geral"}</definedName>
    <definedName name="ddd" localSheetId="99" hidden="1">{"azul",#N/A,FALSE,"geral";"verde",#N/A,FALSE,"geral";"vermelho",#N/A,FALSE,"geral"}</definedName>
    <definedName name="ddd" hidden="1">{"azul",#N/A,FALSE,"geral";"verde",#N/A,FALSE,"geral";"vermelho",#N/A,FALSE,"geral"}</definedName>
    <definedName name="DFDFD" localSheetId="31" hidden="1">{#N/A,"Médio",TRUE,"Plan30";"3º Trimestre Geral",#N/A,TRUE,"1º Trimestre"}</definedName>
    <definedName name="DFDFD" localSheetId="24" hidden="1">{#N/A,"Médio",TRUE,"Plan30";"3º Trimestre Geral",#N/A,TRUE,"1º Trimestre"}</definedName>
    <definedName name="DFDFD" localSheetId="37" hidden="1">{#N/A,"Médio",TRUE,"Plan30";"3º Trimestre Geral",#N/A,TRUE,"1º Trimestre"}</definedName>
    <definedName name="DFDFD" localSheetId="38" hidden="1">{#N/A,"Médio",TRUE,"Plan30";"3º Trimestre Geral",#N/A,TRUE,"1º Trimestre"}</definedName>
    <definedName name="DFDFD" localSheetId="100" hidden="1">{#N/A,"Médio",TRUE,"Plan30";"3º Trimestre Geral",#N/A,TRUE,"1º Trimestre"}</definedName>
    <definedName name="DFDFD" localSheetId="36" hidden="1">{#N/A,"Médio",TRUE,"Plan30";"3º Trimestre Geral",#N/A,TRUE,"1º Trimestre"}</definedName>
    <definedName name="DFDFD" localSheetId="33" hidden="1">{#N/A,"Médio",TRUE,"Plan30";"3º Trimestre Geral",#N/A,TRUE,"1º Trimestre"}</definedName>
    <definedName name="DFDFD" localSheetId="34" hidden="1">{#N/A,"Médio",TRUE,"Plan30";"3º Trimestre Geral",#N/A,TRUE,"1º Trimestre"}</definedName>
    <definedName name="DFDFD" localSheetId="32" hidden="1">{#N/A,"Médio",TRUE,"Plan30";"3º Trimestre Geral",#N/A,TRUE,"1º Trimestre"}</definedName>
    <definedName name="DFDFD" localSheetId="35" hidden="1">{#N/A,"Médio",TRUE,"Plan30";"3º Trimestre Geral",#N/A,TRUE,"1º Trimestre"}</definedName>
    <definedName name="DFDFD" localSheetId="99" hidden="1">{#N/A,"Médio",TRUE,"Plan30";"3º Trimestre Geral",#N/A,TRUE,"1º Trimestre"}</definedName>
    <definedName name="DFDFD" hidden="1">{#N/A,"Médio",TRUE,"Plan30";"3º Trimestre Geral",#N/A,TRUE,"1º Trimestre"}</definedName>
    <definedName name="e" localSheetId="31" hidden="1">{"azul",#N/A,FALSE,"geral";"verde",#N/A,FALSE,"geral";"vermelho",#N/A,FALSE,"geral"}</definedName>
    <definedName name="e" localSheetId="24" hidden="1">{"azul",#N/A,FALSE,"geral";"verde",#N/A,FALSE,"geral";"vermelho",#N/A,FALSE,"geral"}</definedName>
    <definedName name="e" localSheetId="37" hidden="1">{"azul",#N/A,FALSE,"geral";"verde",#N/A,FALSE,"geral";"vermelho",#N/A,FALSE,"geral"}</definedName>
    <definedName name="e" localSheetId="38" hidden="1">{"azul",#N/A,FALSE,"geral";"verde",#N/A,FALSE,"geral";"vermelho",#N/A,FALSE,"geral"}</definedName>
    <definedName name="e" localSheetId="100" hidden="1">{"azul",#N/A,FALSE,"geral";"verde",#N/A,FALSE,"geral";"vermelho",#N/A,FALSE,"geral"}</definedName>
    <definedName name="e" localSheetId="36" hidden="1">{"azul",#N/A,FALSE,"geral";"verde",#N/A,FALSE,"geral";"vermelho",#N/A,FALSE,"geral"}</definedName>
    <definedName name="e" localSheetId="33" hidden="1">{"azul",#N/A,FALSE,"geral";"verde",#N/A,FALSE,"geral";"vermelho",#N/A,FALSE,"geral"}</definedName>
    <definedName name="e" localSheetId="34" hidden="1">{"azul",#N/A,FALSE,"geral";"verde",#N/A,FALSE,"geral";"vermelho",#N/A,FALSE,"geral"}</definedName>
    <definedName name="e" localSheetId="32" hidden="1">{"azul",#N/A,FALSE,"geral";"verde",#N/A,FALSE,"geral";"vermelho",#N/A,FALSE,"geral"}</definedName>
    <definedName name="e" localSheetId="35" hidden="1">{"azul",#N/A,FALSE,"geral";"verde",#N/A,FALSE,"geral";"vermelho",#N/A,FALSE,"geral"}</definedName>
    <definedName name="e" localSheetId="99" hidden="1">{"azul",#N/A,FALSE,"geral";"verde",#N/A,FALSE,"geral";"vermelho",#N/A,FALSE,"geral"}</definedName>
    <definedName name="e" hidden="1">{"azul",#N/A,FALSE,"geral";"verde",#N/A,FALSE,"geral";"vermelho",#N/A,FALSE,"geral"}</definedName>
    <definedName name="ea" localSheetId="31" hidden="1">{"azul",#N/A,FALSE,"geral";"verde",#N/A,FALSE,"geral";"vermelho",#N/A,FALSE,"geral"}</definedName>
    <definedName name="ea" localSheetId="24" hidden="1">{"azul",#N/A,FALSE,"geral";"verde",#N/A,FALSE,"geral";"vermelho",#N/A,FALSE,"geral"}</definedName>
    <definedName name="ea" localSheetId="37" hidden="1">{"azul",#N/A,FALSE,"geral";"verde",#N/A,FALSE,"geral";"vermelho",#N/A,FALSE,"geral"}</definedName>
    <definedName name="ea" localSheetId="38" hidden="1">{"azul",#N/A,FALSE,"geral";"verde",#N/A,FALSE,"geral";"vermelho",#N/A,FALSE,"geral"}</definedName>
    <definedName name="ea" localSheetId="100" hidden="1">{"azul",#N/A,FALSE,"geral";"verde",#N/A,FALSE,"geral";"vermelho",#N/A,FALSE,"geral"}</definedName>
    <definedName name="ea" localSheetId="36" hidden="1">{"azul",#N/A,FALSE,"geral";"verde",#N/A,FALSE,"geral";"vermelho",#N/A,FALSE,"geral"}</definedName>
    <definedName name="ea" localSheetId="33" hidden="1">{"azul",#N/A,FALSE,"geral";"verde",#N/A,FALSE,"geral";"vermelho",#N/A,FALSE,"geral"}</definedName>
    <definedName name="ea" localSheetId="34" hidden="1">{"azul",#N/A,FALSE,"geral";"verde",#N/A,FALSE,"geral";"vermelho",#N/A,FALSE,"geral"}</definedName>
    <definedName name="ea" localSheetId="32" hidden="1">{"azul",#N/A,FALSE,"geral";"verde",#N/A,FALSE,"geral";"vermelho",#N/A,FALSE,"geral"}</definedName>
    <definedName name="ea" localSheetId="35" hidden="1">{"azul",#N/A,FALSE,"geral";"verde",#N/A,FALSE,"geral";"vermelho",#N/A,FALSE,"geral"}</definedName>
    <definedName name="ea" localSheetId="99" hidden="1">{"azul",#N/A,FALSE,"geral";"verde",#N/A,FALSE,"geral";"vermelho",#N/A,FALSE,"geral"}</definedName>
    <definedName name="ea" hidden="1">{"azul",#N/A,FALSE,"geral";"verde",#N/A,FALSE,"geral";"vermelho",#N/A,FALSE,"geral"}</definedName>
    <definedName name="EXER" localSheetId="31" hidden="1">{"azul",#N/A,FALSE,"geral";"verde",#N/A,FALSE,"geral";"vermelho",#N/A,FALSE,"geral"}</definedName>
    <definedName name="EXER" localSheetId="24" hidden="1">{"azul",#N/A,FALSE,"geral";"verde",#N/A,FALSE,"geral";"vermelho",#N/A,FALSE,"geral"}</definedName>
    <definedName name="EXER" localSheetId="37" hidden="1">{"azul",#N/A,FALSE,"geral";"verde",#N/A,FALSE,"geral";"vermelho",#N/A,FALSE,"geral"}</definedName>
    <definedName name="EXER" localSheetId="38" hidden="1">{"azul",#N/A,FALSE,"geral";"verde",#N/A,FALSE,"geral";"vermelho",#N/A,FALSE,"geral"}</definedName>
    <definedName name="EXER" localSheetId="100" hidden="1">{"azul",#N/A,FALSE,"geral";"verde",#N/A,FALSE,"geral";"vermelho",#N/A,FALSE,"geral"}</definedName>
    <definedName name="EXER" localSheetId="36" hidden="1">{"azul",#N/A,FALSE,"geral";"verde",#N/A,FALSE,"geral";"vermelho",#N/A,FALSE,"geral"}</definedName>
    <definedName name="EXER" localSheetId="33" hidden="1">{"azul",#N/A,FALSE,"geral";"verde",#N/A,FALSE,"geral";"vermelho",#N/A,FALSE,"geral"}</definedName>
    <definedName name="EXER" localSheetId="34" hidden="1">{"azul",#N/A,FALSE,"geral";"verde",#N/A,FALSE,"geral";"vermelho",#N/A,FALSE,"geral"}</definedName>
    <definedName name="EXER" localSheetId="32" hidden="1">{"azul",#N/A,FALSE,"geral";"verde",#N/A,FALSE,"geral";"vermelho",#N/A,FALSE,"geral"}</definedName>
    <definedName name="EXER" localSheetId="35" hidden="1">{"azul",#N/A,FALSE,"geral";"verde",#N/A,FALSE,"geral";"vermelho",#N/A,FALSE,"geral"}</definedName>
    <definedName name="EXER" localSheetId="99" hidden="1">{"azul",#N/A,FALSE,"geral";"verde",#N/A,FALSE,"geral";"vermelho",#N/A,FALSE,"geral"}</definedName>
    <definedName name="EXER" hidden="1">{"azul",#N/A,FALSE,"geral";"verde",#N/A,FALSE,"geral";"vermelho",#N/A,FALSE,"geral"}</definedName>
    <definedName name="exercicio2" localSheetId="31" hidden="1">{"azul",#N/A,FALSE,"geral";"verde",#N/A,FALSE,"geral";"vermelho",#N/A,FALSE,"geral"}</definedName>
    <definedName name="exercicio2" localSheetId="24" hidden="1">{"azul",#N/A,FALSE,"geral";"verde",#N/A,FALSE,"geral";"vermelho",#N/A,FALSE,"geral"}</definedName>
    <definedName name="exercicio2" localSheetId="37" hidden="1">{"azul",#N/A,FALSE,"geral";"verde",#N/A,FALSE,"geral";"vermelho",#N/A,FALSE,"geral"}</definedName>
    <definedName name="exercicio2" localSheetId="38" hidden="1">{"azul",#N/A,FALSE,"geral";"verde",#N/A,FALSE,"geral";"vermelho",#N/A,FALSE,"geral"}</definedName>
    <definedName name="exercicio2" localSheetId="100" hidden="1">{"azul",#N/A,FALSE,"geral";"verde",#N/A,FALSE,"geral";"vermelho",#N/A,FALSE,"geral"}</definedName>
    <definedName name="exercicio2" localSheetId="36" hidden="1">{"azul",#N/A,FALSE,"geral";"verde",#N/A,FALSE,"geral";"vermelho",#N/A,FALSE,"geral"}</definedName>
    <definedName name="exercicio2" localSheetId="33" hidden="1">{"azul",#N/A,FALSE,"geral";"verde",#N/A,FALSE,"geral";"vermelho",#N/A,FALSE,"geral"}</definedName>
    <definedName name="exercicio2" localSheetId="34" hidden="1">{"azul",#N/A,FALSE,"geral";"verde",#N/A,FALSE,"geral";"vermelho",#N/A,FALSE,"geral"}</definedName>
    <definedName name="exercicio2" localSheetId="32" hidden="1">{"azul",#N/A,FALSE,"geral";"verde",#N/A,FALSE,"geral";"vermelho",#N/A,FALSE,"geral"}</definedName>
    <definedName name="exercicio2" localSheetId="35" hidden="1">{"azul",#N/A,FALSE,"geral";"verde",#N/A,FALSE,"geral";"vermelho",#N/A,FALSE,"geral"}</definedName>
    <definedName name="exercicio2" localSheetId="99" hidden="1">{"azul",#N/A,FALSE,"geral";"verde",#N/A,FALSE,"geral";"vermelho",#N/A,FALSE,"geral"}</definedName>
    <definedName name="exercicio2" hidden="1">{"azul",#N/A,FALSE,"geral";"verde",#N/A,FALSE,"geral";"vermelho",#N/A,FALSE,"geral"}</definedName>
    <definedName name="fgsfdgsdf45" localSheetId="64" hidden="1">#REF!</definedName>
    <definedName name="fgsfdgsdf45" localSheetId="24" hidden="1">#REF!</definedName>
    <definedName name="fgsfdgsdf45" localSheetId="25" hidden="1">#REF!</definedName>
    <definedName name="fgsfdgsdf45" localSheetId="0" hidden="1">#REF!</definedName>
    <definedName name="fgsfdgsdf45" localSheetId="11" hidden="1">#REF!</definedName>
    <definedName name="fgsfdgsdf45" localSheetId="65" hidden="1">#REF!</definedName>
    <definedName name="fgsfdgsdf45" localSheetId="97" hidden="1">#REF!</definedName>
    <definedName name="fgsfdgsdf45" localSheetId="68" hidden="1">#REF!</definedName>
    <definedName name="fgsfdgsdf45" localSheetId="1" hidden="1">#REF!</definedName>
    <definedName name="fgsfdgsdf45" localSheetId="19" hidden="1">#REF!</definedName>
    <definedName name="fgsfdgsdf45" localSheetId="22" hidden="1">#REF!</definedName>
    <definedName name="fgsfdgsdf45" localSheetId="43" hidden="1">#REF!</definedName>
    <definedName name="fgsfdgsdf45" localSheetId="47" hidden="1">#REF!</definedName>
    <definedName name="fgsfdgsdf45" localSheetId="55" hidden="1">#REF!</definedName>
    <definedName name="fgsfdgsdf45" localSheetId="95" hidden="1">#REF!</definedName>
    <definedName name="fgsfdgsdf45" localSheetId="98" hidden="1">#REF!</definedName>
    <definedName name="fgsfdgsdf45" localSheetId="102" hidden="1">#REF!</definedName>
    <definedName name="fgsfdgsdf45" localSheetId="29" hidden="1">#REF!</definedName>
    <definedName name="fgsfdgsdf45" localSheetId="4" hidden="1">#REF!</definedName>
    <definedName name="fgsfdgsdf45" hidden="1">#REF!</definedName>
    <definedName name="g" localSheetId="31" hidden="1">{"normal","argentina",FALSE,"cenários e solver";#N/A,#N/A,FALSE,"banco de dados"}</definedName>
    <definedName name="g" localSheetId="24" hidden="1">{"normal","argentina",FALSE,"cenários e solver";#N/A,#N/A,FALSE,"banco de dados"}</definedName>
    <definedName name="g" localSheetId="37" hidden="1">{"normal","argentina",FALSE,"cenários e solver";#N/A,#N/A,FALSE,"banco de dados"}</definedName>
    <definedName name="g" localSheetId="38" hidden="1">{"normal","argentina",FALSE,"cenários e solver";#N/A,#N/A,FALSE,"banco de dados"}</definedName>
    <definedName name="g" localSheetId="100" hidden="1">{"normal","argentina",FALSE,"cenários e solver";#N/A,#N/A,FALSE,"banco de dados"}</definedName>
    <definedName name="g" localSheetId="36" hidden="1">{"normal","argentina",FALSE,"cenários e solver";#N/A,#N/A,FALSE,"banco de dados"}</definedName>
    <definedName name="g" localSheetId="33" hidden="1">{"normal","argentina",FALSE,"cenários e solver";#N/A,#N/A,FALSE,"banco de dados"}</definedName>
    <definedName name="g" localSheetId="34" hidden="1">{"normal","argentina",FALSE,"cenários e solver";#N/A,#N/A,FALSE,"banco de dados"}</definedName>
    <definedName name="g" localSheetId="32" hidden="1">{"normal","argentina",FALSE,"cenários e solver";#N/A,#N/A,FALSE,"banco de dados"}</definedName>
    <definedName name="g" localSheetId="35" hidden="1">{"normal","argentina",FALSE,"cenários e solver";#N/A,#N/A,FALSE,"banco de dados"}</definedName>
    <definedName name="g" localSheetId="99" hidden="1">{"normal","argentina",FALSE,"cenários e solver";#N/A,#N/A,FALSE,"banco de dados"}</definedName>
    <definedName name="g" hidden="1">{"normal","argentina",FALSE,"cenários e solver";#N/A,#N/A,FALSE,"banco de dados"}</definedName>
    <definedName name="gggg" localSheetId="31" hidden="1">{"azul",#N/A,FALSE,"geral";"verde",#N/A,FALSE,"geral";"vermelho",#N/A,FALSE,"geral"}</definedName>
    <definedName name="gggg" localSheetId="24" hidden="1">{"azul",#N/A,FALSE,"geral";"verde",#N/A,FALSE,"geral";"vermelho",#N/A,FALSE,"geral"}</definedName>
    <definedName name="gggg" localSheetId="37" hidden="1">{"azul",#N/A,FALSE,"geral";"verde",#N/A,FALSE,"geral";"vermelho",#N/A,FALSE,"geral"}</definedName>
    <definedName name="gggg" localSheetId="38" hidden="1">{"azul",#N/A,FALSE,"geral";"verde",#N/A,FALSE,"geral";"vermelho",#N/A,FALSE,"geral"}</definedName>
    <definedName name="gggg" localSheetId="100" hidden="1">{"azul",#N/A,FALSE,"geral";"verde",#N/A,FALSE,"geral";"vermelho",#N/A,FALSE,"geral"}</definedName>
    <definedName name="gggg" localSheetId="36" hidden="1">{"azul",#N/A,FALSE,"geral";"verde",#N/A,FALSE,"geral";"vermelho",#N/A,FALSE,"geral"}</definedName>
    <definedName name="gggg" localSheetId="33" hidden="1">{"azul",#N/A,FALSE,"geral";"verde",#N/A,FALSE,"geral";"vermelho",#N/A,FALSE,"geral"}</definedName>
    <definedName name="gggg" localSheetId="34" hidden="1">{"azul",#N/A,FALSE,"geral";"verde",#N/A,FALSE,"geral";"vermelho",#N/A,FALSE,"geral"}</definedName>
    <definedName name="gggg" localSheetId="32" hidden="1">{"azul",#N/A,FALSE,"geral";"verde",#N/A,FALSE,"geral";"vermelho",#N/A,FALSE,"geral"}</definedName>
    <definedName name="gggg" localSheetId="35" hidden="1">{"azul",#N/A,FALSE,"geral";"verde",#N/A,FALSE,"geral";"vermelho",#N/A,FALSE,"geral"}</definedName>
    <definedName name="gggg" localSheetId="99" hidden="1">{"azul",#N/A,FALSE,"geral";"verde",#N/A,FALSE,"geral";"vermelho",#N/A,FALSE,"geral"}</definedName>
    <definedName name="gggg" hidden="1">{"azul",#N/A,FALSE,"geral";"verde",#N/A,FALSE,"geral";"vermelho",#N/A,FALSE,"geral"}</definedName>
    <definedName name="Icms">'[3]Anexo 1'!$L$33:$L$35</definedName>
    <definedName name="Imprimir_Títulos" localSheetId="100">Comentário!$18:$18</definedName>
    <definedName name="jhlkjo" localSheetId="100" hidden="1">{"azul",#N/A,FALSE,"geral";"verde",#N/A,FALSE,"geral";"vermelho",#N/A,FALSE,"geral"}</definedName>
    <definedName name="jhlkjo" hidden="1">{"azul",#N/A,FALSE,"geral";"verde",#N/A,FALSE,"geral";"vermelho",#N/A,FALSE,"geral"}</definedName>
    <definedName name="limcount" localSheetId="37" hidden="1">2</definedName>
    <definedName name="limcount" hidden="1">1</definedName>
    <definedName name="LOCAL_MYSQL_DATE_FORMAT" localSheetId="2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agamento" localSheetId="25">[4]Pesquisa!#REF!</definedName>
    <definedName name="pagamento" localSheetId="97">[4]Pesquisa!#REF!</definedName>
    <definedName name="pagamento" localSheetId="102">[4]Pesquisa!#REF!</definedName>
    <definedName name="pagamento">[4]Pesquisa!#REF!</definedName>
    <definedName name="qaa" localSheetId="25" hidden="1">número</definedName>
    <definedName name="qaa" localSheetId="97" hidden="1">número</definedName>
    <definedName name="qaa" localSheetId="100" hidden="1">número</definedName>
    <definedName name="qaa" localSheetId="102" hidden="1">número</definedName>
    <definedName name="qaa" hidden="1">número</definedName>
    <definedName name="Resumo" localSheetId="31" hidden="1">{"azul",#N/A,FALSE,"geral";"verde",#N/A,FALSE,"geral";"vermelho",#N/A,FALSE,"geral"}</definedName>
    <definedName name="Resumo" localSheetId="24" hidden="1">{"azul",#N/A,FALSE,"geral";"verde",#N/A,FALSE,"geral";"vermelho",#N/A,FALSE,"geral"}</definedName>
    <definedName name="Resumo" localSheetId="37" hidden="1">{"azul",#N/A,FALSE,"geral";"verde",#N/A,FALSE,"geral";"vermelho",#N/A,FALSE,"geral"}</definedName>
    <definedName name="Resumo" localSheetId="38" hidden="1">{"azul",#N/A,FALSE,"geral";"verde",#N/A,FALSE,"geral";"vermelho",#N/A,FALSE,"geral"}</definedName>
    <definedName name="Resumo" localSheetId="100" hidden="1">{"azul",#N/A,FALSE,"geral";"verde",#N/A,FALSE,"geral";"vermelho",#N/A,FALSE,"geral"}</definedName>
    <definedName name="Resumo" localSheetId="36" hidden="1">{"azul",#N/A,FALSE,"geral";"verde",#N/A,FALSE,"geral";"vermelho",#N/A,FALSE,"geral"}</definedName>
    <definedName name="Resumo" localSheetId="33" hidden="1">{"azul",#N/A,FALSE,"geral";"verde",#N/A,FALSE,"geral";"vermelho",#N/A,FALSE,"geral"}</definedName>
    <definedName name="Resumo" localSheetId="34" hidden="1">{"azul",#N/A,FALSE,"geral";"verde",#N/A,FALSE,"geral";"vermelho",#N/A,FALSE,"geral"}</definedName>
    <definedName name="Resumo" localSheetId="32" hidden="1">{"azul",#N/A,FALSE,"geral";"verde",#N/A,FALSE,"geral";"vermelho",#N/A,FALSE,"geral"}</definedName>
    <definedName name="Resumo" localSheetId="35" hidden="1">{"azul",#N/A,FALSE,"geral";"verde",#N/A,FALSE,"geral";"vermelho",#N/A,FALSE,"geral"}</definedName>
    <definedName name="Resumo" localSheetId="99" hidden="1">{"azul",#N/A,FALSE,"geral";"verde",#N/A,FALSE,"geral";"vermelho",#N/A,FALSE,"geral"}</definedName>
    <definedName name="Resumo" hidden="1">{"azul",#N/A,FALSE,"geral";"verde",#N/A,FALSE,"geral";"vermelho",#N/A,FALSE,"geral"}</definedName>
    <definedName name="resumoa" localSheetId="31" hidden="1">{"azul",#N/A,FALSE,"geral";"verde",#N/A,FALSE,"geral";"vermelho",#N/A,FALSE,"geral"}</definedName>
    <definedName name="resumoa" localSheetId="24" hidden="1">{"azul",#N/A,FALSE,"geral";"verde",#N/A,FALSE,"geral";"vermelho",#N/A,FALSE,"geral"}</definedName>
    <definedName name="resumoa" localSheetId="37" hidden="1">{"azul",#N/A,FALSE,"geral";"verde",#N/A,FALSE,"geral";"vermelho",#N/A,FALSE,"geral"}</definedName>
    <definedName name="resumoa" localSheetId="38" hidden="1">{"azul",#N/A,FALSE,"geral";"verde",#N/A,FALSE,"geral";"vermelho",#N/A,FALSE,"geral"}</definedName>
    <definedName name="resumoa" localSheetId="100" hidden="1">{"azul",#N/A,FALSE,"geral";"verde",#N/A,FALSE,"geral";"vermelho",#N/A,FALSE,"geral"}</definedName>
    <definedName name="resumoa" localSheetId="36" hidden="1">{"azul",#N/A,FALSE,"geral";"verde",#N/A,FALSE,"geral";"vermelho",#N/A,FALSE,"geral"}</definedName>
    <definedName name="resumoa" localSheetId="33" hidden="1">{"azul",#N/A,FALSE,"geral";"verde",#N/A,FALSE,"geral";"vermelho",#N/A,FALSE,"geral"}</definedName>
    <definedName name="resumoa" localSheetId="34" hidden="1">{"azul",#N/A,FALSE,"geral";"verde",#N/A,FALSE,"geral";"vermelho",#N/A,FALSE,"geral"}</definedName>
    <definedName name="resumoa" localSheetId="32" hidden="1">{"azul",#N/A,FALSE,"geral";"verde",#N/A,FALSE,"geral";"vermelho",#N/A,FALSE,"geral"}</definedName>
    <definedName name="resumoa" localSheetId="35" hidden="1">{"azul",#N/A,FALSE,"geral";"verde",#N/A,FALSE,"geral";"vermelho",#N/A,FALSE,"geral"}</definedName>
    <definedName name="resumoa" localSheetId="99" hidden="1">{"azul",#N/A,FALSE,"geral";"verde",#N/A,FALSE,"geral";"vermelho",#N/A,FALSE,"geral"}</definedName>
    <definedName name="resumoa" hidden="1">{"azul",#N/A,FALSE,"geral";"verde",#N/A,FALSE,"geral";"vermelho",#N/A,FALSE,"geral"}</definedName>
    <definedName name="sadfsa" localSheetId="64" hidden="1">#REF!</definedName>
    <definedName name="sadfsa" localSheetId="24" hidden="1">#REF!</definedName>
    <definedName name="sadfsa" localSheetId="25" hidden="1">#REF!</definedName>
    <definedName name="sadfsa" localSheetId="0" hidden="1">#REF!</definedName>
    <definedName name="sadfsa" localSheetId="11" hidden="1">#REF!</definedName>
    <definedName name="sadfsa" localSheetId="65" hidden="1">#REF!</definedName>
    <definedName name="sadfsa" localSheetId="97" hidden="1">#REF!</definedName>
    <definedName name="sadfsa" localSheetId="68" hidden="1">#REF!</definedName>
    <definedName name="sadfsa" localSheetId="1" hidden="1">#REF!</definedName>
    <definedName name="sadfsa" localSheetId="19" hidden="1">#REF!</definedName>
    <definedName name="sadfsa" localSheetId="22" hidden="1">#REF!</definedName>
    <definedName name="sadfsa" localSheetId="43" hidden="1">#REF!</definedName>
    <definedName name="sadfsa" localSheetId="47" hidden="1">#REF!</definedName>
    <definedName name="sadfsa" localSheetId="55" hidden="1">#REF!</definedName>
    <definedName name="sadfsa" localSheetId="95" hidden="1">#REF!</definedName>
    <definedName name="sadfsa" localSheetId="98" hidden="1">#REF!</definedName>
    <definedName name="sadfsa" localSheetId="102" hidden="1">#REF!</definedName>
    <definedName name="sadfsa" localSheetId="29" hidden="1">#REF!</definedName>
    <definedName name="sadfsa" localSheetId="4" hidden="1">#REF!</definedName>
    <definedName name="sadfsa" hidden="1">#REF!</definedName>
    <definedName name="safdsf" localSheetId="25" hidden="1">#REF!</definedName>
    <definedName name="safdsf" localSheetId="97" hidden="1">#REF!</definedName>
    <definedName name="safdsf" localSheetId="102" hidden="1">#REF!</definedName>
    <definedName name="safdsf" hidden="1">#REF!</definedName>
    <definedName name="sdafasfsadf" localSheetId="31" hidden="1">{"azul",#N/A,FALSE,"geral";"verde",#N/A,FALSE,"geral";"vermelho",#N/A,FALSE,"geral"}</definedName>
    <definedName name="sdafasfsadf" localSheetId="24" hidden="1">{"azul",#N/A,FALSE,"geral";"verde",#N/A,FALSE,"geral";"vermelho",#N/A,FALSE,"geral"}</definedName>
    <definedName name="sdafasfsadf" localSheetId="37" hidden="1">{"azul",#N/A,FALSE,"geral";"verde",#N/A,FALSE,"geral";"vermelho",#N/A,FALSE,"geral"}</definedName>
    <definedName name="sdafasfsadf" localSheetId="38" hidden="1">{"azul",#N/A,FALSE,"geral";"verde",#N/A,FALSE,"geral";"vermelho",#N/A,FALSE,"geral"}</definedName>
    <definedName name="sdafasfsadf" localSheetId="100" hidden="1">{"azul",#N/A,FALSE,"geral";"verde",#N/A,FALSE,"geral";"vermelho",#N/A,FALSE,"geral"}</definedName>
    <definedName name="sdafasfsadf" localSheetId="36" hidden="1">{"azul",#N/A,FALSE,"geral";"verde",#N/A,FALSE,"geral";"vermelho",#N/A,FALSE,"geral"}</definedName>
    <definedName name="sdafasfsadf" localSheetId="33" hidden="1">{"azul",#N/A,FALSE,"geral";"verde",#N/A,FALSE,"geral";"vermelho",#N/A,FALSE,"geral"}</definedName>
    <definedName name="sdafasfsadf" localSheetId="34" hidden="1">{"azul",#N/A,FALSE,"geral";"verde",#N/A,FALSE,"geral";"vermelho",#N/A,FALSE,"geral"}</definedName>
    <definedName name="sdafasfsadf" localSheetId="32" hidden="1">{"azul",#N/A,FALSE,"geral";"verde",#N/A,FALSE,"geral";"vermelho",#N/A,FALSE,"geral"}</definedName>
    <definedName name="sdafasfsadf" localSheetId="35" hidden="1">{"azul",#N/A,FALSE,"geral";"verde",#N/A,FALSE,"geral";"vermelho",#N/A,FALSE,"geral"}</definedName>
    <definedName name="sdafasfsadf" localSheetId="99" hidden="1">{"azul",#N/A,FALSE,"geral";"verde",#N/A,FALSE,"geral";"vermelho",#N/A,FALSE,"geral"}</definedName>
    <definedName name="sdafasfsadf" hidden="1">{"azul",#N/A,FALSE,"geral";"verde",#N/A,FALSE,"geral";"vermelho",#N/A,FALSE,"geral"}</definedName>
    <definedName name="sdddd" localSheetId="31" hidden="1">{"azul",#N/A,FALSE,"geral";"verde",#N/A,FALSE,"geral";"vermelho",#N/A,FALSE,"geral"}</definedName>
    <definedName name="sdddd" localSheetId="24" hidden="1">{"azul",#N/A,FALSE,"geral";"verde",#N/A,FALSE,"geral";"vermelho",#N/A,FALSE,"geral"}</definedName>
    <definedName name="sdddd" localSheetId="37" hidden="1">{"azul",#N/A,FALSE,"geral";"verde",#N/A,FALSE,"geral";"vermelho",#N/A,FALSE,"geral"}</definedName>
    <definedName name="sdddd" localSheetId="38" hidden="1">{"azul",#N/A,FALSE,"geral";"verde",#N/A,FALSE,"geral";"vermelho",#N/A,FALSE,"geral"}</definedName>
    <definedName name="sdddd" localSheetId="100" hidden="1">{"azul",#N/A,FALSE,"geral";"verde",#N/A,FALSE,"geral";"vermelho",#N/A,FALSE,"geral"}</definedName>
    <definedName name="sdddd" localSheetId="36" hidden="1">{"azul",#N/A,FALSE,"geral";"verde",#N/A,FALSE,"geral";"vermelho",#N/A,FALSE,"geral"}</definedName>
    <definedName name="sdddd" localSheetId="33" hidden="1">{"azul",#N/A,FALSE,"geral";"verde",#N/A,FALSE,"geral";"vermelho",#N/A,FALSE,"geral"}</definedName>
    <definedName name="sdddd" localSheetId="34" hidden="1">{"azul",#N/A,FALSE,"geral";"verde",#N/A,FALSE,"geral";"vermelho",#N/A,FALSE,"geral"}</definedName>
    <definedName name="sdddd" localSheetId="32" hidden="1">{"azul",#N/A,FALSE,"geral";"verde",#N/A,FALSE,"geral";"vermelho",#N/A,FALSE,"geral"}</definedName>
    <definedName name="sdddd" localSheetId="35" hidden="1">{"azul",#N/A,FALSE,"geral";"verde",#N/A,FALSE,"geral";"vermelho",#N/A,FALSE,"geral"}</definedName>
    <definedName name="sdddd" localSheetId="99" hidden="1">{"azul",#N/A,FALSE,"geral";"verde",#N/A,FALSE,"geral";"vermelho",#N/A,FALSE,"geral"}</definedName>
    <definedName name="sdddd" hidden="1">{"azul",#N/A,FALSE,"geral";"verde",#N/A,FALSE,"geral";"vermelho",#N/A,FALSE,"geral"}</definedName>
    <definedName name="sencount" localSheetId="37" hidden="1">4</definedName>
    <definedName name="sencount" hidden="1">1</definedName>
    <definedName name="solver_lhs0" localSheetId="64" hidden="1">#REF!</definedName>
    <definedName name="solver_lhs0" localSheetId="25" hidden="1">#REF!</definedName>
    <definedName name="solver_lhs0" localSheetId="37" hidden="1">#REF!</definedName>
    <definedName name="solver_lhs0" localSheetId="0" hidden="1">#REF!</definedName>
    <definedName name="solver_lhs0" localSheetId="11" hidden="1">#REF!</definedName>
    <definedName name="solver_lhs0" localSheetId="65" hidden="1">#REF!</definedName>
    <definedName name="solver_lhs0" localSheetId="97" hidden="1">#REF!</definedName>
    <definedName name="solver_lhs0" localSheetId="68" hidden="1">#REF!</definedName>
    <definedName name="solver_lhs0" localSheetId="1" hidden="1">#REF!</definedName>
    <definedName name="solver_lhs0" localSheetId="19" hidden="1">#REF!</definedName>
    <definedName name="solver_lhs0" localSheetId="22" hidden="1">#REF!</definedName>
    <definedName name="solver_lhs0" localSheetId="43" hidden="1">#REF!</definedName>
    <definedName name="solver_lhs0" localSheetId="47" hidden="1">#REF!</definedName>
    <definedName name="solver_lhs0" localSheetId="55" hidden="1">#REF!</definedName>
    <definedName name="solver_lhs0" localSheetId="95" hidden="1">#REF!</definedName>
    <definedName name="solver_lhs0" localSheetId="98" hidden="1">#REF!</definedName>
    <definedName name="solver_lhs0" localSheetId="102" hidden="1">#REF!</definedName>
    <definedName name="solver_lhs0" localSheetId="29" hidden="1">#REF!</definedName>
    <definedName name="solver_lhs0" localSheetId="4" hidden="1">#REF!</definedName>
    <definedName name="solver_lhs0" hidden="1">#REF!</definedName>
    <definedName name="solver_lhs10" localSheetId="64" hidden="1">#REF!</definedName>
    <definedName name="solver_lhs10" localSheetId="25" hidden="1">#REF!</definedName>
    <definedName name="solver_lhs10" localSheetId="37" hidden="1">#REF!</definedName>
    <definedName name="solver_lhs10" localSheetId="0" hidden="1">#REF!</definedName>
    <definedName name="solver_lhs10" localSheetId="11" hidden="1">#REF!</definedName>
    <definedName name="solver_lhs10" localSheetId="65" hidden="1">#REF!</definedName>
    <definedName name="solver_lhs10" localSheetId="97" hidden="1">#REF!</definedName>
    <definedName name="solver_lhs10" localSheetId="68" hidden="1">#REF!</definedName>
    <definedName name="solver_lhs10" localSheetId="1" hidden="1">#REF!</definedName>
    <definedName name="solver_lhs10" localSheetId="19" hidden="1">#REF!</definedName>
    <definedName name="solver_lhs10" localSheetId="22" hidden="1">#REF!</definedName>
    <definedName name="solver_lhs10" localSheetId="43" hidden="1">#REF!</definedName>
    <definedName name="solver_lhs10" localSheetId="47" hidden="1">#REF!</definedName>
    <definedName name="solver_lhs10" localSheetId="55" hidden="1">#REF!</definedName>
    <definedName name="solver_lhs10" localSheetId="95" hidden="1">#REF!</definedName>
    <definedName name="solver_lhs10" localSheetId="98" hidden="1">#REF!</definedName>
    <definedName name="solver_lhs10" localSheetId="102" hidden="1">#REF!</definedName>
    <definedName name="solver_lhs10" localSheetId="29" hidden="1">#REF!</definedName>
    <definedName name="solver_lhs10" localSheetId="4" hidden="1">#REF!</definedName>
    <definedName name="solver_lhs10" hidden="1">#REF!</definedName>
    <definedName name="solver_lhs11" localSheetId="64" hidden="1">#REF!</definedName>
    <definedName name="solver_lhs11" localSheetId="25" hidden="1">#REF!</definedName>
    <definedName name="solver_lhs11" localSheetId="37" hidden="1">#REF!</definedName>
    <definedName name="solver_lhs11" localSheetId="0" hidden="1">#REF!</definedName>
    <definedName name="solver_lhs11" localSheetId="11" hidden="1">#REF!</definedName>
    <definedName name="solver_lhs11" localSheetId="65" hidden="1">#REF!</definedName>
    <definedName name="solver_lhs11" localSheetId="97" hidden="1">#REF!</definedName>
    <definedName name="solver_lhs11" localSheetId="68" hidden="1">#REF!</definedName>
    <definedName name="solver_lhs11" localSheetId="1" hidden="1">#REF!</definedName>
    <definedName name="solver_lhs11" localSheetId="19" hidden="1">#REF!</definedName>
    <definedName name="solver_lhs11" localSheetId="22" hidden="1">#REF!</definedName>
    <definedName name="solver_lhs11" localSheetId="43" hidden="1">#REF!</definedName>
    <definedName name="solver_lhs11" localSheetId="47" hidden="1">#REF!</definedName>
    <definedName name="solver_lhs11" localSheetId="55" hidden="1">#REF!</definedName>
    <definedName name="solver_lhs11" localSheetId="95" hidden="1">#REF!</definedName>
    <definedName name="solver_lhs11" localSheetId="98" hidden="1">#REF!</definedName>
    <definedName name="solver_lhs11" localSheetId="102" hidden="1">#REF!</definedName>
    <definedName name="solver_lhs11" localSheetId="29" hidden="1">#REF!</definedName>
    <definedName name="solver_lhs11" localSheetId="4" hidden="1">#REF!</definedName>
    <definedName name="solver_lhs11" hidden="1">#REF!</definedName>
    <definedName name="solver_lhs12" localSheetId="64" hidden="1">#REF!</definedName>
    <definedName name="solver_lhs12" localSheetId="25" hidden="1">#REF!</definedName>
    <definedName name="solver_lhs12" localSheetId="37" hidden="1">#REF!</definedName>
    <definedName name="solver_lhs12" localSheetId="0" hidden="1">#REF!</definedName>
    <definedName name="solver_lhs12" localSheetId="11" hidden="1">#REF!</definedName>
    <definedName name="solver_lhs12" localSheetId="65" hidden="1">#REF!</definedName>
    <definedName name="solver_lhs12" localSheetId="97" hidden="1">#REF!</definedName>
    <definedName name="solver_lhs12" localSheetId="68" hidden="1">#REF!</definedName>
    <definedName name="solver_lhs12" localSheetId="1" hidden="1">#REF!</definedName>
    <definedName name="solver_lhs12" localSheetId="19" hidden="1">#REF!</definedName>
    <definedName name="solver_lhs12" localSheetId="22" hidden="1">#REF!</definedName>
    <definedName name="solver_lhs12" localSheetId="43" hidden="1">#REF!</definedName>
    <definedName name="solver_lhs12" localSheetId="47" hidden="1">#REF!</definedName>
    <definedName name="solver_lhs12" localSheetId="55" hidden="1">#REF!</definedName>
    <definedName name="solver_lhs12" localSheetId="95" hidden="1">#REF!</definedName>
    <definedName name="solver_lhs12" localSheetId="98" hidden="1">#REF!</definedName>
    <definedName name="solver_lhs12" localSheetId="102" hidden="1">#REF!</definedName>
    <definedName name="solver_lhs12" localSheetId="29" hidden="1">#REF!</definedName>
    <definedName name="solver_lhs12" localSheetId="4" hidden="1">#REF!</definedName>
    <definedName name="solver_lhs12" hidden="1">#REF!</definedName>
    <definedName name="solver_lhs7" localSheetId="64" hidden="1">#REF!</definedName>
    <definedName name="solver_lhs7" localSheetId="25" hidden="1">#REF!</definedName>
    <definedName name="solver_lhs7" localSheetId="37" hidden="1">#REF!</definedName>
    <definedName name="solver_lhs7" localSheetId="0" hidden="1">#REF!</definedName>
    <definedName name="solver_lhs7" localSheetId="11" hidden="1">#REF!</definedName>
    <definedName name="solver_lhs7" localSheetId="65" hidden="1">#REF!</definedName>
    <definedName name="solver_lhs7" localSheetId="97" hidden="1">#REF!</definedName>
    <definedName name="solver_lhs7" localSheetId="68" hidden="1">#REF!</definedName>
    <definedName name="solver_lhs7" localSheetId="1" hidden="1">#REF!</definedName>
    <definedName name="solver_lhs7" localSheetId="19" hidden="1">#REF!</definedName>
    <definedName name="solver_lhs7" localSheetId="22" hidden="1">#REF!</definedName>
    <definedName name="solver_lhs7" localSheetId="43" hidden="1">#REF!</definedName>
    <definedName name="solver_lhs7" localSheetId="47" hidden="1">#REF!</definedName>
    <definedName name="solver_lhs7" localSheetId="55" hidden="1">#REF!</definedName>
    <definedName name="solver_lhs7" localSheetId="95" hidden="1">#REF!</definedName>
    <definedName name="solver_lhs7" localSheetId="98" hidden="1">#REF!</definedName>
    <definedName name="solver_lhs7" localSheetId="102" hidden="1">#REF!</definedName>
    <definedName name="solver_lhs7" localSheetId="29" hidden="1">#REF!</definedName>
    <definedName name="solver_lhs7" localSheetId="4" hidden="1">#REF!</definedName>
    <definedName name="solver_lhs7" hidden="1">#REF!</definedName>
    <definedName name="solver_lhs8" localSheetId="64" hidden="1">#REF!</definedName>
    <definedName name="solver_lhs8" localSheetId="25" hidden="1">#REF!</definedName>
    <definedName name="solver_lhs8" localSheetId="37" hidden="1">#REF!</definedName>
    <definedName name="solver_lhs8" localSheetId="0" hidden="1">#REF!</definedName>
    <definedName name="solver_lhs8" localSheetId="11" hidden="1">#REF!</definedName>
    <definedName name="solver_lhs8" localSheetId="65" hidden="1">#REF!</definedName>
    <definedName name="solver_lhs8" localSheetId="97" hidden="1">#REF!</definedName>
    <definedName name="solver_lhs8" localSheetId="68" hidden="1">#REF!</definedName>
    <definedName name="solver_lhs8" localSheetId="1" hidden="1">#REF!</definedName>
    <definedName name="solver_lhs8" localSheetId="19" hidden="1">#REF!</definedName>
    <definedName name="solver_lhs8" localSheetId="22" hidden="1">#REF!</definedName>
    <definedName name="solver_lhs8" localSheetId="43" hidden="1">#REF!</definedName>
    <definedName name="solver_lhs8" localSheetId="47" hidden="1">#REF!</definedName>
    <definedName name="solver_lhs8" localSheetId="55" hidden="1">#REF!</definedName>
    <definedName name="solver_lhs8" localSheetId="95" hidden="1">#REF!</definedName>
    <definedName name="solver_lhs8" localSheetId="98" hidden="1">#REF!</definedName>
    <definedName name="solver_lhs8" localSheetId="102" hidden="1">#REF!</definedName>
    <definedName name="solver_lhs8" localSheetId="29" hidden="1">#REF!</definedName>
    <definedName name="solver_lhs8" localSheetId="4" hidden="1">#REF!</definedName>
    <definedName name="solver_lhs8" hidden="1">#REF!</definedName>
    <definedName name="solver_lhs9" localSheetId="64" hidden="1">#REF!</definedName>
    <definedName name="solver_lhs9" localSheetId="25" hidden="1">#REF!</definedName>
    <definedName name="solver_lhs9" localSheetId="37" hidden="1">#REF!</definedName>
    <definedName name="solver_lhs9" localSheetId="0" hidden="1">#REF!</definedName>
    <definedName name="solver_lhs9" localSheetId="11" hidden="1">#REF!</definedName>
    <definedName name="solver_lhs9" localSheetId="65" hidden="1">#REF!</definedName>
    <definedName name="solver_lhs9" localSheetId="97" hidden="1">#REF!</definedName>
    <definedName name="solver_lhs9" localSheetId="68" hidden="1">#REF!</definedName>
    <definedName name="solver_lhs9" localSheetId="1" hidden="1">#REF!</definedName>
    <definedName name="solver_lhs9" localSheetId="19" hidden="1">#REF!</definedName>
    <definedName name="solver_lhs9" localSheetId="22" hidden="1">#REF!</definedName>
    <definedName name="solver_lhs9" localSheetId="43" hidden="1">#REF!</definedName>
    <definedName name="solver_lhs9" localSheetId="47" hidden="1">#REF!</definedName>
    <definedName name="solver_lhs9" localSheetId="55" hidden="1">#REF!</definedName>
    <definedName name="solver_lhs9" localSheetId="95" hidden="1">#REF!</definedName>
    <definedName name="solver_lhs9" localSheetId="98" hidden="1">#REF!</definedName>
    <definedName name="solver_lhs9" localSheetId="102" hidden="1">#REF!</definedName>
    <definedName name="solver_lhs9" localSheetId="29" hidden="1">#REF!</definedName>
    <definedName name="solver_lhs9" localSheetId="4" hidden="1">#REF!</definedName>
    <definedName name="solver_lhs9" hidden="1">#REF!</definedName>
    <definedName name="solver_rel0" hidden="1">2</definedName>
    <definedName name="solver_rel10" hidden="1">3</definedName>
    <definedName name="solver_rel11" hidden="1">4</definedName>
    <definedName name="solver_rel12" hidden="1">4</definedName>
    <definedName name="solver_rel7" hidden="1">3</definedName>
    <definedName name="solver_rel8" hidden="1">3</definedName>
    <definedName name="solver_rel9" hidden="1">3</definedName>
    <definedName name="solver_rhs10" localSheetId="64" hidden="1">#REF!</definedName>
    <definedName name="solver_rhs10" localSheetId="25" hidden="1">#REF!</definedName>
    <definedName name="solver_rhs10" localSheetId="37" hidden="1">#REF!</definedName>
    <definedName name="solver_rhs10" localSheetId="0" hidden="1">#REF!</definedName>
    <definedName name="solver_rhs10" localSheetId="11" hidden="1">#REF!</definedName>
    <definedName name="solver_rhs10" localSheetId="65" hidden="1">#REF!</definedName>
    <definedName name="solver_rhs10" localSheetId="97" hidden="1">#REF!</definedName>
    <definedName name="solver_rhs10" localSheetId="68" hidden="1">#REF!</definedName>
    <definedName name="solver_rhs10" localSheetId="1" hidden="1">#REF!</definedName>
    <definedName name="solver_rhs10" localSheetId="19" hidden="1">#REF!</definedName>
    <definedName name="solver_rhs10" localSheetId="22" hidden="1">#REF!</definedName>
    <definedName name="solver_rhs10" localSheetId="43" hidden="1">#REF!</definedName>
    <definedName name="solver_rhs10" localSheetId="47" hidden="1">#REF!</definedName>
    <definedName name="solver_rhs10" localSheetId="55" hidden="1">#REF!</definedName>
    <definedName name="solver_rhs10" localSheetId="95" hidden="1">#REF!</definedName>
    <definedName name="solver_rhs10" localSheetId="98" hidden="1">#REF!</definedName>
    <definedName name="solver_rhs10" localSheetId="102" hidden="1">#REF!</definedName>
    <definedName name="solver_rhs10" localSheetId="29" hidden="1">#REF!</definedName>
    <definedName name="solver_rhs10" localSheetId="4" hidden="1">#REF!</definedName>
    <definedName name="solver_rhs10" hidden="1">#REF!</definedName>
    <definedName name="solver_rhs11" localSheetId="31" hidden="1">número</definedName>
    <definedName name="solver_rhs11" localSheetId="64" hidden="1">número</definedName>
    <definedName name="solver_rhs11" localSheetId="24" hidden="1">número</definedName>
    <definedName name="solver_rhs11" localSheetId="25" hidden="1">número</definedName>
    <definedName name="solver_rhs11" localSheetId="37" hidden="1">número</definedName>
    <definedName name="solver_rhs11" localSheetId="38" hidden="1">número</definedName>
    <definedName name="solver_rhs11" localSheetId="0" hidden="1">número</definedName>
    <definedName name="solver_rhs11" localSheetId="11" hidden="1">número</definedName>
    <definedName name="solver_rhs11" localSheetId="65" hidden="1">número</definedName>
    <definedName name="solver_rhs11" localSheetId="97" hidden="1">número</definedName>
    <definedName name="solver_rhs11" localSheetId="100" hidden="1">número</definedName>
    <definedName name="solver_rhs11" localSheetId="36" hidden="1">número</definedName>
    <definedName name="solver_rhs11" localSheetId="33" hidden="1">número</definedName>
    <definedName name="solver_rhs11" localSheetId="34" hidden="1">número</definedName>
    <definedName name="solver_rhs11" localSheetId="68" hidden="1">número</definedName>
    <definedName name="solver_rhs11" localSheetId="1" hidden="1">número</definedName>
    <definedName name="solver_rhs11" localSheetId="19" hidden="1">número</definedName>
    <definedName name="solver_rhs11" localSheetId="22" hidden="1">número</definedName>
    <definedName name="solver_rhs11" localSheetId="43" hidden="1">número</definedName>
    <definedName name="solver_rhs11" localSheetId="47" hidden="1">número</definedName>
    <definedName name="solver_rhs11" localSheetId="55" hidden="1">número</definedName>
    <definedName name="solver_rhs11" localSheetId="95" hidden="1">número</definedName>
    <definedName name="solver_rhs11" localSheetId="98" hidden="1">número</definedName>
    <definedName name="solver_rhs11" localSheetId="102" hidden="1">número</definedName>
    <definedName name="solver_rhs11" localSheetId="32" hidden="1">número</definedName>
    <definedName name="solver_rhs11" localSheetId="29" hidden="1">número</definedName>
    <definedName name="solver_rhs11" localSheetId="35" hidden="1">número</definedName>
    <definedName name="solver_rhs11" localSheetId="99" hidden="1">número</definedName>
    <definedName name="solver_rhs11" localSheetId="4" hidden="1">número</definedName>
    <definedName name="solver_rhs11" hidden="1">número</definedName>
    <definedName name="solver_rhs12" localSheetId="31" hidden="1">número</definedName>
    <definedName name="solver_rhs12" localSheetId="64" hidden="1">número</definedName>
    <definedName name="solver_rhs12" localSheetId="24" hidden="1">número</definedName>
    <definedName name="solver_rhs12" localSheetId="25" hidden="1">número</definedName>
    <definedName name="solver_rhs12" localSheetId="37" hidden="1">número</definedName>
    <definedName name="solver_rhs12" localSheetId="38" hidden="1">número</definedName>
    <definedName name="solver_rhs12" localSheetId="0" hidden="1">número</definedName>
    <definedName name="solver_rhs12" localSheetId="11" hidden="1">número</definedName>
    <definedName name="solver_rhs12" localSheetId="65" hidden="1">número</definedName>
    <definedName name="solver_rhs12" localSheetId="97" hidden="1">número</definedName>
    <definedName name="solver_rhs12" localSheetId="100" hidden="1">número</definedName>
    <definedName name="solver_rhs12" localSheetId="36" hidden="1">número</definedName>
    <definedName name="solver_rhs12" localSheetId="33" hidden="1">número</definedName>
    <definedName name="solver_rhs12" localSheetId="34" hidden="1">número</definedName>
    <definedName name="solver_rhs12" localSheetId="68" hidden="1">número</definedName>
    <definedName name="solver_rhs12" localSheetId="1" hidden="1">número</definedName>
    <definedName name="solver_rhs12" localSheetId="19" hidden="1">número</definedName>
    <definedName name="solver_rhs12" localSheetId="22" hidden="1">número</definedName>
    <definedName name="solver_rhs12" localSheetId="43" hidden="1">número</definedName>
    <definedName name="solver_rhs12" localSheetId="47" hidden="1">número</definedName>
    <definedName name="solver_rhs12" localSheetId="55" hidden="1">número</definedName>
    <definedName name="solver_rhs12" localSheetId="95" hidden="1">número</definedName>
    <definedName name="solver_rhs12" localSheetId="98" hidden="1">número</definedName>
    <definedName name="solver_rhs12" localSheetId="102" hidden="1">número</definedName>
    <definedName name="solver_rhs12" localSheetId="32" hidden="1">número</definedName>
    <definedName name="solver_rhs12" localSheetId="29" hidden="1">número</definedName>
    <definedName name="solver_rhs12" localSheetId="35" hidden="1">número</definedName>
    <definedName name="solver_rhs12" localSheetId="99" hidden="1">número</definedName>
    <definedName name="solver_rhs12" localSheetId="4" hidden="1">número</definedName>
    <definedName name="solver_rhs12" hidden="1">número</definedName>
    <definedName name="solver_rhs7" localSheetId="64" hidden="1">#REF!</definedName>
    <definedName name="solver_rhs7" localSheetId="25" hidden="1">#REF!</definedName>
    <definedName name="solver_rhs7" localSheetId="37" hidden="1">#REF!</definedName>
    <definedName name="solver_rhs7" localSheetId="0" hidden="1">#REF!</definedName>
    <definedName name="solver_rhs7" localSheetId="11" hidden="1">#REF!</definedName>
    <definedName name="solver_rhs7" localSheetId="65" hidden="1">#REF!</definedName>
    <definedName name="solver_rhs7" localSheetId="97" hidden="1">#REF!</definedName>
    <definedName name="solver_rhs7" localSheetId="68" hidden="1">#REF!</definedName>
    <definedName name="solver_rhs7" localSheetId="1" hidden="1">#REF!</definedName>
    <definedName name="solver_rhs7" localSheetId="19" hidden="1">#REF!</definedName>
    <definedName name="solver_rhs7" localSheetId="22" hidden="1">#REF!</definedName>
    <definedName name="solver_rhs7" localSheetId="43" hidden="1">#REF!</definedName>
    <definedName name="solver_rhs7" localSheetId="47" hidden="1">#REF!</definedName>
    <definedName name="solver_rhs7" localSheetId="55" hidden="1">#REF!</definedName>
    <definedName name="solver_rhs7" localSheetId="95" hidden="1">#REF!</definedName>
    <definedName name="solver_rhs7" localSheetId="98" hidden="1">#REF!</definedName>
    <definedName name="solver_rhs7" localSheetId="102" hidden="1">#REF!</definedName>
    <definedName name="solver_rhs7" localSheetId="29" hidden="1">#REF!</definedName>
    <definedName name="solver_rhs7" localSheetId="4" hidden="1">#REF!</definedName>
    <definedName name="solver_rhs7" hidden="1">#REF!</definedName>
    <definedName name="solver_rhs8" localSheetId="64" hidden="1">#REF!</definedName>
    <definedName name="solver_rhs8" localSheetId="25" hidden="1">#REF!</definedName>
    <definedName name="solver_rhs8" localSheetId="37" hidden="1">#REF!</definedName>
    <definedName name="solver_rhs8" localSheetId="0" hidden="1">#REF!</definedName>
    <definedName name="solver_rhs8" localSheetId="11" hidden="1">#REF!</definedName>
    <definedName name="solver_rhs8" localSheetId="65" hidden="1">#REF!</definedName>
    <definedName name="solver_rhs8" localSheetId="97" hidden="1">#REF!</definedName>
    <definedName name="solver_rhs8" localSheetId="68" hidden="1">#REF!</definedName>
    <definedName name="solver_rhs8" localSheetId="1" hidden="1">#REF!</definedName>
    <definedName name="solver_rhs8" localSheetId="19" hidden="1">#REF!</definedName>
    <definedName name="solver_rhs8" localSheetId="22" hidden="1">#REF!</definedName>
    <definedName name="solver_rhs8" localSheetId="43" hidden="1">#REF!</definedName>
    <definedName name="solver_rhs8" localSheetId="47" hidden="1">#REF!</definedName>
    <definedName name="solver_rhs8" localSheetId="55" hidden="1">#REF!</definedName>
    <definedName name="solver_rhs8" localSheetId="95" hidden="1">#REF!</definedName>
    <definedName name="solver_rhs8" localSheetId="98" hidden="1">#REF!</definedName>
    <definedName name="solver_rhs8" localSheetId="102" hidden="1">#REF!</definedName>
    <definedName name="solver_rhs8" localSheetId="29" hidden="1">#REF!</definedName>
    <definedName name="solver_rhs8" localSheetId="4" hidden="1">#REF!</definedName>
    <definedName name="solver_rhs8" hidden="1">#REF!</definedName>
    <definedName name="solver_rhs9" localSheetId="64" hidden="1">#REF!</definedName>
    <definedName name="solver_rhs9" localSheetId="25" hidden="1">#REF!</definedName>
    <definedName name="solver_rhs9" localSheetId="37" hidden="1">#REF!</definedName>
    <definedName name="solver_rhs9" localSheetId="0" hidden="1">#REF!</definedName>
    <definedName name="solver_rhs9" localSheetId="11" hidden="1">#REF!</definedName>
    <definedName name="solver_rhs9" localSheetId="65" hidden="1">#REF!</definedName>
    <definedName name="solver_rhs9" localSheetId="97" hidden="1">#REF!</definedName>
    <definedName name="solver_rhs9" localSheetId="68" hidden="1">#REF!</definedName>
    <definedName name="solver_rhs9" localSheetId="1" hidden="1">#REF!</definedName>
    <definedName name="solver_rhs9" localSheetId="19" hidden="1">#REF!</definedName>
    <definedName name="solver_rhs9" localSheetId="22" hidden="1">#REF!</definedName>
    <definedName name="solver_rhs9" localSheetId="43" hidden="1">#REF!</definedName>
    <definedName name="solver_rhs9" localSheetId="47" hidden="1">#REF!</definedName>
    <definedName name="solver_rhs9" localSheetId="55" hidden="1">#REF!</definedName>
    <definedName name="solver_rhs9" localSheetId="95" hidden="1">#REF!</definedName>
    <definedName name="solver_rhs9" localSheetId="98" hidden="1">#REF!</definedName>
    <definedName name="solver_rhs9" localSheetId="102" hidden="1">#REF!</definedName>
    <definedName name="solver_rhs9" localSheetId="29" hidden="1">#REF!</definedName>
    <definedName name="solver_rhs9" localSheetId="4" hidden="1">#REF!</definedName>
    <definedName name="solver_rhs9" hidden="1">#REF!</definedName>
    <definedName name="solver_tmp" hidden="1">0</definedName>
    <definedName name="Tabela_INSS" localSheetId="25">#REF!</definedName>
    <definedName name="Tabela_INSS" localSheetId="97">#REF!</definedName>
    <definedName name="Tabela_INSS" localSheetId="102">#REF!</definedName>
    <definedName name="Tabela_INSS">#REF!</definedName>
    <definedName name="tcomissão">[2]Comissão!$E$11:$G$16</definedName>
    <definedName name="teste" localSheetId="31" hidden="1">{"normal","argentina",FALSE,"cenários e solver";#N/A,#N/A,FALSE,"banco de dados"}</definedName>
    <definedName name="teste" localSheetId="24" hidden="1">{"normal","argentina",FALSE,"cenários e solver";#N/A,#N/A,FALSE,"banco de dados"}</definedName>
    <definedName name="teste" localSheetId="37" hidden="1">{"normal","argentina",FALSE,"cenários e solver";#N/A,#N/A,FALSE,"banco de dados"}</definedName>
    <definedName name="teste" localSheetId="38" hidden="1">{"normal","argentina",FALSE,"cenários e solver";#N/A,#N/A,FALSE,"banco de dados"}</definedName>
    <definedName name="teste" localSheetId="100" hidden="1">{"normal","argentina",FALSE,"cenários e solver";#N/A,#N/A,FALSE,"banco de dados"}</definedName>
    <definedName name="teste" localSheetId="36" hidden="1">{"normal","argentina",FALSE,"cenários e solver";#N/A,#N/A,FALSE,"banco de dados"}</definedName>
    <definedName name="teste" localSheetId="33" hidden="1">{"normal","argentina",FALSE,"cenários e solver";#N/A,#N/A,FALSE,"banco de dados"}</definedName>
    <definedName name="teste" localSheetId="34" hidden="1">{"normal","argentina",FALSE,"cenários e solver";#N/A,#N/A,FALSE,"banco de dados"}</definedName>
    <definedName name="teste" localSheetId="32" hidden="1">{"normal","argentina",FALSE,"cenários e solver";#N/A,#N/A,FALSE,"banco de dados"}</definedName>
    <definedName name="teste" localSheetId="35" hidden="1">{"normal","argentina",FALSE,"cenários e solver";#N/A,#N/A,FALSE,"banco de dados"}</definedName>
    <definedName name="teste" localSheetId="99" hidden="1">{"normal","argentina",FALSE,"cenários e solver";#N/A,#N/A,FALSE,"banco de dados"}</definedName>
    <definedName name="teste" hidden="1">{"normal","argentina",FALSE,"cenários e solver";#N/A,#N/A,FALSE,"banco de dados"}</definedName>
    <definedName name="testes3" localSheetId="31" hidden="1">{"normal","argentina",FALSE,"cenários e solver";#N/A,#N/A,FALSE,"banco de dados"}</definedName>
    <definedName name="testes3" localSheetId="24" hidden="1">{"normal","argentina",FALSE,"cenários e solver";#N/A,#N/A,FALSE,"banco de dados"}</definedName>
    <definedName name="testes3" localSheetId="37" hidden="1">{"normal","argentina",FALSE,"cenários e solver";#N/A,#N/A,FALSE,"banco de dados"}</definedName>
    <definedName name="testes3" localSheetId="38" hidden="1">{"normal","argentina",FALSE,"cenários e solver";#N/A,#N/A,FALSE,"banco de dados"}</definedName>
    <definedName name="testes3" localSheetId="100" hidden="1">{"normal","argentina",FALSE,"cenários e solver";#N/A,#N/A,FALSE,"banco de dados"}</definedName>
    <definedName name="testes3" localSheetId="36" hidden="1">{"normal","argentina",FALSE,"cenários e solver";#N/A,#N/A,FALSE,"banco de dados"}</definedName>
    <definedName name="testes3" localSheetId="33" hidden="1">{"normal","argentina",FALSE,"cenários e solver";#N/A,#N/A,FALSE,"banco de dados"}</definedName>
    <definedName name="testes3" localSheetId="34" hidden="1">{"normal","argentina",FALSE,"cenários e solver";#N/A,#N/A,FALSE,"banco de dados"}</definedName>
    <definedName name="testes3" localSheetId="32" hidden="1">{"normal","argentina",FALSE,"cenários e solver";#N/A,#N/A,FALSE,"banco de dados"}</definedName>
    <definedName name="testes3" localSheetId="35" hidden="1">{"normal","argentina",FALSE,"cenários e solver";#N/A,#N/A,FALSE,"banco de dados"}</definedName>
    <definedName name="testes3" localSheetId="99" hidden="1">{"normal","argentina",FALSE,"cenários e solver";#N/A,#N/A,FALSE,"banco de dados"}</definedName>
    <definedName name="testes3" hidden="1">{"normal","argentina",FALSE,"cenários e solver";#N/A,#N/A,FALSE,"banco de dados"}</definedName>
    <definedName name="v" localSheetId="31" hidden="1">{"normal","argentina",FALSE,"cenários e solver";#N/A,#N/A,FALSE,"banco de dados"}</definedName>
    <definedName name="v" localSheetId="24" hidden="1">{"normal","argentina",FALSE,"cenários e solver";#N/A,#N/A,FALSE,"banco de dados"}</definedName>
    <definedName name="v" localSheetId="37" hidden="1">{"normal","argentina",FALSE,"cenários e solver";#N/A,#N/A,FALSE,"banco de dados"}</definedName>
    <definedName name="v" localSheetId="38" hidden="1">{"normal","argentina",FALSE,"cenários e solver";#N/A,#N/A,FALSE,"banco de dados"}</definedName>
    <definedName name="v" localSheetId="100" hidden="1">{"normal","argentina",FALSE,"cenários e solver";#N/A,#N/A,FALSE,"banco de dados"}</definedName>
    <definedName name="v" localSheetId="36" hidden="1">{"normal","argentina",FALSE,"cenários e solver";#N/A,#N/A,FALSE,"banco de dados"}</definedName>
    <definedName name="v" localSheetId="33" hidden="1">{"normal","argentina",FALSE,"cenários e solver";#N/A,#N/A,FALSE,"banco de dados"}</definedName>
    <definedName name="v" localSheetId="34" hidden="1">{"normal","argentina",FALSE,"cenários e solver";#N/A,#N/A,FALSE,"banco de dados"}</definedName>
    <definedName name="v" localSheetId="32" hidden="1">{"normal","argentina",FALSE,"cenários e solver";#N/A,#N/A,FALSE,"banco de dados"}</definedName>
    <definedName name="v" localSheetId="35" hidden="1">{"normal","argentina",FALSE,"cenários e solver";#N/A,#N/A,FALSE,"banco de dados"}</definedName>
    <definedName name="v" localSheetId="99" hidden="1">{"normal","argentina",FALSE,"cenários e solver";#N/A,#N/A,FALSE,"banco de dados"}</definedName>
    <definedName name="v" hidden="1">{"normal","argentina",FALSE,"cenários e solver";#N/A,#N/A,FALSE,"banco de dados"}</definedName>
    <definedName name="vandasa" localSheetId="31" hidden="1">{"Normal","receita baixa",TRUE,"CENÁRIO ATUAL";"Linhas de Totais","despesa alta",TRUE,"CENÁRIO ATUAL";"Primeiros Meses","despesa baixa",TRUE,"CENÁRIO ATUAL";"Últimos Meses","receita alta",TRUE,"CENÁRIO ATUAL"}</definedName>
    <definedName name="vandasa" localSheetId="24" hidden="1">{"Normal","receita baixa",TRUE,"CENÁRIO ATUAL";"Linhas de Totais","despesa alta",TRUE,"CENÁRIO ATUAL";"Primeiros Meses","despesa baixa",TRUE,"CENÁRIO ATUAL";"Últimos Meses","receita alta",TRUE,"CENÁRIO ATUAL"}</definedName>
    <definedName name="vandasa" localSheetId="37" hidden="1">{"Normal","receita baixa",TRUE,"CENÁRIO ATUAL";"Linhas de Totais","despesa alta",TRUE,"CENÁRIO ATUAL";"Primeiros Meses","despesa baixa",TRUE,"CENÁRIO ATUAL";"Últimos Meses","receita alta",TRUE,"CENÁRIO ATUAL"}</definedName>
    <definedName name="vandasa" localSheetId="38" hidden="1">{"Normal","receita baixa",TRUE,"CENÁRIO ATUAL";"Linhas de Totais","despesa alta",TRUE,"CENÁRIO ATUAL";"Primeiros Meses","despesa baixa",TRUE,"CENÁRIO ATUAL";"Últimos Meses","receita alta",TRUE,"CENÁRIO ATUAL"}</definedName>
    <definedName name="vandasa" localSheetId="100" hidden="1">{"Normal","receita baixa",TRUE,"CENÁRIO ATUAL";"Linhas de Totais","despesa alta",TRUE,"CENÁRIO ATUAL";"Primeiros Meses","despesa baixa",TRUE,"CENÁRIO ATUAL";"Últimos Meses","receita alta",TRUE,"CENÁRIO ATUAL"}</definedName>
    <definedName name="vandasa" localSheetId="36" hidden="1">{"Normal","receita baixa",TRUE,"CENÁRIO ATUAL";"Linhas de Totais","despesa alta",TRUE,"CENÁRIO ATUAL";"Primeiros Meses","despesa baixa",TRUE,"CENÁRIO ATUAL";"Últimos Meses","receita alta",TRUE,"CENÁRIO ATUAL"}</definedName>
    <definedName name="vandasa" localSheetId="33" hidden="1">{"Normal","receita baixa",TRUE,"CENÁRIO ATUAL";"Linhas de Totais","despesa alta",TRUE,"CENÁRIO ATUAL";"Primeiros Meses","despesa baixa",TRUE,"CENÁRIO ATUAL";"Últimos Meses","receita alta",TRUE,"CENÁRIO ATUAL"}</definedName>
    <definedName name="vandasa" localSheetId="34" hidden="1">{"Normal","receita baixa",TRUE,"CENÁRIO ATUAL";"Linhas de Totais","despesa alta",TRUE,"CENÁRIO ATUAL";"Primeiros Meses","despesa baixa",TRUE,"CENÁRIO ATUAL";"Últimos Meses","receita alta",TRUE,"CENÁRIO ATUAL"}</definedName>
    <definedName name="vandasa" localSheetId="32" hidden="1">{"Normal","receita baixa",TRUE,"CENÁRIO ATUAL";"Linhas de Totais","despesa alta",TRUE,"CENÁRIO ATUAL";"Primeiros Meses","despesa baixa",TRUE,"CENÁRIO ATUAL";"Últimos Meses","receita alta",TRUE,"CENÁRIO ATUAL"}</definedName>
    <definedName name="vandasa" localSheetId="35" hidden="1">{"Normal","receita baixa",TRUE,"CENÁRIO ATUAL";"Linhas de Totais","despesa alta",TRUE,"CENÁRIO ATUAL";"Primeiros Meses","despesa baixa",TRUE,"CENÁRIO ATUAL";"Últimos Meses","receita alta",TRUE,"CENÁRIO ATUAL"}</definedName>
    <definedName name="vandasa" localSheetId="99" hidden="1">{"Normal","receita baixa",TRUE,"CENÁRIO ATUAL";"Linhas de Totais","despesa alta",TRUE,"CENÁRIO ATUAL";"Primeiros Meses","despesa baixa",TRUE,"CENÁRIO ATUAL";"Últimos Meses","receita alta",TRUE,"CENÁRIO ATUAL"}</definedName>
    <definedName name="vandasa" hidden="1">{"Normal","receita baixa",TRUE,"CENÁRIO ATUAL";"Linhas de Totais","despesa alta",TRUE,"CENÁRIO ATUAL";"Primeiros Meses","despesa baixa",TRUE,"CENÁRIO ATUAL";"Últimos Meses","receita alta",TRUE,"CENÁRIO ATUAL"}</definedName>
    <definedName name="Vendas" localSheetId="31" hidden="1">{"Normal","receita baixa",TRUE,"CENÁRIO ATUAL";"Linhas de Totais","despesa alta",TRUE,"CENÁRIO ATUAL";"Primeiros Meses","despesa baixa",TRUE,"CENÁRIO ATUAL";"Últimos Meses","receita alta",TRUE,"CENÁRIO ATUAL"}</definedName>
    <definedName name="Vendas" localSheetId="24" hidden="1">{"Normal","receita baixa",TRUE,"CENÁRIO ATUAL";"Linhas de Totais","despesa alta",TRUE,"CENÁRIO ATUAL";"Primeiros Meses","despesa baixa",TRUE,"CENÁRIO ATUAL";"Últimos Meses","receita alta",TRUE,"CENÁRIO ATUAL"}</definedName>
    <definedName name="Vendas" localSheetId="37" hidden="1">{"Normal","receita baixa",TRUE,"CENÁRIO ATUAL";"Linhas de Totais","despesa alta",TRUE,"CENÁRIO ATUAL";"Primeiros Meses","despesa baixa",TRUE,"CENÁRIO ATUAL";"Últimos Meses","receita alta",TRUE,"CENÁRIO ATUAL"}</definedName>
    <definedName name="Vendas" localSheetId="38" hidden="1">{"Normal","receita baixa",TRUE,"CENÁRIO ATUAL";"Linhas de Totais","despesa alta",TRUE,"CENÁRIO ATUAL";"Primeiros Meses","despesa baixa",TRUE,"CENÁRIO ATUAL";"Últimos Meses","receita alta",TRUE,"CENÁRIO ATUAL"}</definedName>
    <definedName name="Vendas" localSheetId="100" hidden="1">{"Normal","receita baixa",TRUE,"CENÁRIO ATUAL";"Linhas de Totais","despesa alta",TRUE,"CENÁRIO ATUAL";"Primeiros Meses","despesa baixa",TRUE,"CENÁRIO ATUAL";"Últimos Meses","receita alta",TRUE,"CENÁRIO ATUAL"}</definedName>
    <definedName name="Vendas" localSheetId="36" hidden="1">{"Normal","receita baixa",TRUE,"CENÁRIO ATUAL";"Linhas de Totais","despesa alta",TRUE,"CENÁRIO ATUAL";"Primeiros Meses","despesa baixa",TRUE,"CENÁRIO ATUAL";"Últimos Meses","receita alta",TRUE,"CENÁRIO ATUAL"}</definedName>
    <definedName name="Vendas" localSheetId="33" hidden="1">{"Normal","receita baixa",TRUE,"CENÁRIO ATUAL";"Linhas de Totais","despesa alta",TRUE,"CENÁRIO ATUAL";"Primeiros Meses","despesa baixa",TRUE,"CENÁRIO ATUAL";"Últimos Meses","receita alta",TRUE,"CENÁRIO ATUAL"}</definedName>
    <definedName name="Vendas" localSheetId="34" hidden="1">{"Normal","receita baixa",TRUE,"CENÁRIO ATUAL";"Linhas de Totais","despesa alta",TRUE,"CENÁRIO ATUAL";"Primeiros Meses","despesa baixa",TRUE,"CENÁRIO ATUAL";"Últimos Meses","receita alta",TRUE,"CENÁRIO ATUAL"}</definedName>
    <definedName name="Vendas" localSheetId="32" hidden="1">{"Normal","receita baixa",TRUE,"CENÁRIO ATUAL";"Linhas de Totais","despesa alta",TRUE,"CENÁRIO ATUAL";"Primeiros Meses","despesa baixa",TRUE,"CENÁRIO ATUAL";"Últimos Meses","receita alta",TRUE,"CENÁRIO ATUAL"}</definedName>
    <definedName name="Vendas" localSheetId="35" hidden="1">{"Normal","receita baixa",TRUE,"CENÁRIO ATUAL";"Linhas de Totais","despesa alta",TRUE,"CENÁRIO ATUAL";"Primeiros Meses","despesa baixa",TRUE,"CENÁRIO ATUAL";"Últimos Meses","receita alta",TRUE,"CENÁRIO ATUAL"}</definedName>
    <definedName name="Vendas" localSheetId="99" hidden="1">{"Normal","receita baixa",TRUE,"CENÁRIO ATUAL";"Linhas de Totais","despesa alta",TRUE,"CENÁRIO ATUAL";"Primeiros Meses","despesa baixa",TRUE,"CENÁRIO ATUAL";"Últimos Meses","receita alta",TRUE,"CENÁRIO ATUAL"}</definedName>
    <definedName name="Vendas" hidden="1">{"Normal","receita baixa",TRUE,"CENÁRIO ATUAL";"Linhas de Totais","despesa alta",TRUE,"CENÁRIO ATUAL";"Primeiros Meses","despesa baixa",TRUE,"CENÁRIO ATUAL";"Últimos Meses","receita alta",TRUE,"CENÁRIO ATUAL"}</definedName>
    <definedName name="wrf" localSheetId="31" hidden="1">{"Normal","receita baixa",TRUE,"CENÁRIO ATUAL";"Linhas de Totais","despesa alta",TRUE,"CENÁRIO ATUAL";"Primeiros Meses","despesa baixa",TRUE,"CENÁRIO ATUAL";"Últimos Meses","receita alta",TRUE,"CENÁRIO ATUAL"}</definedName>
    <definedName name="wrf" localSheetId="24" hidden="1">{"Normal","receita baixa",TRUE,"CENÁRIO ATUAL";"Linhas de Totais","despesa alta",TRUE,"CENÁRIO ATUAL";"Primeiros Meses","despesa baixa",TRUE,"CENÁRIO ATUAL";"Últimos Meses","receita alta",TRUE,"CENÁRIO ATUAL"}</definedName>
    <definedName name="wrf" localSheetId="37" hidden="1">{"Normal","receita baixa",TRUE,"CENÁRIO ATUAL";"Linhas de Totais","despesa alta",TRUE,"CENÁRIO ATUAL";"Primeiros Meses","despesa baixa",TRUE,"CENÁRIO ATUAL";"Últimos Meses","receita alta",TRUE,"CENÁRIO ATUAL"}</definedName>
    <definedName name="wrf" localSheetId="38" hidden="1">{"Normal","receita baixa",TRUE,"CENÁRIO ATUAL";"Linhas de Totais","despesa alta",TRUE,"CENÁRIO ATUAL";"Primeiros Meses","despesa baixa",TRUE,"CENÁRIO ATUAL";"Últimos Meses","receita alta",TRUE,"CENÁRIO ATUAL"}</definedName>
    <definedName name="wrf" localSheetId="100" hidden="1">{"Normal","receita baixa",TRUE,"CENÁRIO ATUAL";"Linhas de Totais","despesa alta",TRUE,"CENÁRIO ATUAL";"Primeiros Meses","despesa baixa",TRUE,"CENÁRIO ATUAL";"Últimos Meses","receita alta",TRUE,"CENÁRIO ATUAL"}</definedName>
    <definedName name="wrf" localSheetId="36" hidden="1">{"Normal","receita baixa",TRUE,"CENÁRIO ATUAL";"Linhas de Totais","despesa alta",TRUE,"CENÁRIO ATUAL";"Primeiros Meses","despesa baixa",TRUE,"CENÁRIO ATUAL";"Últimos Meses","receita alta",TRUE,"CENÁRIO ATUAL"}</definedName>
    <definedName name="wrf" localSheetId="33" hidden="1">{"Normal","receita baixa",TRUE,"CENÁRIO ATUAL";"Linhas de Totais","despesa alta",TRUE,"CENÁRIO ATUAL";"Primeiros Meses","despesa baixa",TRUE,"CENÁRIO ATUAL";"Últimos Meses","receita alta",TRUE,"CENÁRIO ATUAL"}</definedName>
    <definedName name="wrf" localSheetId="34" hidden="1">{"Normal","receita baixa",TRUE,"CENÁRIO ATUAL";"Linhas de Totais","despesa alta",TRUE,"CENÁRIO ATUAL";"Primeiros Meses","despesa baixa",TRUE,"CENÁRIO ATUAL";"Últimos Meses","receita alta",TRUE,"CENÁRIO ATUAL"}</definedName>
    <definedName name="wrf" localSheetId="32" hidden="1">{"Normal","receita baixa",TRUE,"CENÁRIO ATUAL";"Linhas de Totais","despesa alta",TRUE,"CENÁRIO ATUAL";"Primeiros Meses","despesa baixa",TRUE,"CENÁRIO ATUAL";"Últimos Meses","receita alta",TRUE,"CENÁRIO ATUAL"}</definedName>
    <definedName name="wrf" localSheetId="35" hidden="1">{"Normal","receita baixa",TRUE,"CENÁRIO ATUAL";"Linhas de Totais","despesa alta",TRUE,"CENÁRIO ATUAL";"Primeiros Meses","despesa baixa",TRUE,"CENÁRIO ATUAL";"Últimos Meses","receita alta",TRUE,"CENÁRIO ATUAL"}</definedName>
    <definedName name="wrf" localSheetId="99" hidden="1">{"Normal","receita baixa",TRUE,"CENÁRIO ATUAL";"Linhas de Totais","despesa alta",TRUE,"CENÁRIO ATUAL";"Primeiros Meses","despesa baixa",TRUE,"CENÁRIO ATUAL";"Últimos Meses","receita alta",TRUE,"CENÁRIO ATUAL"}</definedName>
    <definedName name="wrf" hidden="1">{"Normal","receita baixa",TRUE,"CENÁRIO ATUAL";"Linhas de Totais","despesa alta",TRUE,"CENÁRIO ATUAL";"Primeiros Meses","despesa baixa",TRUE,"CENÁRIO ATUAL";"Últimos Meses","receita alta",TRUE,"CENÁRIO ATUAL"}</definedName>
    <definedName name="wrn.Alfa." localSheetId="31" hidden="1">{#N/A,"Médio",TRUE,"Plan30";"3º Trimestre Geral",#N/A,TRUE,"1º Trimestre"}</definedName>
    <definedName name="wrn.Alfa." localSheetId="24" hidden="1">{#N/A,"Médio",TRUE,"Plan30";"3º Trimestre Geral",#N/A,TRUE,"1º Trimestre"}</definedName>
    <definedName name="wrn.Alfa." localSheetId="37" hidden="1">{#N/A,"Médio",TRUE,"Plan30";"3º Trimestre Geral",#N/A,TRUE,"1º Trimestre"}</definedName>
    <definedName name="wrn.Alfa." localSheetId="38" hidden="1">{#N/A,"Médio",TRUE,"Plan30";"3º Trimestre Geral",#N/A,TRUE,"1º Trimestre"}</definedName>
    <definedName name="wrn.Alfa." localSheetId="100" hidden="1">{#N/A,"Médio",TRUE,"Plan30";"3º Trimestre Geral",#N/A,TRUE,"1º Trimestre"}</definedName>
    <definedName name="wrn.Alfa." localSheetId="36" hidden="1">{#N/A,"Médio",TRUE,"Plan30";"3º Trimestre Geral",#N/A,TRUE,"1º Trimestre"}</definedName>
    <definedName name="wrn.Alfa." localSheetId="33" hidden="1">{#N/A,"Médio",TRUE,"Plan30";"3º Trimestre Geral",#N/A,TRUE,"1º Trimestre"}</definedName>
    <definedName name="wrn.Alfa." localSheetId="34" hidden="1">{#N/A,"Médio",TRUE,"Plan30";"3º Trimestre Geral",#N/A,TRUE,"1º Trimestre"}</definedName>
    <definedName name="wrn.Alfa." localSheetId="32" hidden="1">{#N/A,"Médio",TRUE,"Plan30";"3º Trimestre Geral",#N/A,TRUE,"1º Trimestre"}</definedName>
    <definedName name="wrn.Alfa." localSheetId="35" hidden="1">{#N/A,"Médio",TRUE,"Plan30";"3º Trimestre Geral",#N/A,TRUE,"1º Trimestre"}</definedName>
    <definedName name="wrn.Alfa." localSheetId="99" hidden="1">{#N/A,"Médio",TRUE,"Plan30";"3º Trimestre Geral",#N/A,TRUE,"1º Trimestre"}</definedName>
    <definedName name="wrn.Alfa." hidden="1">{#N/A,"Médio",TRUE,"Plan30";"3º Trimestre Geral",#N/A,TRUE,"1º Trimestre"}</definedName>
    <definedName name="wrn.aula." localSheetId="31" hidden="1">{"azul",#N/A,FALSE,"geral";"verde",#N/A,FALSE,"geral";"vermelho",#N/A,FALSE,"geral"}</definedName>
    <definedName name="wrn.aula." localSheetId="24" hidden="1">{"azul",#N/A,FALSE,"geral";"verde",#N/A,FALSE,"geral";"vermelho",#N/A,FALSE,"geral"}</definedName>
    <definedName name="wrn.aula." localSheetId="37" hidden="1">{"azul",#N/A,FALSE,"geral";"verde",#N/A,FALSE,"geral";"vermelho",#N/A,FALSE,"geral"}</definedName>
    <definedName name="wrn.aula." localSheetId="38" hidden="1">{"azul",#N/A,FALSE,"geral";"verde",#N/A,FALSE,"geral";"vermelho",#N/A,FALSE,"geral"}</definedName>
    <definedName name="wrn.aula." localSheetId="100" hidden="1">{"azul",#N/A,FALSE,"geral";"verde",#N/A,FALSE,"geral";"vermelho",#N/A,FALSE,"geral"}</definedName>
    <definedName name="wrn.aula." localSheetId="36" hidden="1">{"azul",#N/A,FALSE,"geral";"verde",#N/A,FALSE,"geral";"vermelho",#N/A,FALSE,"geral"}</definedName>
    <definedName name="wrn.aula." localSheetId="33" hidden="1">{"azul",#N/A,FALSE,"geral";"verde",#N/A,FALSE,"geral";"vermelho",#N/A,FALSE,"geral"}</definedName>
    <definedName name="wrn.aula." localSheetId="34" hidden="1">{"azul",#N/A,FALSE,"geral";"verde",#N/A,FALSE,"geral";"vermelho",#N/A,FALSE,"geral"}</definedName>
    <definedName name="wrn.aula." localSheetId="32" hidden="1">{"azul",#N/A,FALSE,"geral";"verde",#N/A,FALSE,"geral";"vermelho",#N/A,FALSE,"geral"}</definedName>
    <definedName name="wrn.aula." localSheetId="35" hidden="1">{"azul",#N/A,FALSE,"geral";"verde",#N/A,FALSE,"geral";"vermelho",#N/A,FALSE,"geral"}</definedName>
    <definedName name="wrn.aula." localSheetId="99" hidden="1">{"azul",#N/A,FALSE,"geral";"verde",#N/A,FALSE,"geral";"vermelho",#N/A,FALSE,"geral"}</definedName>
    <definedName name="wrn.aula." hidden="1">{"azul",#N/A,FALSE,"geral";"verde",#N/A,FALSE,"geral";"vermelho",#N/A,FALSE,"geral"}</definedName>
    <definedName name="wrn.aulaa" localSheetId="31" hidden="1">{"azul",#N/A,FALSE,"geral";"verde",#N/A,FALSE,"geral";"vermelho",#N/A,FALSE,"geral"}</definedName>
    <definedName name="wrn.aulaa" localSheetId="24" hidden="1">{"azul",#N/A,FALSE,"geral";"verde",#N/A,FALSE,"geral";"vermelho",#N/A,FALSE,"geral"}</definedName>
    <definedName name="wrn.aulaa" localSheetId="37" hidden="1">{"azul",#N/A,FALSE,"geral";"verde",#N/A,FALSE,"geral";"vermelho",#N/A,FALSE,"geral"}</definedName>
    <definedName name="wrn.aulaa" localSheetId="38" hidden="1">{"azul",#N/A,FALSE,"geral";"verde",#N/A,FALSE,"geral";"vermelho",#N/A,FALSE,"geral"}</definedName>
    <definedName name="wrn.aulaa" localSheetId="100" hidden="1">{"azul",#N/A,FALSE,"geral";"verde",#N/A,FALSE,"geral";"vermelho",#N/A,FALSE,"geral"}</definedName>
    <definedName name="wrn.aulaa" localSheetId="36" hidden="1">{"azul",#N/A,FALSE,"geral";"verde",#N/A,FALSE,"geral";"vermelho",#N/A,FALSE,"geral"}</definedName>
    <definedName name="wrn.aulaa" localSheetId="33" hidden="1">{"azul",#N/A,FALSE,"geral";"verde",#N/A,FALSE,"geral";"vermelho",#N/A,FALSE,"geral"}</definedName>
    <definedName name="wrn.aulaa" localSheetId="34" hidden="1">{"azul",#N/A,FALSE,"geral";"verde",#N/A,FALSE,"geral";"vermelho",#N/A,FALSE,"geral"}</definedName>
    <definedName name="wrn.aulaa" localSheetId="32" hidden="1">{"azul",#N/A,FALSE,"geral";"verde",#N/A,FALSE,"geral";"vermelho",#N/A,FALSE,"geral"}</definedName>
    <definedName name="wrn.aulaa" localSheetId="35" hidden="1">{"azul",#N/A,FALSE,"geral";"verde",#N/A,FALSE,"geral";"vermelho",#N/A,FALSE,"geral"}</definedName>
    <definedName name="wrn.aulaa" localSheetId="99" hidden="1">{"azul",#N/A,FALSE,"geral";"verde",#N/A,FALSE,"geral";"vermelho",#N/A,FALSE,"geral"}</definedName>
    <definedName name="wrn.aulaa" hidden="1">{"azul",#N/A,FALSE,"geral";"verde",#N/A,FALSE,"geral";"vermelho",#N/A,FALSE,"geral"}</definedName>
    <definedName name="wrn.Bom." localSheetId="31" hidden="1">{#N/A,"Bom",FALSE,"Cenario 34"}</definedName>
    <definedName name="wrn.Bom." localSheetId="24" hidden="1">{#N/A,"Bom",FALSE,"Cenario 34"}</definedName>
    <definedName name="wrn.Bom." localSheetId="37" hidden="1">{#N/A,"Bom",FALSE,"Cenario 34"}</definedName>
    <definedName name="wrn.Bom." localSheetId="38" hidden="1">{#N/A,"Bom",FALSE,"Cenario 34"}</definedName>
    <definedName name="wrn.Bom." localSheetId="100" hidden="1">{#N/A,"Bom",FALSE,"Cenario 34"}</definedName>
    <definedName name="wrn.Bom." localSheetId="36" hidden="1">{#N/A,"Bom",FALSE,"Cenario 34"}</definedName>
    <definedName name="wrn.Bom." localSheetId="33" hidden="1">{#N/A,"Bom",FALSE,"Cenario 34"}</definedName>
    <definedName name="wrn.Bom." localSheetId="34" hidden="1">{#N/A,"Bom",FALSE,"Cenario 34"}</definedName>
    <definedName name="wrn.Bom." localSheetId="32" hidden="1">{#N/A,"Bom",FALSE,"Cenario 34"}</definedName>
    <definedName name="wrn.Bom." localSheetId="35" hidden="1">{#N/A,"Bom",FALSE,"Cenario 34"}</definedName>
    <definedName name="wrn.Bom." localSheetId="99" hidden="1">{#N/A,"Bom",FALSE,"Cenario 34"}</definedName>
    <definedName name="wrn.Bom." hidden="1">{#N/A,"Bom",FALSE,"Cenario 34"}</definedName>
    <definedName name="wrn.Colar._.Especial." localSheetId="31" hidden="1">{#N/A,#N/A,FALSE,"Colar especial 11"}</definedName>
    <definedName name="wrn.Colar._.Especial." localSheetId="24" hidden="1">{#N/A,#N/A,FALSE,"Colar especial 11"}</definedName>
    <definedName name="wrn.Colar._.Especial." localSheetId="37" hidden="1">{#N/A,#N/A,FALSE,"Colar especial 11"}</definedName>
    <definedName name="wrn.Colar._.Especial." localSheetId="38" hidden="1">{#N/A,#N/A,FALSE,"Colar especial 11"}</definedName>
    <definedName name="wrn.Colar._.Especial." localSheetId="100" hidden="1">{#N/A,#N/A,FALSE,"Colar especial 11"}</definedName>
    <definedName name="wrn.Colar._.Especial." localSheetId="36" hidden="1">{#N/A,#N/A,FALSE,"Colar especial 11"}</definedName>
    <definedName name="wrn.Colar._.Especial." localSheetId="33" hidden="1">{#N/A,#N/A,FALSE,"Colar especial 11"}</definedName>
    <definedName name="wrn.Colar._.Especial." localSheetId="34" hidden="1">{#N/A,#N/A,FALSE,"Colar especial 11"}</definedName>
    <definedName name="wrn.Colar._.Especial." localSheetId="32" hidden="1">{#N/A,#N/A,FALSE,"Colar especial 11"}</definedName>
    <definedName name="wrn.Colar._.Especial." localSheetId="35" hidden="1">{#N/A,#N/A,FALSE,"Colar especial 11"}</definedName>
    <definedName name="wrn.Colar._.Especial." localSheetId="99" hidden="1">{#N/A,#N/A,FALSE,"Colar especial 11"}</definedName>
    <definedName name="wrn.Colar._.Especial." hidden="1">{#N/A,#N/A,FALSE,"Colar especial 11"}</definedName>
    <definedName name="wrn.fluxo._.de._.caixa." localSheetId="31" hidden="1">{"normal","argentina",FALSE,"cenários e solver";#N/A,#N/A,FALSE,"banco de dados"}</definedName>
    <definedName name="wrn.fluxo._.de._.caixa." localSheetId="24" hidden="1">{"normal","argentina",FALSE,"cenários e solver";#N/A,#N/A,FALSE,"banco de dados"}</definedName>
    <definedName name="wrn.fluxo._.de._.caixa." localSheetId="37" hidden="1">{"normal","argentina",FALSE,"cenários e solver";#N/A,#N/A,FALSE,"banco de dados"}</definedName>
    <definedName name="wrn.fluxo._.de._.caixa." localSheetId="38" hidden="1">{"normal","argentina",FALSE,"cenários e solver";#N/A,#N/A,FALSE,"banco de dados"}</definedName>
    <definedName name="wrn.fluxo._.de._.caixa." localSheetId="100" hidden="1">{"normal","argentina",FALSE,"cenários e solver";#N/A,#N/A,FALSE,"banco de dados"}</definedName>
    <definedName name="wrn.fluxo._.de._.caixa." localSheetId="36" hidden="1">{"normal","argentina",FALSE,"cenários e solver";#N/A,#N/A,FALSE,"banco de dados"}</definedName>
    <definedName name="wrn.fluxo._.de._.caixa." localSheetId="33" hidden="1">{"normal","argentina",FALSE,"cenários e solver";#N/A,#N/A,FALSE,"banco de dados"}</definedName>
    <definedName name="wrn.fluxo._.de._.caixa." localSheetId="34" hidden="1">{"normal","argentina",FALSE,"cenários e solver";#N/A,#N/A,FALSE,"banco de dados"}</definedName>
    <definedName name="wrn.fluxo._.de._.caixa." localSheetId="32" hidden="1">{"normal","argentina",FALSE,"cenários e solver";#N/A,#N/A,FALSE,"banco de dados"}</definedName>
    <definedName name="wrn.fluxo._.de._.caixa." localSheetId="35" hidden="1">{"normal","argentina",FALSE,"cenários e solver";#N/A,#N/A,FALSE,"banco de dados"}</definedName>
    <definedName name="wrn.fluxo._.de._.caixa." localSheetId="99" hidden="1">{"normal","argentina",FALSE,"cenários e solver";#N/A,#N/A,FALSE,"banco de dados"}</definedName>
    <definedName name="wrn.fluxo._.de._.caixa." hidden="1">{"normal","argentina",FALSE,"cenários e solver";#N/A,#N/A,FALSE,"banco de dados"}</definedName>
    <definedName name="wrn.Mensal." localSheetId="31" hidden="1">{"Integral",#N/A,FALSE,"Plan1"}</definedName>
    <definedName name="wrn.Mensal." localSheetId="24" hidden="1">{"Integral",#N/A,FALSE,"Plan1"}</definedName>
    <definedName name="wrn.Mensal." localSheetId="37" hidden="1">{"Integral",#N/A,FALSE,"Plan1"}</definedName>
    <definedName name="wrn.Mensal." localSheetId="38" hidden="1">{"Integral",#N/A,FALSE,"Plan1"}</definedName>
    <definedName name="wrn.Mensal." localSheetId="100" hidden="1">{"Integral",#N/A,FALSE,"Plan1"}</definedName>
    <definedName name="wrn.Mensal." localSheetId="36" hidden="1">{"Integral",#N/A,FALSE,"Plan1"}</definedName>
    <definedName name="wrn.Mensal." localSheetId="33" hidden="1">{"Integral",#N/A,FALSE,"Plan1"}</definedName>
    <definedName name="wrn.Mensal." localSheetId="34" hidden="1">{"Integral",#N/A,FALSE,"Plan1"}</definedName>
    <definedName name="wrn.Mensal." localSheetId="32" hidden="1">{"Integral",#N/A,FALSE,"Plan1"}</definedName>
    <definedName name="wrn.Mensal." localSheetId="35" hidden="1">{"Integral",#N/A,FALSE,"Plan1"}</definedName>
    <definedName name="wrn.Mensal." localSheetId="99" hidden="1">{"Integral",#N/A,FALSE,"Plan1"}</definedName>
    <definedName name="wrn.Mensal." hidden="1">{"Integral",#N/A,FALSE,"Plan1"}</definedName>
    <definedName name="wrn.Minas._.Gerais." localSheetId="31" hidden="1">{"Minas Gerais",#N/A,FALSE,"Exibição 41"}</definedName>
    <definedName name="wrn.Minas._.Gerais." localSheetId="24" hidden="1">{"Minas Gerais",#N/A,FALSE,"Exibição 41"}</definedName>
    <definedName name="wrn.Minas._.Gerais." localSheetId="37" hidden="1">{"Minas Gerais",#N/A,FALSE,"Exibição 41"}</definedName>
    <definedName name="wrn.Minas._.Gerais." localSheetId="38" hidden="1">{"Minas Gerais",#N/A,FALSE,"Exibição 41"}</definedName>
    <definedName name="wrn.Minas._.Gerais." localSheetId="100" hidden="1">{"Minas Gerais",#N/A,FALSE,"Exibição 41"}</definedName>
    <definedName name="wrn.Minas._.Gerais." localSheetId="36" hidden="1">{"Minas Gerais",#N/A,FALSE,"Exibição 41"}</definedName>
    <definedName name="wrn.Minas._.Gerais." localSheetId="33" hidden="1">{"Minas Gerais",#N/A,FALSE,"Exibição 41"}</definedName>
    <definedName name="wrn.Minas._.Gerais." localSheetId="34" hidden="1">{"Minas Gerais",#N/A,FALSE,"Exibição 41"}</definedName>
    <definedName name="wrn.Minas._.Gerais." localSheetId="32" hidden="1">{"Minas Gerais",#N/A,FALSE,"Exibição 41"}</definedName>
    <definedName name="wrn.Minas._.Gerais." localSheetId="35" hidden="1">{"Minas Gerais",#N/A,FALSE,"Exibição 41"}</definedName>
    <definedName name="wrn.Minas._.Gerais." localSheetId="99" hidden="1">{"Minas Gerais",#N/A,FALSE,"Exibição 41"}</definedName>
    <definedName name="wrn.Minas._.Gerais." hidden="1">{"Minas Gerais",#N/A,FALSE,"Exibição 41"}</definedName>
    <definedName name="wrn.Relat." localSheetId="31" hidden="1">{"Normal","Despesa Alta",TRUE,"Planejamento (sol)";"Primeiros Trimestres","Receita Alta",TRUE,"Planejamento (sol)";"Últimos trimestres","Receita Baixa",TRUE,"Planejamento (sol)";"Totais","Despesa Baixa",TRUE,"Planejamento (sol)"}</definedName>
    <definedName name="wrn.Relat." localSheetId="24" hidden="1">{"Normal","Despesa Alta",TRUE,"Planejamento (sol)";"Primeiros Trimestres","Receita Alta",TRUE,"Planejamento (sol)";"Últimos trimestres","Receita Baixa",TRUE,"Planejamento (sol)";"Totais","Despesa Baixa",TRUE,"Planejamento (sol)"}</definedName>
    <definedName name="wrn.Relat." localSheetId="37" hidden="1">{"Normal","Despesa Alta",TRUE,"Planejamento (sol)";"Primeiros Trimestres","Receita Alta",TRUE,"Planejamento (sol)";"Últimos trimestres","Receita Baixa",TRUE,"Planejamento (sol)";"Totais","Despesa Baixa",TRUE,"Planejamento (sol)"}</definedName>
    <definedName name="wrn.Relat." localSheetId="38" hidden="1">{"Normal","Despesa Alta",TRUE,"Planejamento (sol)";"Primeiros Trimestres","Receita Alta",TRUE,"Planejamento (sol)";"Últimos trimestres","Receita Baixa",TRUE,"Planejamento (sol)";"Totais","Despesa Baixa",TRUE,"Planejamento (sol)"}</definedName>
    <definedName name="wrn.Relat." localSheetId="100" hidden="1">{"Normal","Despesa Alta",TRUE,"Planejamento (sol)";"Primeiros Trimestres","Receita Alta",TRUE,"Planejamento (sol)";"Últimos trimestres","Receita Baixa",TRUE,"Planejamento (sol)";"Totais","Despesa Baixa",TRUE,"Planejamento (sol)"}</definedName>
    <definedName name="wrn.Relat." localSheetId="36" hidden="1">{"Normal","Despesa Alta",TRUE,"Planejamento (sol)";"Primeiros Trimestres","Receita Alta",TRUE,"Planejamento (sol)";"Últimos trimestres","Receita Baixa",TRUE,"Planejamento (sol)";"Totais","Despesa Baixa",TRUE,"Planejamento (sol)"}</definedName>
    <definedName name="wrn.Relat." localSheetId="33" hidden="1">{"Normal","Despesa Alta",TRUE,"Planejamento (sol)";"Primeiros Trimestres","Receita Alta",TRUE,"Planejamento (sol)";"Últimos trimestres","Receita Baixa",TRUE,"Planejamento (sol)";"Totais","Despesa Baixa",TRUE,"Planejamento (sol)"}</definedName>
    <definedName name="wrn.Relat." localSheetId="34" hidden="1">{"Normal","Despesa Alta",TRUE,"Planejamento (sol)";"Primeiros Trimestres","Receita Alta",TRUE,"Planejamento (sol)";"Últimos trimestres","Receita Baixa",TRUE,"Planejamento (sol)";"Totais","Despesa Baixa",TRUE,"Planejamento (sol)"}</definedName>
    <definedName name="wrn.Relat." localSheetId="32" hidden="1">{"Normal","Despesa Alta",TRUE,"Planejamento (sol)";"Primeiros Trimestres","Receita Alta",TRUE,"Planejamento (sol)";"Últimos trimestres","Receita Baixa",TRUE,"Planejamento (sol)";"Totais","Despesa Baixa",TRUE,"Planejamento (sol)"}</definedName>
    <definedName name="wrn.Relat." localSheetId="35" hidden="1">{"Normal","Despesa Alta",TRUE,"Planejamento (sol)";"Primeiros Trimestres","Receita Alta",TRUE,"Planejamento (sol)";"Últimos trimestres","Receita Baixa",TRUE,"Planejamento (sol)";"Totais","Despesa Baixa",TRUE,"Planejamento (sol)"}</definedName>
    <definedName name="wrn.Relat." localSheetId="99" hidden="1">{"Normal","Despesa Alta",TRUE,"Planejamento (sol)";"Primeiros Trimestres","Receita Alta",TRUE,"Planejamento (sol)";"Últimos trimestres","Receita Baixa",TRUE,"Planejamento (sol)";"Totais","Despesa Baixa",TRUE,"Planejamento (sol)"}</definedName>
    <definedName name="wrn.Relat." hidden="1">{"Normal","Despesa Alta",TRUE,"Planejamento (sol)";"Primeiros Trimestres","Receita Alta",TRUE,"Planejamento (sol)";"Últimos trimestres","Receita Baixa",TRUE,"Planejamento (sol)";"Totais","Despesa Baixa",TRUE,"Planejamento (sol)"}</definedName>
    <definedName name="wrn.Relat._.Final." localSheetId="31" hidden="1">{"Normal","receita baixa",TRUE,"CENÁRIO ATUAL";"Linhas de Totais","despesa alta",TRUE,"CENÁRIO ATUAL";"Primeiros Meses","despesa baixa",TRUE,"CENÁRIO ATUAL";"Últimos Meses","receita alta",TRUE,"CENÁRIO ATUAL"}</definedName>
    <definedName name="wrn.Relat._.Final." localSheetId="24" hidden="1">{"Normal","receita baixa",TRUE,"CENÁRIO ATUAL";"Linhas de Totais","despesa alta",TRUE,"CENÁRIO ATUAL";"Primeiros Meses","despesa baixa",TRUE,"CENÁRIO ATUAL";"Últimos Meses","receita alta",TRUE,"CENÁRIO ATUAL"}</definedName>
    <definedName name="wrn.Relat._.Final." localSheetId="37" hidden="1">{"Normal","receita baixa",TRUE,"CENÁRIO ATUAL";"Linhas de Totais","despesa alta",TRUE,"CENÁRIO ATUAL";"Primeiros Meses","despesa baixa",TRUE,"CENÁRIO ATUAL";"Últimos Meses","receita alta",TRUE,"CENÁRIO ATUAL"}</definedName>
    <definedName name="wrn.Relat._.Final." localSheetId="38" hidden="1">{"Normal","receita baixa",TRUE,"CENÁRIO ATUAL";"Linhas de Totais","despesa alta",TRUE,"CENÁRIO ATUAL";"Primeiros Meses","despesa baixa",TRUE,"CENÁRIO ATUAL";"Últimos Meses","receita alta",TRUE,"CENÁRIO ATUAL"}</definedName>
    <definedName name="wrn.Relat._.Final." localSheetId="100" hidden="1">{"Normal","receita baixa",TRUE,"CENÁRIO ATUAL";"Linhas de Totais","despesa alta",TRUE,"CENÁRIO ATUAL";"Primeiros Meses","despesa baixa",TRUE,"CENÁRIO ATUAL";"Últimos Meses","receita alta",TRUE,"CENÁRIO ATUAL"}</definedName>
    <definedName name="wrn.Relat._.Final." localSheetId="36" hidden="1">{"Normal","receita baixa",TRUE,"CENÁRIO ATUAL";"Linhas de Totais","despesa alta",TRUE,"CENÁRIO ATUAL";"Primeiros Meses","despesa baixa",TRUE,"CENÁRIO ATUAL";"Últimos Meses","receita alta",TRUE,"CENÁRIO ATUAL"}</definedName>
    <definedName name="wrn.Relat._.Final." localSheetId="33" hidden="1">{"Normal","receita baixa",TRUE,"CENÁRIO ATUAL";"Linhas de Totais","despesa alta",TRUE,"CENÁRIO ATUAL";"Primeiros Meses","despesa baixa",TRUE,"CENÁRIO ATUAL";"Últimos Meses","receita alta",TRUE,"CENÁRIO ATUAL"}</definedName>
    <definedName name="wrn.Relat._.Final." localSheetId="34" hidden="1">{"Normal","receita baixa",TRUE,"CENÁRIO ATUAL";"Linhas de Totais","despesa alta",TRUE,"CENÁRIO ATUAL";"Primeiros Meses","despesa baixa",TRUE,"CENÁRIO ATUAL";"Últimos Meses","receita alta",TRUE,"CENÁRIO ATUAL"}</definedName>
    <definedName name="wrn.Relat._.Final." localSheetId="32" hidden="1">{"Normal","receita baixa",TRUE,"CENÁRIO ATUAL";"Linhas de Totais","despesa alta",TRUE,"CENÁRIO ATUAL";"Primeiros Meses","despesa baixa",TRUE,"CENÁRIO ATUAL";"Últimos Meses","receita alta",TRUE,"CENÁRIO ATUAL"}</definedName>
    <definedName name="wrn.Relat._.Final." localSheetId="35" hidden="1">{"Normal","receita baixa",TRUE,"CENÁRIO ATUAL";"Linhas de Totais","despesa alta",TRUE,"CENÁRIO ATUAL";"Primeiros Meses","despesa baixa",TRUE,"CENÁRIO ATUAL";"Últimos Meses","receita alta",TRUE,"CENÁRIO ATUAL"}</definedName>
    <definedName name="wrn.Relat._.Final." localSheetId="99" hidden="1">{"Normal","receita baixa",TRUE,"CENÁRIO ATUAL";"Linhas de Totais","despesa alta",TRUE,"CENÁRIO ATUAL";"Primeiros Meses","despesa baixa",TRUE,"CENÁRIO ATUAL";"Últimos Meses","receita alta",TRUE,"CENÁRIO ATUAL"}</definedName>
    <definedName name="wrn.Relat._.Final." hidden="1">{"Normal","receita baixa",TRUE,"CENÁRIO ATUAL";"Linhas de Totais","despesa alta",TRUE,"CENÁRIO ATUAL";"Primeiros Meses","despesa baixa",TRUE,"CENÁRIO ATUAL";"Últimos Meses","receita alta",TRUE,"CENÁRIO ATUAL"}</definedName>
    <definedName name="wrn.relata" localSheetId="31" hidden="1">{"Normal","Despesa Alta",TRUE,"Planejamento (sol)";"Primeiros Trimestres","Receita Alta",TRUE,"Planejamento (sol)";"Últimos trimestres","Receita Baixa",TRUE,"Planejamento (sol)";"Totais","Despesa Baixa",TRUE,"Planejamento (sol)"}</definedName>
    <definedName name="wrn.relata" localSheetId="24" hidden="1">{"Normal","Despesa Alta",TRUE,"Planejamento (sol)";"Primeiros Trimestres","Receita Alta",TRUE,"Planejamento (sol)";"Últimos trimestres","Receita Baixa",TRUE,"Planejamento (sol)";"Totais","Despesa Baixa",TRUE,"Planejamento (sol)"}</definedName>
    <definedName name="wrn.relata" localSheetId="37" hidden="1">{"Normal","Despesa Alta",TRUE,"Planejamento (sol)";"Primeiros Trimestres","Receita Alta",TRUE,"Planejamento (sol)";"Últimos trimestres","Receita Baixa",TRUE,"Planejamento (sol)";"Totais","Despesa Baixa",TRUE,"Planejamento (sol)"}</definedName>
    <definedName name="wrn.relata" localSheetId="38" hidden="1">{"Normal","Despesa Alta",TRUE,"Planejamento (sol)";"Primeiros Trimestres","Receita Alta",TRUE,"Planejamento (sol)";"Últimos trimestres","Receita Baixa",TRUE,"Planejamento (sol)";"Totais","Despesa Baixa",TRUE,"Planejamento (sol)"}</definedName>
    <definedName name="wrn.relata" localSheetId="100" hidden="1">{"Normal","Despesa Alta",TRUE,"Planejamento (sol)";"Primeiros Trimestres","Receita Alta",TRUE,"Planejamento (sol)";"Últimos trimestres","Receita Baixa",TRUE,"Planejamento (sol)";"Totais","Despesa Baixa",TRUE,"Planejamento (sol)"}</definedName>
    <definedName name="wrn.relata" localSheetId="36" hidden="1">{"Normal","Despesa Alta",TRUE,"Planejamento (sol)";"Primeiros Trimestres","Receita Alta",TRUE,"Planejamento (sol)";"Últimos trimestres","Receita Baixa",TRUE,"Planejamento (sol)";"Totais","Despesa Baixa",TRUE,"Planejamento (sol)"}</definedName>
    <definedName name="wrn.relata" localSheetId="33" hidden="1">{"Normal","Despesa Alta",TRUE,"Planejamento (sol)";"Primeiros Trimestres","Receita Alta",TRUE,"Planejamento (sol)";"Últimos trimestres","Receita Baixa",TRUE,"Planejamento (sol)";"Totais","Despesa Baixa",TRUE,"Planejamento (sol)"}</definedName>
    <definedName name="wrn.relata" localSheetId="34" hidden="1">{"Normal","Despesa Alta",TRUE,"Planejamento (sol)";"Primeiros Trimestres","Receita Alta",TRUE,"Planejamento (sol)";"Últimos trimestres","Receita Baixa",TRUE,"Planejamento (sol)";"Totais","Despesa Baixa",TRUE,"Planejamento (sol)"}</definedName>
    <definedName name="wrn.relata" localSheetId="32" hidden="1">{"Normal","Despesa Alta",TRUE,"Planejamento (sol)";"Primeiros Trimestres","Receita Alta",TRUE,"Planejamento (sol)";"Últimos trimestres","Receita Baixa",TRUE,"Planejamento (sol)";"Totais","Despesa Baixa",TRUE,"Planejamento (sol)"}</definedName>
    <definedName name="wrn.relata" localSheetId="35" hidden="1">{"Normal","Despesa Alta",TRUE,"Planejamento (sol)";"Primeiros Trimestres","Receita Alta",TRUE,"Planejamento (sol)";"Últimos trimestres","Receita Baixa",TRUE,"Planejamento (sol)";"Totais","Despesa Baixa",TRUE,"Planejamento (sol)"}</definedName>
    <definedName name="wrn.relata" localSheetId="99" hidden="1">{"Normal","Despesa Alta",TRUE,"Planejamento (sol)";"Primeiros Trimestres","Receita Alta",TRUE,"Planejamento (sol)";"Últimos trimestres","Receita Baixa",TRUE,"Planejamento (sol)";"Totais","Despesa Baixa",TRUE,"Planejamento (sol)"}</definedName>
    <definedName name="wrn.relata" hidden="1">{"Normal","Despesa Alta",TRUE,"Planejamento (sol)";"Primeiros Trimestres","Receita Alta",TRUE,"Planejamento (sol)";"Últimos trimestres","Receita Baixa",TRUE,"Planejamento (sol)";"Totais","Despesa Baixa",TRUE,"Planejamento (sol)"}</definedName>
    <definedName name="wrn.Relatório._.Mensal." localSheetId="31" hidden="1">{"Modo1","Otimista",FALSE,"Orçamento Pessoal"}</definedName>
    <definedName name="wrn.Relatório._.Mensal." localSheetId="24" hidden="1">{"Modo1","Otimista",FALSE,"Orçamento Pessoal"}</definedName>
    <definedName name="wrn.Relatório._.Mensal." localSheetId="37" hidden="1">{"Modo1","Otimista",FALSE,"Orçamento Pessoal"}</definedName>
    <definedName name="wrn.Relatório._.Mensal." localSheetId="38" hidden="1">{"Modo1","Otimista",FALSE,"Orçamento Pessoal"}</definedName>
    <definedName name="wrn.Relatório._.Mensal." localSheetId="100" hidden="1">{"Modo1","Otimista",FALSE,"Orçamento Pessoal"}</definedName>
    <definedName name="wrn.Relatório._.Mensal." localSheetId="36" hidden="1">{"Modo1","Otimista",FALSE,"Orçamento Pessoal"}</definedName>
    <definedName name="wrn.Relatório._.Mensal." localSheetId="33" hidden="1">{"Modo1","Otimista",FALSE,"Orçamento Pessoal"}</definedName>
    <definedName name="wrn.Relatório._.Mensal." localSheetId="34" hidden="1">{"Modo1","Otimista",FALSE,"Orçamento Pessoal"}</definedName>
    <definedName name="wrn.Relatório._.Mensal." localSheetId="32" hidden="1">{"Modo1","Otimista",FALSE,"Orçamento Pessoal"}</definedName>
    <definedName name="wrn.Relatório._.Mensal." localSheetId="35" hidden="1">{"Modo1","Otimista",FALSE,"Orçamento Pessoal"}</definedName>
    <definedName name="wrn.Relatório._.Mensal." localSheetId="99" hidden="1">{"Modo1","Otimista",FALSE,"Orçamento Pessoal"}</definedName>
    <definedName name="wrn.Relatório._.Mensal." hidden="1">{"Modo1","Otimista",FALSE,"Orçamento Pessoal"}</definedName>
    <definedName name="wrn.Ruim." localSheetId="31" hidden="1">{#N/A,"Ruim",FALSE,"Cenario 34"}</definedName>
    <definedName name="wrn.Ruim." localSheetId="24" hidden="1">{#N/A,"Ruim",FALSE,"Cenario 34"}</definedName>
    <definedName name="wrn.Ruim." localSheetId="37" hidden="1">{#N/A,"Ruim",FALSE,"Cenario 34"}</definedName>
    <definedName name="wrn.Ruim." localSheetId="38" hidden="1">{#N/A,"Ruim",FALSE,"Cenario 34"}</definedName>
    <definedName name="wrn.Ruim." localSheetId="100" hidden="1">{#N/A,"Ruim",FALSE,"Cenario 34"}</definedName>
    <definedName name="wrn.Ruim." localSheetId="36" hidden="1">{#N/A,"Ruim",FALSE,"Cenario 34"}</definedName>
    <definedName name="wrn.Ruim." localSheetId="33" hidden="1">{#N/A,"Ruim",FALSE,"Cenario 34"}</definedName>
    <definedName name="wrn.Ruim." localSheetId="34" hidden="1">{#N/A,"Ruim",FALSE,"Cenario 34"}</definedName>
    <definedName name="wrn.Ruim." localSheetId="32" hidden="1">{#N/A,"Ruim",FALSE,"Cenario 34"}</definedName>
    <definedName name="wrn.Ruim." localSheetId="35" hidden="1">{#N/A,"Ruim",FALSE,"Cenario 34"}</definedName>
    <definedName name="wrn.Ruim." localSheetId="99" hidden="1">{#N/A,"Ruim",FALSE,"Cenario 34"}</definedName>
    <definedName name="wrn.Ruim." hidden="1">{#N/A,"Ruim",FALSE,"Cenario 34"}</definedName>
    <definedName name="wrn.Santa._.Catarina." localSheetId="31" hidden="1">{"Santa Catarina",#N/A,FALSE,"Exibição 41"}</definedName>
    <definedName name="wrn.Santa._.Catarina." localSheetId="24" hidden="1">{"Santa Catarina",#N/A,FALSE,"Exibição 41"}</definedName>
    <definedName name="wrn.Santa._.Catarina." localSheetId="37" hidden="1">{"Santa Catarina",#N/A,FALSE,"Exibição 41"}</definedName>
    <definedName name="wrn.Santa._.Catarina." localSheetId="38" hidden="1">{"Santa Catarina",#N/A,FALSE,"Exibição 41"}</definedName>
    <definedName name="wrn.Santa._.Catarina." localSheetId="100" hidden="1">{"Santa Catarina",#N/A,FALSE,"Exibição 41"}</definedName>
    <definedName name="wrn.Santa._.Catarina." localSheetId="36" hidden="1">{"Santa Catarina",#N/A,FALSE,"Exibição 41"}</definedName>
    <definedName name="wrn.Santa._.Catarina." localSheetId="33" hidden="1">{"Santa Catarina",#N/A,FALSE,"Exibição 41"}</definedName>
    <definedName name="wrn.Santa._.Catarina." localSheetId="34" hidden="1">{"Santa Catarina",#N/A,FALSE,"Exibição 41"}</definedName>
    <definedName name="wrn.Santa._.Catarina." localSheetId="32" hidden="1">{"Santa Catarina",#N/A,FALSE,"Exibição 41"}</definedName>
    <definedName name="wrn.Santa._.Catarina." localSheetId="35" hidden="1">{"Santa Catarina",#N/A,FALSE,"Exibição 41"}</definedName>
    <definedName name="wrn.Santa._.Catarina." localSheetId="99" hidden="1">{"Santa Catarina",#N/A,FALSE,"Exibição 41"}</definedName>
    <definedName name="wrn.Santa._.Catarina." hidden="1">{"Santa Catarina",#N/A,FALSE,"Exibição 41"}</definedName>
    <definedName name="XXXX" localSheetId="100" hidden="1">{#N/A,#N/A,FALSE,"Colar especial 11"}</definedName>
    <definedName name="XXXX" localSheetId="99" hidden="1">{#N/A,#N/A,FALSE,"Colar especial 11"}</definedName>
    <definedName name="XXXX" hidden="1">{#N/A,#N/A,FALSE,"Colar especial 11"}</definedName>
    <definedName name="yu" localSheetId="31" hidden="1">{"normal","argentina",FALSE,"cenários e solver";#N/A,#N/A,FALSE,"banco de dados"}</definedName>
    <definedName name="yu" localSheetId="24" hidden="1">{"normal","argentina",FALSE,"cenários e solver";#N/A,#N/A,FALSE,"banco de dados"}</definedName>
    <definedName name="yu" localSheetId="37" hidden="1">{"normal","argentina",FALSE,"cenários e solver";#N/A,#N/A,FALSE,"banco de dados"}</definedName>
    <definedName name="yu" localSheetId="38" hidden="1">{"normal","argentina",FALSE,"cenários e solver";#N/A,#N/A,FALSE,"banco de dados"}</definedName>
    <definedName name="yu" localSheetId="100" hidden="1">{"normal","argentina",FALSE,"cenários e solver";#N/A,#N/A,FALSE,"banco de dados"}</definedName>
    <definedName name="yu" localSheetId="36" hidden="1">{"normal","argentina",FALSE,"cenários e solver";#N/A,#N/A,FALSE,"banco de dados"}</definedName>
    <definedName name="yu" localSheetId="33" hidden="1">{"normal","argentina",FALSE,"cenários e solver";#N/A,#N/A,FALSE,"banco de dados"}</definedName>
    <definedName name="yu" localSheetId="34" hidden="1">{"normal","argentina",FALSE,"cenários e solver";#N/A,#N/A,FALSE,"banco de dados"}</definedName>
    <definedName name="yu" localSheetId="32" hidden="1">{"normal","argentina",FALSE,"cenários e solver";#N/A,#N/A,FALSE,"banco de dados"}</definedName>
    <definedName name="yu" localSheetId="35" hidden="1">{"normal","argentina",FALSE,"cenários e solver";#N/A,#N/A,FALSE,"banco de dados"}</definedName>
    <definedName name="yu" localSheetId="99" hidden="1">{"normal","argentina",FALSE,"cenários e solver";#N/A,#N/A,FALSE,"banco de dados"}</definedName>
    <definedName name="yu" hidden="1">{"normal","argentina",FALSE,"cenários e solver";#N/A,#N/A,FALSE,"banco de dados"}</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80" l="1"/>
  <c r="A17" i="135"/>
  <c r="B17" i="135" s="1"/>
  <c r="A16" i="135"/>
  <c r="B16" i="135" s="1"/>
  <c r="B15" i="135"/>
  <c r="B14" i="135"/>
  <c r="B13" i="135"/>
  <c r="B12" i="135"/>
  <c r="B11" i="135"/>
  <c r="A10" i="135"/>
  <c r="B10" i="135" s="1"/>
  <c r="B9" i="135"/>
  <c r="B8" i="135"/>
  <c r="B7" i="135"/>
  <c r="B6" i="135"/>
  <c r="B5" i="135"/>
  <c r="B4" i="135"/>
  <c r="B3" i="135"/>
  <c r="B2" i="135"/>
  <c r="F30" i="126" l="1"/>
  <c r="F23" i="60"/>
  <c r="F24" i="60"/>
  <c r="F25" i="60"/>
  <c r="F26" i="60"/>
  <c r="F27" i="60"/>
  <c r="F28" i="60"/>
  <c r="F29" i="60"/>
  <c r="F2" i="60"/>
  <c r="F3" i="60"/>
  <c r="F4" i="60"/>
  <c r="F5" i="60"/>
  <c r="F6" i="60"/>
  <c r="F7" i="60"/>
  <c r="F8" i="60"/>
  <c r="F9" i="60"/>
  <c r="F10" i="60"/>
  <c r="F11" i="60"/>
  <c r="F12" i="60"/>
  <c r="F13" i="60"/>
  <c r="F14" i="60"/>
  <c r="F15" i="60"/>
  <c r="F16" i="60"/>
  <c r="F17" i="60"/>
  <c r="F18" i="60"/>
  <c r="F19" i="60"/>
  <c r="F20" i="60"/>
  <c r="F21" i="60"/>
  <c r="F22" i="60"/>
  <c r="C3" i="145" l="1"/>
  <c r="C4" i="145"/>
  <c r="C5" i="145"/>
  <c r="C6" i="145"/>
  <c r="C7" i="145"/>
  <c r="C2" i="145"/>
  <c r="M33" i="143" l="1"/>
  <c r="L33" i="143"/>
  <c r="K33" i="143"/>
  <c r="J33" i="143"/>
  <c r="J10" i="143" s="1"/>
  <c r="I33" i="143"/>
  <c r="H33" i="143"/>
  <c r="G33" i="143"/>
  <c r="F33" i="143"/>
  <c r="F10" i="143" s="1"/>
  <c r="E33" i="143"/>
  <c r="D33" i="143"/>
  <c r="C33" i="143"/>
  <c r="B33" i="143"/>
  <c r="B10" i="143" s="1"/>
  <c r="N32" i="143"/>
  <c r="N31" i="143"/>
  <c r="N30" i="143"/>
  <c r="N29" i="143"/>
  <c r="N28" i="143"/>
  <c r="N27" i="143"/>
  <c r="N26" i="143"/>
  <c r="N25" i="143"/>
  <c r="N24" i="143"/>
  <c r="N23" i="143"/>
  <c r="N22" i="143"/>
  <c r="N21" i="143"/>
  <c r="N20" i="143"/>
  <c r="N19" i="143"/>
  <c r="M16" i="143"/>
  <c r="M10" i="143" s="1"/>
  <c r="L16" i="143"/>
  <c r="K16" i="143"/>
  <c r="J16" i="143"/>
  <c r="I16" i="143"/>
  <c r="I10" i="143" s="1"/>
  <c r="H16" i="143"/>
  <c r="G16" i="143"/>
  <c r="F16" i="143"/>
  <c r="E16" i="143"/>
  <c r="E10" i="143" s="1"/>
  <c r="D16" i="143"/>
  <c r="C16" i="143"/>
  <c r="B16" i="143"/>
  <c r="N15" i="143"/>
  <c r="N14" i="143"/>
  <c r="N13" i="143"/>
  <c r="B2" i="143"/>
  <c r="Q2" i="141"/>
  <c r="N16" i="143" l="1"/>
  <c r="C10" i="143"/>
  <c r="G10" i="143"/>
  <c r="K10" i="143"/>
  <c r="N33" i="143"/>
  <c r="N10" i="143" s="1"/>
  <c r="D10" i="143"/>
  <c r="H10" i="143"/>
  <c r="L10" i="143"/>
  <c r="M2" i="60"/>
  <c r="E2" i="71"/>
  <c r="XFD1048575" i="127" l="1"/>
  <c r="XFD1048574" i="127"/>
  <c r="XFD1048573" i="127"/>
  <c r="XFD1048572" i="127"/>
  <c r="XFD1048571" i="127"/>
  <c r="XFD1048570" i="127"/>
  <c r="XFD1048569" i="127"/>
  <c r="XFD1048568" i="127"/>
  <c r="XFD1048567" i="127"/>
  <c r="XFD1048566" i="127"/>
  <c r="XFD1048565" i="127"/>
  <c r="XFD1048564" i="127"/>
  <c r="XFD1048563" i="127"/>
  <c r="XFD1048562" i="127"/>
  <c r="XFD1048561" i="127"/>
  <c r="XFD1048560" i="127"/>
  <c r="XFD1048559" i="127"/>
  <c r="XFD1048558" i="127"/>
  <c r="XFD1048557" i="127"/>
  <c r="XFD1048556" i="127"/>
  <c r="XFD1048555" i="127"/>
  <c r="XFD1048554" i="127"/>
  <c r="XFD1048553" i="127"/>
  <c r="XFD1048552" i="127"/>
  <c r="XFD1048551" i="127"/>
  <c r="XFD1048550" i="127"/>
  <c r="B15" i="117" l="1"/>
  <c r="Q1" i="107"/>
  <c r="G6" i="99"/>
  <c r="G5" i="99"/>
  <c r="G4" i="99"/>
  <c r="G3" i="99"/>
  <c r="G2" i="99"/>
  <c r="F9" i="98"/>
  <c r="F8" i="98"/>
  <c r="F7" i="98"/>
  <c r="F6" i="98"/>
  <c r="F5" i="98"/>
  <c r="F4" i="98"/>
  <c r="F3" i="98"/>
  <c r="F2" i="98"/>
  <c r="H4" i="96"/>
  <c r="E5" i="95"/>
  <c r="E4" i="95"/>
  <c r="E3" i="95"/>
  <c r="E2" i="95"/>
  <c r="F9" i="94"/>
  <c r="F8" i="94"/>
  <c r="F7" i="94"/>
  <c r="F6" i="94"/>
  <c r="F5" i="94"/>
  <c r="F4" i="94"/>
  <c r="F3" i="94"/>
  <c r="F2" i="94"/>
  <c r="F9" i="87"/>
  <c r="F8" i="87"/>
  <c r="F7" i="87"/>
  <c r="F6" i="87"/>
  <c r="F5" i="87"/>
  <c r="F4" i="87"/>
  <c r="F3" i="87"/>
  <c r="F2" i="87"/>
  <c r="Q2" i="64"/>
  <c r="Q2" i="62"/>
  <c r="F30" i="60"/>
  <c r="I2" i="60" s="1"/>
  <c r="J2" i="60" s="1"/>
  <c r="L2" i="60" s="1"/>
  <c r="E2" i="59"/>
  <c r="B6" i="49"/>
  <c r="H5" i="49"/>
  <c r="E5" i="49"/>
  <c r="E26" i="120"/>
  <c r="E25" i="120"/>
  <c r="E24" i="120"/>
  <c r="E23" i="120"/>
  <c r="E22" i="120"/>
  <c r="E21" i="120"/>
  <c r="E20" i="120"/>
  <c r="E19" i="120"/>
  <c r="E18" i="120"/>
  <c r="E17" i="120"/>
  <c r="E16" i="120"/>
  <c r="E15" i="120"/>
  <c r="E14" i="120"/>
  <c r="E13" i="120"/>
  <c r="E12" i="120"/>
  <c r="E11" i="120"/>
  <c r="E10" i="120"/>
  <c r="E9" i="120"/>
  <c r="E8" i="120"/>
  <c r="E7" i="120"/>
  <c r="E6" i="120"/>
  <c r="E5" i="120"/>
  <c r="E4" i="120"/>
  <c r="E3" i="120"/>
  <c r="E2" i="120"/>
  <c r="B27" i="22"/>
  <c r="J15" i="43"/>
  <c r="J14" i="43"/>
  <c r="J13" i="43"/>
  <c r="J12" i="43"/>
  <c r="J11" i="43"/>
  <c r="J10" i="43"/>
  <c r="J9" i="43"/>
  <c r="J8" i="43"/>
  <c r="J7" i="43"/>
  <c r="J6" i="43"/>
  <c r="J5" i="43"/>
  <c r="J4" i="43"/>
  <c r="J3" i="43"/>
  <c r="J2" i="43"/>
  <c r="J1" i="7"/>
  <c r="J2" i="7" s="1"/>
  <c r="XFD1048576" i="121"/>
  <c r="XFD1048575" i="121"/>
  <c r="XFD1048574" i="121"/>
  <c r="XFD1048573" i="121"/>
  <c r="XFD1048572" i="121"/>
  <c r="XFD1048571" i="121"/>
  <c r="XFD1048570" i="121"/>
  <c r="XFD1048569" i="121"/>
  <c r="XFD1048568" i="121"/>
  <c r="XFD1048567" i="121"/>
  <c r="XFD1048566" i="121"/>
  <c r="XFD1048565" i="121"/>
  <c r="XFD1048564" i="121"/>
  <c r="XFD1048563" i="121"/>
  <c r="XFD1048562" i="121"/>
  <c r="XFD1048561" i="121"/>
  <c r="XFD1048560" i="121"/>
  <c r="XFD1048559" i="121"/>
  <c r="XFD1048558" i="121"/>
  <c r="XFD1048557" i="121"/>
  <c r="XFD1048556" i="121"/>
  <c r="XFD1048555" i="121"/>
  <c r="XFD1048554" i="121"/>
  <c r="XFD1048553" i="121"/>
  <c r="XFD1048552" i="121"/>
  <c r="XFD1048551" i="121"/>
</calcChain>
</file>

<file path=xl/comments1.xml><?xml version="1.0" encoding="utf-8"?>
<comments xmlns="http://schemas.openxmlformats.org/spreadsheetml/2006/main">
  <authors>
    <author>FeLix SeNa SiLvA</author>
  </authors>
  <commentList>
    <comment ref="G34" authorId="0" shapeId="0">
      <text>
        <r>
          <rPr>
            <b/>
            <sz val="9"/>
            <color indexed="81"/>
            <rFont val="Segoe UI"/>
            <family val="2"/>
          </rPr>
          <t>Conferência:</t>
        </r>
        <r>
          <rPr>
            <sz val="9"/>
            <color indexed="81"/>
            <rFont val="Segoe UI"/>
            <family val="2"/>
          </rPr>
          <t xml:space="preserve"> Porcentagem muito alta, deve ser verificada.</t>
        </r>
      </text>
    </comment>
    <comment ref="G39" authorId="0" shapeId="0">
      <text>
        <r>
          <rPr>
            <b/>
            <sz val="9"/>
            <color indexed="81"/>
            <rFont val="Segoe UI"/>
            <family val="2"/>
          </rPr>
          <t>Conferência:</t>
        </r>
        <r>
          <rPr>
            <sz val="9"/>
            <color indexed="81"/>
            <rFont val="Segoe UI"/>
            <family val="2"/>
          </rPr>
          <t xml:space="preserve"> Porcentagem muito alta, deve ser verificada.</t>
        </r>
      </text>
    </comment>
  </commentList>
</comments>
</file>

<file path=xl/comments2.xml><?xml version="1.0" encoding="utf-8"?>
<comments xmlns="http://schemas.openxmlformats.org/spreadsheetml/2006/main">
  <authors>
    <author>instrutor</author>
  </authors>
  <commentList>
    <comment ref="E10" authorId="0" shapeId="0">
      <text>
        <r>
          <rPr>
            <b/>
            <sz val="9"/>
            <color indexed="81"/>
            <rFont val="Segoe UI"/>
            <family val="2"/>
          </rPr>
          <t>instrutor:</t>
        </r>
        <r>
          <rPr>
            <sz val="9"/>
            <color indexed="81"/>
            <rFont val="Segoe UI"/>
            <family val="2"/>
          </rPr>
          <t xml:space="preserve">
Aumento de 8%
</t>
        </r>
      </text>
    </comment>
    <comment ref="B13" authorId="0" shapeId="0">
      <text>
        <r>
          <rPr>
            <b/>
            <sz val="9"/>
            <color indexed="81"/>
            <rFont val="Segoe UI"/>
            <family val="2"/>
          </rPr>
          <t>instrutor:</t>
        </r>
        <r>
          <rPr>
            <sz val="9"/>
            <color indexed="81"/>
            <rFont val="Segoe UI"/>
            <family val="2"/>
          </rPr>
          <t xml:space="preserve">
Aumento de 8%
</t>
        </r>
      </text>
    </comment>
    <comment ref="M13" authorId="0" shapeId="0">
      <text>
        <r>
          <rPr>
            <b/>
            <sz val="9"/>
            <color indexed="81"/>
            <rFont val="Segoe UI"/>
            <family val="2"/>
          </rPr>
          <t>instrutor:</t>
        </r>
        <r>
          <rPr>
            <sz val="9"/>
            <color indexed="81"/>
            <rFont val="Segoe UI"/>
            <family val="2"/>
          </rPr>
          <t xml:space="preserve">
Aumento de 8%
</t>
        </r>
      </text>
    </comment>
    <comment ref="K14" authorId="0" shapeId="0">
      <text>
        <r>
          <rPr>
            <b/>
            <sz val="9"/>
            <color indexed="81"/>
            <rFont val="Segoe UI"/>
            <family val="2"/>
          </rPr>
          <t>instrutor:</t>
        </r>
        <r>
          <rPr>
            <sz val="9"/>
            <color indexed="81"/>
            <rFont val="Segoe UI"/>
            <family val="2"/>
          </rPr>
          <t xml:space="preserve">
Aumento de 8%
</t>
        </r>
      </text>
    </comment>
    <comment ref="B19" authorId="0" shapeId="0">
      <text>
        <r>
          <rPr>
            <b/>
            <sz val="9"/>
            <color indexed="81"/>
            <rFont val="Segoe UI"/>
            <family val="2"/>
          </rPr>
          <t>instrutor:</t>
        </r>
        <r>
          <rPr>
            <sz val="9"/>
            <color indexed="81"/>
            <rFont val="Segoe UI"/>
            <family val="2"/>
          </rPr>
          <t xml:space="preserve">
Aumento de 8%
</t>
        </r>
      </text>
    </comment>
    <comment ref="L19" authorId="0" shapeId="0">
      <text>
        <r>
          <rPr>
            <sz val="9"/>
            <color indexed="81"/>
            <rFont val="Segoe UI"/>
            <family val="2"/>
          </rPr>
          <t xml:space="preserve">Aumento de 5% pa este mês
</t>
        </r>
      </text>
    </comment>
    <comment ref="N19" authorId="0" shapeId="0">
      <text>
        <r>
          <rPr>
            <b/>
            <sz val="9"/>
            <color indexed="81"/>
            <rFont val="Segoe UI"/>
            <family val="2"/>
          </rPr>
          <t>instrutor:</t>
        </r>
        <r>
          <rPr>
            <sz val="9"/>
            <color indexed="81"/>
            <rFont val="Segoe UI"/>
            <family val="2"/>
          </rPr>
          <t xml:space="preserve">
Aumento de 8%
</t>
        </r>
      </text>
    </comment>
    <comment ref="H21" authorId="0" shapeId="0">
      <text>
        <r>
          <rPr>
            <b/>
            <sz val="9"/>
            <color indexed="81"/>
            <rFont val="Segoe UI"/>
            <family val="2"/>
          </rPr>
          <t>instrutor:</t>
        </r>
        <r>
          <rPr>
            <sz val="9"/>
            <color indexed="81"/>
            <rFont val="Segoe UI"/>
            <family val="2"/>
          </rPr>
          <t xml:space="preserve">
Aumento de 8%
</t>
        </r>
      </text>
    </comment>
    <comment ref="L21" authorId="0" shapeId="0">
      <text>
        <r>
          <rPr>
            <b/>
            <sz val="9"/>
            <color indexed="81"/>
            <rFont val="Segoe UI"/>
            <family val="2"/>
          </rPr>
          <t>instrutor:</t>
        </r>
        <r>
          <rPr>
            <sz val="9"/>
            <color indexed="81"/>
            <rFont val="Segoe UI"/>
            <family val="2"/>
          </rPr>
          <t xml:space="preserve">
Aumento de 8%
</t>
        </r>
      </text>
    </comment>
    <comment ref="M21" authorId="0" shapeId="0">
      <text>
        <r>
          <rPr>
            <b/>
            <sz val="9"/>
            <color indexed="81"/>
            <rFont val="Segoe UI"/>
            <family val="2"/>
          </rPr>
          <t>instrutor:</t>
        </r>
        <r>
          <rPr>
            <sz val="9"/>
            <color indexed="81"/>
            <rFont val="Segoe UI"/>
            <family val="2"/>
          </rPr>
          <t xml:space="preserve">
Aumento de 8%
</t>
        </r>
      </text>
    </comment>
    <comment ref="N21" authorId="0" shapeId="0">
      <text>
        <r>
          <rPr>
            <b/>
            <sz val="9"/>
            <color indexed="81"/>
            <rFont val="Segoe UI"/>
            <family val="2"/>
          </rPr>
          <t>instrutor:</t>
        </r>
        <r>
          <rPr>
            <sz val="9"/>
            <color indexed="81"/>
            <rFont val="Segoe UI"/>
            <family val="2"/>
          </rPr>
          <t xml:space="preserve">
Aumento de 8%
</t>
        </r>
      </text>
    </comment>
    <comment ref="F22" authorId="0" shapeId="0">
      <text>
        <r>
          <rPr>
            <b/>
            <sz val="9"/>
            <color indexed="81"/>
            <rFont val="Segoe UI"/>
            <family val="2"/>
          </rPr>
          <t>instrutor:</t>
        </r>
        <r>
          <rPr>
            <sz val="9"/>
            <color indexed="81"/>
            <rFont val="Segoe UI"/>
            <family val="2"/>
          </rPr>
          <t xml:space="preserve">
Aumento de 8%
</t>
        </r>
      </text>
    </comment>
    <comment ref="M23" authorId="0" shapeId="0">
      <text>
        <r>
          <rPr>
            <b/>
            <sz val="9"/>
            <color indexed="81"/>
            <rFont val="Segoe UI"/>
            <family val="2"/>
          </rPr>
          <t>instrutor:</t>
        </r>
        <r>
          <rPr>
            <sz val="9"/>
            <color indexed="81"/>
            <rFont val="Segoe UI"/>
            <family val="2"/>
          </rPr>
          <t xml:space="preserve">
Aumento de 8%
</t>
        </r>
      </text>
    </comment>
    <comment ref="E25" authorId="0" shapeId="0">
      <text>
        <r>
          <rPr>
            <b/>
            <sz val="9"/>
            <color indexed="81"/>
            <rFont val="Segoe UI"/>
            <family val="2"/>
          </rPr>
          <t>instrutor:</t>
        </r>
        <r>
          <rPr>
            <sz val="9"/>
            <color indexed="81"/>
            <rFont val="Segoe UI"/>
            <family val="2"/>
          </rPr>
          <t xml:space="preserve">
Aumento de 8%
</t>
        </r>
      </text>
    </comment>
    <comment ref="G25" authorId="0" shapeId="0">
      <text>
        <r>
          <rPr>
            <b/>
            <sz val="9"/>
            <color indexed="81"/>
            <rFont val="Segoe UI"/>
            <family val="2"/>
          </rPr>
          <t>instrutor:</t>
        </r>
        <r>
          <rPr>
            <sz val="9"/>
            <color indexed="81"/>
            <rFont val="Segoe UI"/>
            <family val="2"/>
          </rPr>
          <t xml:space="preserve">
Aumento de 8%
</t>
        </r>
      </text>
    </comment>
    <comment ref="H25" authorId="0" shapeId="0">
      <text>
        <r>
          <rPr>
            <b/>
            <sz val="9"/>
            <color indexed="81"/>
            <rFont val="Segoe UI"/>
            <family val="2"/>
          </rPr>
          <t>instrutor:</t>
        </r>
        <r>
          <rPr>
            <sz val="9"/>
            <color indexed="81"/>
            <rFont val="Segoe UI"/>
            <family val="2"/>
          </rPr>
          <t xml:space="preserve">
Aumento de 8%
</t>
        </r>
      </text>
    </comment>
    <comment ref="L25" authorId="0" shapeId="0">
      <text>
        <r>
          <rPr>
            <b/>
            <sz val="9"/>
            <color indexed="81"/>
            <rFont val="Segoe UI"/>
            <family val="2"/>
          </rPr>
          <t>instrutor:</t>
        </r>
        <r>
          <rPr>
            <sz val="9"/>
            <color indexed="81"/>
            <rFont val="Segoe UI"/>
            <family val="2"/>
          </rPr>
          <t xml:space="preserve">
Aumento de 8%
</t>
        </r>
      </text>
    </comment>
    <comment ref="M26" authorId="0" shapeId="0">
      <text>
        <r>
          <rPr>
            <b/>
            <sz val="9"/>
            <color indexed="81"/>
            <rFont val="Segoe UI"/>
            <family val="2"/>
          </rPr>
          <t>instrutor:</t>
        </r>
        <r>
          <rPr>
            <sz val="9"/>
            <color indexed="81"/>
            <rFont val="Segoe UI"/>
            <family val="2"/>
          </rPr>
          <t xml:space="preserve">
Aumento de 8%
</t>
        </r>
      </text>
    </comment>
    <comment ref="L27" authorId="0" shapeId="0">
      <text>
        <r>
          <rPr>
            <b/>
            <sz val="9"/>
            <color indexed="81"/>
            <rFont val="Segoe UI"/>
            <family val="2"/>
          </rPr>
          <t>instrutor:</t>
        </r>
        <r>
          <rPr>
            <sz val="9"/>
            <color indexed="81"/>
            <rFont val="Segoe UI"/>
            <family val="2"/>
          </rPr>
          <t xml:space="preserve">
Aumento de 8%
</t>
        </r>
      </text>
    </comment>
    <comment ref="N28" authorId="0" shapeId="0">
      <text>
        <r>
          <rPr>
            <b/>
            <sz val="9"/>
            <color indexed="81"/>
            <rFont val="Segoe UI"/>
            <family val="2"/>
          </rPr>
          <t>instrutor:</t>
        </r>
        <r>
          <rPr>
            <sz val="9"/>
            <color indexed="81"/>
            <rFont val="Segoe UI"/>
            <family val="2"/>
          </rPr>
          <t xml:space="preserve">
Aumento de 8%
</t>
        </r>
      </text>
    </comment>
    <comment ref="B29" authorId="0" shapeId="0">
      <text>
        <r>
          <rPr>
            <b/>
            <sz val="9"/>
            <color indexed="81"/>
            <rFont val="Segoe UI"/>
            <family val="2"/>
          </rPr>
          <t>instrutor:</t>
        </r>
        <r>
          <rPr>
            <sz val="9"/>
            <color indexed="81"/>
            <rFont val="Segoe UI"/>
            <family val="2"/>
          </rPr>
          <t xml:space="preserve">
Aumento de 8%
</t>
        </r>
      </text>
    </comment>
    <comment ref="D29" authorId="0" shapeId="0">
      <text>
        <r>
          <rPr>
            <b/>
            <sz val="9"/>
            <color indexed="81"/>
            <rFont val="Segoe UI"/>
            <family val="2"/>
          </rPr>
          <t>instrutor:</t>
        </r>
        <r>
          <rPr>
            <sz val="9"/>
            <color indexed="81"/>
            <rFont val="Segoe UI"/>
            <family val="2"/>
          </rPr>
          <t xml:space="preserve">
Aumento de 8%
</t>
        </r>
      </text>
    </comment>
    <comment ref="M29" authorId="0" shapeId="0">
      <text>
        <r>
          <rPr>
            <b/>
            <sz val="9"/>
            <color indexed="81"/>
            <rFont val="Segoe UI"/>
            <family val="2"/>
          </rPr>
          <t>instrutor:</t>
        </r>
        <r>
          <rPr>
            <sz val="9"/>
            <color indexed="81"/>
            <rFont val="Segoe UI"/>
            <family val="2"/>
          </rPr>
          <t xml:space="preserve">
Aumento de 8%
</t>
        </r>
      </text>
    </comment>
    <comment ref="G31" authorId="0" shapeId="0">
      <text>
        <r>
          <rPr>
            <b/>
            <sz val="9"/>
            <color indexed="81"/>
            <rFont val="Segoe UI"/>
            <family val="2"/>
          </rPr>
          <t>instrutor:</t>
        </r>
        <r>
          <rPr>
            <sz val="9"/>
            <color indexed="81"/>
            <rFont val="Segoe UI"/>
            <family val="2"/>
          </rPr>
          <t xml:space="preserve">
Aumento de 8%
</t>
        </r>
      </text>
    </comment>
    <comment ref="K31" authorId="0" shapeId="0">
      <text>
        <r>
          <rPr>
            <b/>
            <sz val="9"/>
            <color indexed="81"/>
            <rFont val="Segoe UI"/>
            <family val="2"/>
          </rPr>
          <t>instrutor:</t>
        </r>
        <r>
          <rPr>
            <sz val="9"/>
            <color indexed="81"/>
            <rFont val="Segoe UI"/>
            <family val="2"/>
          </rPr>
          <t xml:space="preserve">
Aumento de 8%
</t>
        </r>
      </text>
    </comment>
    <comment ref="L31" authorId="0" shapeId="0">
      <text>
        <r>
          <rPr>
            <b/>
            <sz val="9"/>
            <color indexed="81"/>
            <rFont val="Segoe UI"/>
            <family val="2"/>
          </rPr>
          <t>instrutor:</t>
        </r>
        <r>
          <rPr>
            <sz val="9"/>
            <color indexed="81"/>
            <rFont val="Segoe UI"/>
            <family val="2"/>
          </rPr>
          <t xml:space="preserve">
Aumento de 8%
</t>
        </r>
      </text>
    </comment>
    <comment ref="N31" authorId="0" shapeId="0">
      <text>
        <r>
          <rPr>
            <b/>
            <sz val="9"/>
            <color indexed="81"/>
            <rFont val="Segoe UI"/>
            <family val="2"/>
          </rPr>
          <t>instrutor:</t>
        </r>
        <r>
          <rPr>
            <sz val="9"/>
            <color indexed="81"/>
            <rFont val="Segoe UI"/>
            <family val="2"/>
          </rPr>
          <t xml:space="preserve">
Aumento de 8%
</t>
        </r>
      </text>
    </comment>
    <comment ref="B32" authorId="0" shapeId="0">
      <text>
        <r>
          <rPr>
            <b/>
            <sz val="9"/>
            <color indexed="81"/>
            <rFont val="Segoe UI"/>
            <family val="2"/>
          </rPr>
          <t>instrutor:</t>
        </r>
        <r>
          <rPr>
            <sz val="9"/>
            <color indexed="81"/>
            <rFont val="Segoe UI"/>
            <family val="2"/>
          </rPr>
          <t xml:space="preserve">
Aumento de 8%
</t>
        </r>
      </text>
    </comment>
    <comment ref="C32" authorId="0" shapeId="0">
      <text>
        <r>
          <rPr>
            <b/>
            <sz val="9"/>
            <color indexed="81"/>
            <rFont val="Segoe UI"/>
            <family val="2"/>
          </rPr>
          <t>instrutor:</t>
        </r>
        <r>
          <rPr>
            <sz val="9"/>
            <color indexed="81"/>
            <rFont val="Segoe UI"/>
            <family val="2"/>
          </rPr>
          <t xml:space="preserve">
Aumento de 8%
</t>
        </r>
      </text>
    </comment>
  </commentList>
</comments>
</file>

<file path=xl/sharedStrings.xml><?xml version="1.0" encoding="utf-8"?>
<sst xmlns="http://schemas.openxmlformats.org/spreadsheetml/2006/main" count="8138" uniqueCount="1538">
  <si>
    <t>Nome do Produto</t>
  </si>
  <si>
    <t>Quantidade</t>
  </si>
  <si>
    <t>Preço Unitário</t>
  </si>
  <si>
    <t>Quantidade Vendida</t>
  </si>
  <si>
    <t>Total</t>
  </si>
  <si>
    <t>Notebook</t>
  </si>
  <si>
    <t>Datashow</t>
  </si>
  <si>
    <t>Mouse</t>
  </si>
  <si>
    <t>Teclado</t>
  </si>
  <si>
    <t>Impressora</t>
  </si>
  <si>
    <t>Pen drive</t>
  </si>
  <si>
    <t>Hd Externo</t>
  </si>
  <si>
    <t>Clarify - Excelência em Treinamentos</t>
  </si>
  <si>
    <t>CONTATOS</t>
  </si>
  <si>
    <t>Código do cliente</t>
  </si>
  <si>
    <t>Empresa</t>
  </si>
  <si>
    <t>Contato</t>
  </si>
  <si>
    <t>Tipo de contato</t>
  </si>
  <si>
    <t>Telefone</t>
  </si>
  <si>
    <t>Celular</t>
  </si>
  <si>
    <t>FAX</t>
  </si>
  <si>
    <t>Email</t>
  </si>
  <si>
    <t>CU0001</t>
  </si>
  <si>
    <t>Adventure Works</t>
  </si>
  <si>
    <t>Jordão Moreno</t>
  </si>
  <si>
    <t>Pessoal</t>
  </si>
  <si>
    <t>AdventureWorks@live.com</t>
  </si>
  <si>
    <t>CU0002</t>
  </si>
  <si>
    <t>A Datum Corporation</t>
  </si>
  <si>
    <t>Comercial</t>
  </si>
  <si>
    <t>nuno@example.com</t>
  </si>
  <si>
    <t>CU0003</t>
  </si>
  <si>
    <t>Alpine Ski House</t>
  </si>
  <si>
    <t>goncalo@example.com</t>
  </si>
  <si>
    <t>CU0004</t>
  </si>
  <si>
    <t>Blue Yonder Airlines</t>
  </si>
  <si>
    <t>paula@example.com</t>
  </si>
  <si>
    <t>CU0005</t>
  </si>
  <si>
    <t>City Power &amp; Light</t>
  </si>
  <si>
    <t>victor@example.com</t>
  </si>
  <si>
    <t>Nome</t>
  </si>
  <si>
    <t>Código</t>
  </si>
  <si>
    <t>Vendedor</t>
  </si>
  <si>
    <t>Data</t>
  </si>
  <si>
    <t>Valor</t>
  </si>
  <si>
    <t>Região</t>
  </si>
  <si>
    <t>UF</t>
  </si>
  <si>
    <t>Cidade</t>
  </si>
  <si>
    <t>Coeficiente</t>
  </si>
  <si>
    <t>Ubirajara dos Santos</t>
  </si>
  <si>
    <t>Sul</t>
  </si>
  <si>
    <t>PR</t>
  </si>
  <si>
    <t>Lajeado Grande</t>
  </si>
  <si>
    <t>Guaicurú Estrada</t>
  </si>
  <si>
    <t>Nordeste</t>
  </si>
  <si>
    <t>CE</t>
  </si>
  <si>
    <t>Jacarecoara</t>
  </si>
  <si>
    <t>Gabriel Bacelar</t>
  </si>
  <si>
    <t>Sudeste</t>
  </si>
  <si>
    <t>MG</t>
  </si>
  <si>
    <t>Mocambinho</t>
  </si>
  <si>
    <t>Dandara Seixas</t>
  </si>
  <si>
    <t>SP</t>
  </si>
  <si>
    <t>Nova Aliança</t>
  </si>
  <si>
    <t>Giedre Bogado</t>
  </si>
  <si>
    <t>São Benedito das Areias</t>
  </si>
  <si>
    <t>Paulo Sampaio</t>
  </si>
  <si>
    <t>RS</t>
  </si>
  <si>
    <t>Volta Alegre</t>
  </si>
  <si>
    <t>Sophia Miguel</t>
  </si>
  <si>
    <t>PB</t>
  </si>
  <si>
    <t>Santa Inês</t>
  </si>
  <si>
    <t>Guarani Siqueira</t>
  </si>
  <si>
    <t>PE</t>
  </si>
  <si>
    <t>Vasques</t>
  </si>
  <si>
    <t>Flávio Guimarães</t>
  </si>
  <si>
    <t>Campo Branco</t>
  </si>
  <si>
    <t>William Albuquerque</t>
  </si>
  <si>
    <t>Centro-oeste</t>
  </si>
  <si>
    <t>GO</t>
  </si>
  <si>
    <t>Caldazinha</t>
  </si>
  <si>
    <t>Marcela Macedo</t>
  </si>
  <si>
    <t>BA</t>
  </si>
  <si>
    <t>Oliveira dos Brejinhos</t>
  </si>
  <si>
    <t>Guilherme Camargo</t>
  </si>
  <si>
    <t>Boqueirão do Leão</t>
  </si>
  <si>
    <t>Maria Quintela</t>
  </si>
  <si>
    <t>MA</t>
  </si>
  <si>
    <t>Lago do Junco</t>
  </si>
  <si>
    <t>Guaraci Murtinho</t>
  </si>
  <si>
    <t>Norte</t>
  </si>
  <si>
    <t>TO</t>
  </si>
  <si>
    <t>Darcinópolis</t>
  </si>
  <si>
    <t>Sobrenome</t>
  </si>
  <si>
    <t>Cargo</t>
  </si>
  <si>
    <t>Júnior</t>
  </si>
  <si>
    <t>Pleno</t>
  </si>
  <si>
    <t>Sênior</t>
  </si>
  <si>
    <t>Administrador de banco de dados (DBA)</t>
  </si>
  <si>
    <t>Administrador de rede</t>
  </si>
  <si>
    <t>Analista de dados</t>
  </si>
  <si>
    <t>Analista de Infra</t>
  </si>
  <si>
    <t>Analista de microinformática</t>
  </si>
  <si>
    <t>Analista de negócios</t>
  </si>
  <si>
    <t>Analista de org. e métodos</t>
  </si>
  <si>
    <t>Analista de processos</t>
  </si>
  <si>
    <t>Analista de produção </t>
  </si>
  <si>
    <t>Analista de projetos de sistemas </t>
  </si>
  <si>
    <t>Analista de segurança de informações</t>
  </si>
  <si>
    <t>Analista de sistemas </t>
  </si>
  <si>
    <t>Analista de sistemas de internet</t>
  </si>
  <si>
    <t>Analista de suporte de vendas</t>
  </si>
  <si>
    <t>Analista de suporte ERP </t>
  </si>
  <si>
    <t>Analista de suporte Linux </t>
  </si>
  <si>
    <t>Analista de suporte Mainframe  </t>
  </si>
  <si>
    <t>Analista de suporte Notes </t>
  </si>
  <si>
    <t>Analista de suporte Redes </t>
  </si>
  <si>
    <t>Analista de suporte técnico</t>
  </si>
  <si>
    <t>Analista de suporte Unix </t>
  </si>
  <si>
    <t>Analista de suporte Windows </t>
  </si>
  <si>
    <t>Analista de telecomunicações </t>
  </si>
  <si>
    <t>Analista de testes </t>
  </si>
  <si>
    <t>DF</t>
  </si>
  <si>
    <t>Brasília</t>
  </si>
  <si>
    <t>Ceilândia</t>
  </si>
  <si>
    <t>Taguatinga</t>
  </si>
  <si>
    <t>Águas Lindas de Goiás</t>
  </si>
  <si>
    <t>Anápolis</t>
  </si>
  <si>
    <t>MS</t>
  </si>
  <si>
    <t>MT</t>
  </si>
  <si>
    <t>AL</t>
  </si>
  <si>
    <t>Arapiraca</t>
  </si>
  <si>
    <t>Maceió</t>
  </si>
  <si>
    <t>Palmeira dos Índios</t>
  </si>
  <si>
    <t>Rio Largo</t>
  </si>
  <si>
    <t>Alagoinhas</t>
  </si>
  <si>
    <t>PI</t>
  </si>
  <si>
    <t>RN</t>
  </si>
  <si>
    <t>SE</t>
  </si>
  <si>
    <t>AC</t>
  </si>
  <si>
    <t>AM</t>
  </si>
  <si>
    <t>AP</t>
  </si>
  <si>
    <t>PA</t>
  </si>
  <si>
    <t>RO</t>
  </si>
  <si>
    <t>RR</t>
  </si>
  <si>
    <t>ES</t>
  </si>
  <si>
    <t>Aracruz</t>
  </si>
  <si>
    <t>Cachoeiro de Itapemirim</t>
  </si>
  <si>
    <t>Cariacica</t>
  </si>
  <si>
    <t>Colatina</t>
  </si>
  <si>
    <t>Guarapari</t>
  </si>
  <si>
    <t>RJ</t>
  </si>
  <si>
    <t>Almirante Tamandaré</t>
  </si>
  <si>
    <t>Apucarana</t>
  </si>
  <si>
    <t>Arapongas</t>
  </si>
  <si>
    <t>Araucária</t>
  </si>
  <si>
    <t>Cambé</t>
  </si>
  <si>
    <t>SC</t>
  </si>
  <si>
    <t>Matemática</t>
  </si>
  <si>
    <t>Adição</t>
  </si>
  <si>
    <t>Subtração</t>
  </si>
  <si>
    <t>Multiplicação</t>
  </si>
  <si>
    <t>Divisão</t>
  </si>
  <si>
    <t>Potenciação</t>
  </si>
  <si>
    <t>Porcentagem</t>
  </si>
  <si>
    <t>Igual</t>
  </si>
  <si>
    <t>Diferente</t>
  </si>
  <si>
    <t>Maior</t>
  </si>
  <si>
    <t>Maior ou igual</t>
  </si>
  <si>
    <t>Menor</t>
  </si>
  <si>
    <t>Menor ou igual</t>
  </si>
  <si>
    <t>{}</t>
  </si>
  <si>
    <t>()</t>
  </si>
  <si>
    <t>Chaves</t>
  </si>
  <si>
    <t>[]</t>
  </si>
  <si>
    <t>Colchetes</t>
  </si>
  <si>
    <t>Parênteses</t>
  </si>
  <si>
    <t>Operador</t>
  </si>
  <si>
    <t>Descrição</t>
  </si>
  <si>
    <t>(</t>
  </si>
  <si>
    <t>Parêntese</t>
  </si>
  <si>
    <t>-</t>
  </si>
  <si>
    <t>Negação (como em -1)</t>
  </si>
  <si>
    <t>%</t>
  </si>
  <si>
    <t>^</t>
  </si>
  <si>
    <t>Exponenciação</t>
  </si>
  <si>
    <t>* e /</t>
  </si>
  <si>
    <t>Multiplicação e divisão</t>
  </si>
  <si>
    <t>+ e -</t>
  </si>
  <si>
    <t>Adição e subtração</t>
  </si>
  <si>
    <t>&amp;</t>
  </si>
  <si>
    <t>Conecta duas cadeias de texto (concatenação)</t>
  </si>
  <si>
    <t>Comparação</t>
  </si>
  <si>
    <t>Resultado</t>
  </si>
  <si>
    <t>Expoente</t>
  </si>
  <si>
    <t>Base</t>
  </si>
  <si>
    <t>Camila</t>
  </si>
  <si>
    <t>Penha</t>
  </si>
  <si>
    <t>Maiara</t>
  </si>
  <si>
    <t>Nascimento</t>
  </si>
  <si>
    <t>Luís</t>
  </si>
  <si>
    <t>Bicalho</t>
  </si>
  <si>
    <t>Rosa</t>
  </si>
  <si>
    <t>Torquato</t>
  </si>
  <si>
    <t>Ezra</t>
  </si>
  <si>
    <t>Pimenta</t>
  </si>
  <si>
    <t>Nicole</t>
  </si>
  <si>
    <t>Capistrano</t>
  </si>
  <si>
    <t>Ordem</t>
  </si>
  <si>
    <t>Departamento</t>
  </si>
  <si>
    <t>Unidade</t>
  </si>
  <si>
    <t>Código do Funcionário</t>
  </si>
  <si>
    <t>ADM</t>
  </si>
  <si>
    <t>FIN</t>
  </si>
  <si>
    <t>INF</t>
  </si>
  <si>
    <t>LOG</t>
  </si>
  <si>
    <t>MKT</t>
  </si>
  <si>
    <t>PRO</t>
  </si>
  <si>
    <t>QUA</t>
  </si>
  <si>
    <t>VEN</t>
  </si>
  <si>
    <t>Ordem dos Operadores</t>
  </si>
  <si>
    <t>Despesa</t>
  </si>
  <si>
    <t>Feira</t>
  </si>
  <si>
    <t>Gás</t>
  </si>
  <si>
    <t>Telefone (Combo)</t>
  </si>
  <si>
    <t>Combustível</t>
  </si>
  <si>
    <t>Hipermercado</t>
  </si>
  <si>
    <t>Energia Elétrica</t>
  </si>
  <si>
    <t>Água</t>
  </si>
  <si>
    <t>IPTU</t>
  </si>
  <si>
    <t>Faculdade</t>
  </si>
  <si>
    <t>Seguro</t>
  </si>
  <si>
    <t>Convênio</t>
  </si>
  <si>
    <t>Salário Liquido</t>
  </si>
  <si>
    <t>Salário Bruto</t>
  </si>
  <si>
    <t>INSS</t>
  </si>
  <si>
    <t>Contribuição Sindical</t>
  </si>
  <si>
    <t>A×B</t>
  </si>
  <si>
    <t>A÷B</t>
  </si>
  <si>
    <t>A%</t>
  </si>
  <si>
    <t>A=B</t>
  </si>
  <si>
    <t>A≠B</t>
  </si>
  <si>
    <t>A&gt;B</t>
  </si>
  <si>
    <t>A≥B</t>
  </si>
  <si>
    <t>A&lt;B</t>
  </si>
  <si>
    <t>A≤B</t>
  </si>
  <si>
    <r>
      <t>A</t>
    </r>
    <r>
      <rPr>
        <sz val="11"/>
        <color theme="1"/>
        <rFont val="Calibri"/>
        <family val="2"/>
        <scheme val="minor"/>
      </rPr>
      <t>+B</t>
    </r>
  </si>
  <si>
    <r>
      <t>A</t>
    </r>
    <r>
      <rPr>
        <sz val="11"/>
        <color theme="1"/>
        <rFont val="Calibri"/>
        <family val="2"/>
        <scheme val="minor"/>
      </rPr>
      <t>-B</t>
    </r>
  </si>
  <si>
    <r>
      <t>A</t>
    </r>
    <r>
      <rPr>
        <sz val="11"/>
        <color theme="1"/>
        <rFont val="Calibri"/>
        <family val="2"/>
        <scheme val="minor"/>
      </rPr>
      <t>*B</t>
    </r>
  </si>
  <si>
    <r>
      <t>A</t>
    </r>
    <r>
      <rPr>
        <sz val="11"/>
        <color theme="1"/>
        <rFont val="Calibri"/>
        <family val="2"/>
        <scheme val="minor"/>
      </rPr>
      <t>/B</t>
    </r>
  </si>
  <si>
    <r>
      <t>A</t>
    </r>
    <r>
      <rPr>
        <sz val="11"/>
        <color theme="1"/>
        <rFont val="Calibri"/>
        <family val="2"/>
        <scheme val="minor"/>
      </rPr>
      <t>^B</t>
    </r>
  </si>
  <si>
    <r>
      <t>A</t>
    </r>
    <r>
      <rPr>
        <sz val="11"/>
        <color theme="1"/>
        <rFont val="Calibri"/>
        <family val="2"/>
        <scheme val="minor"/>
      </rPr>
      <t>&lt;&gt;B</t>
    </r>
  </si>
  <si>
    <r>
      <t>A</t>
    </r>
    <r>
      <rPr>
        <sz val="11"/>
        <color theme="1"/>
        <rFont val="Calibri"/>
        <family val="2"/>
        <scheme val="minor"/>
      </rPr>
      <t>&gt;=B</t>
    </r>
  </si>
  <si>
    <r>
      <t>A</t>
    </r>
    <r>
      <rPr>
        <sz val="11"/>
        <color theme="1"/>
        <rFont val="Calibri"/>
        <family val="2"/>
        <scheme val="minor"/>
      </rPr>
      <t>&lt;=B</t>
    </r>
  </si>
  <si>
    <t>CU0006</t>
  </si>
  <si>
    <t>CU0007</t>
  </si>
  <si>
    <t>CU0008</t>
  </si>
  <si>
    <t>Coho Vineyard</t>
  </si>
  <si>
    <t>Coho Winery</t>
  </si>
  <si>
    <t>Coho Vineyard &amp; Winery</t>
  </si>
  <si>
    <t>Grilo, Carlos</t>
  </si>
  <si>
    <t>Ferreira, Pedro Chaves</t>
  </si>
  <si>
    <t>Alverca, Luís</t>
  </si>
  <si>
    <t>Farinha, Nuno</t>
  </si>
  <si>
    <t>Cunha, Gonçalo</t>
  </si>
  <si>
    <t>Bento, Paula</t>
  </si>
  <si>
    <t>Freitas, Victor</t>
  </si>
  <si>
    <t>carlos@example.com</t>
  </si>
  <si>
    <t>pedro@example.com</t>
  </si>
  <si>
    <t>luis@example.com</t>
  </si>
  <si>
    <t>Núm. Pedido</t>
  </si>
  <si>
    <t>Ubirajara Silva Santos</t>
  </si>
  <si>
    <t>Guaicurú Estrada Alves</t>
  </si>
  <si>
    <t>Gabriel Bacelar Pedro</t>
  </si>
  <si>
    <t>Dandara Seixas Gonçalves</t>
  </si>
  <si>
    <t>Giedre Bogado Oliveira</t>
  </si>
  <si>
    <t>Paulo Sampaio Azevedo</t>
  </si>
  <si>
    <t>Sophia Miguel Jardim</t>
  </si>
  <si>
    <t>Guarani Siqueira Mattos</t>
  </si>
  <si>
    <t>Flávio Guimarães Machado</t>
  </si>
  <si>
    <t>William Albuquerque Araújo</t>
  </si>
  <si>
    <t>Marcela Macedo Silva</t>
  </si>
  <si>
    <t>Guilherme Camargo Romano</t>
  </si>
  <si>
    <t>Maria Quintela Quaresma</t>
  </si>
  <si>
    <t>Guaraci Murtinho Pinato</t>
  </si>
  <si>
    <t>Nome abreviado</t>
  </si>
  <si>
    <t>Hora</t>
  </si>
  <si>
    <t>Nível</t>
  </si>
  <si>
    <t>Paloma Pessoa</t>
  </si>
  <si>
    <t>William Águeda</t>
  </si>
  <si>
    <t>Júlia Borges</t>
  </si>
  <si>
    <t>Alma Carneiro</t>
  </si>
  <si>
    <t>Michele Castelhano</t>
  </si>
  <si>
    <t>Isabel Gama</t>
  </si>
  <si>
    <t>Hildebrando Lessa</t>
  </si>
  <si>
    <t>Caiubi Prudente</t>
  </si>
  <si>
    <t>Henrique Caires</t>
  </si>
  <si>
    <t>Jacira Monte</t>
  </si>
  <si>
    <t>Técnico Suporte</t>
  </si>
  <si>
    <t>Analista de Suporte</t>
  </si>
  <si>
    <t>Analista de Processos</t>
  </si>
  <si>
    <t>Analista de Métodos</t>
  </si>
  <si>
    <t>Analista de Sistemas</t>
  </si>
  <si>
    <t>WebDesigner</t>
  </si>
  <si>
    <t>Analista de Projetos</t>
  </si>
  <si>
    <t>Gerente de Projetos</t>
  </si>
  <si>
    <t>Saldo</t>
  </si>
  <si>
    <t>Controladoria</t>
  </si>
  <si>
    <t>Contabilidade</t>
  </si>
  <si>
    <t>T.I</t>
  </si>
  <si>
    <t>RH</t>
  </si>
  <si>
    <t>Jurídico</t>
  </si>
  <si>
    <t>Marketing</t>
  </si>
  <si>
    <t>Projetos</t>
  </si>
  <si>
    <t>Processos</t>
  </si>
  <si>
    <t>Financeiro</t>
  </si>
  <si>
    <t>Segurança</t>
  </si>
  <si>
    <t>Logística</t>
  </si>
  <si>
    <t>Porc. Participação</t>
  </si>
  <si>
    <t>Total Despesas</t>
  </si>
  <si>
    <t>Comissão</t>
  </si>
  <si>
    <t>Valor da Comissão (Multiplicação)</t>
  </si>
  <si>
    <t>Percentual de Comissão</t>
  </si>
  <si>
    <t>Milena Machado</t>
  </si>
  <si>
    <t>Nome Completo</t>
  </si>
  <si>
    <t>Total c/ Comissão</t>
  </si>
  <si>
    <t>Silva Santos</t>
  </si>
  <si>
    <t>Estrada Alves</t>
  </si>
  <si>
    <t>Bacelar Pedro</t>
  </si>
  <si>
    <t>Seixas Gonçalves</t>
  </si>
  <si>
    <t>Bogado Oliveira</t>
  </si>
  <si>
    <t>Sampaio Azevedo</t>
  </si>
  <si>
    <t>Miguel Jardim</t>
  </si>
  <si>
    <t>Siqueira Mattos</t>
  </si>
  <si>
    <t>Guimarães Machado</t>
  </si>
  <si>
    <t>Albuquerque Araújo</t>
  </si>
  <si>
    <t>Macedo Silva</t>
  </si>
  <si>
    <t>Camargo Romano</t>
  </si>
  <si>
    <t>Quintela Quaresma</t>
  </si>
  <si>
    <t>Murtinho Pinato</t>
  </si>
  <si>
    <t>Ubirajara</t>
  </si>
  <si>
    <t>Guaicurú</t>
  </si>
  <si>
    <t>Gabriel</t>
  </si>
  <si>
    <t>Dandara</t>
  </si>
  <si>
    <t>Giedre</t>
  </si>
  <si>
    <t>Paulo</t>
  </si>
  <si>
    <t>Sophia</t>
  </si>
  <si>
    <t>Guarani</t>
  </si>
  <si>
    <t>Flávio</t>
  </si>
  <si>
    <t>William</t>
  </si>
  <si>
    <t>Marcela</t>
  </si>
  <si>
    <t>Guilherme</t>
  </si>
  <si>
    <t>Maria</t>
  </si>
  <si>
    <t>Guaraci</t>
  </si>
  <si>
    <t>Nome completo do vendedor</t>
  </si>
  <si>
    <t>Vendas Faturadas</t>
  </si>
  <si>
    <t>Ubirajara S. Santos</t>
  </si>
  <si>
    <t>Guaicurú E. Alves</t>
  </si>
  <si>
    <t>Gabriel B. Pedro</t>
  </si>
  <si>
    <t>Dandara S. Gonçalves</t>
  </si>
  <si>
    <t>Giedre B. Oliveira</t>
  </si>
  <si>
    <t>Paulo S. Azevedo</t>
  </si>
  <si>
    <t>Sophia M. Jardim</t>
  </si>
  <si>
    <t>Guarani S. Mattos</t>
  </si>
  <si>
    <t>Flávio G. Machado</t>
  </si>
  <si>
    <t>William A. Araújo</t>
  </si>
  <si>
    <t>Marcela M. Silva</t>
  </si>
  <si>
    <t>Guilherme C. Romano</t>
  </si>
  <si>
    <t>Maria Q. Quaresma</t>
  </si>
  <si>
    <t>Guaraci M. Pinato</t>
  </si>
  <si>
    <t>Data/Hora</t>
  </si>
  <si>
    <t>Seq. Data/Hora</t>
  </si>
  <si>
    <r>
      <t>A</t>
    </r>
    <r>
      <rPr>
        <vertAlign val="superscript"/>
        <sz val="11"/>
        <color theme="1"/>
        <rFont val="Calibri"/>
        <family val="2"/>
        <scheme val="minor"/>
      </rPr>
      <t>B</t>
    </r>
  </si>
  <si>
    <t>=</t>
  </si>
  <si>
    <t>&lt;</t>
  </si>
  <si>
    <t>&gt;</t>
  </si>
  <si>
    <t>&lt;=</t>
  </si>
  <si>
    <t>&gt;=</t>
  </si>
  <si>
    <t>&lt;&gt;</t>
  </si>
  <si>
    <t>Total Geral</t>
  </si>
  <si>
    <t>Código/País</t>
  </si>
  <si>
    <t>País</t>
  </si>
  <si>
    <t>9634-África do Sul</t>
  </si>
  <si>
    <t>7004-Alemanha</t>
  </si>
  <si>
    <t>5709-Austrália</t>
  </si>
  <si>
    <t>3835-Bangladesh</t>
  </si>
  <si>
    <t>2616-Dinamarca</t>
  </si>
  <si>
    <t>5984-Emirados Árabes Unidos</t>
  </si>
  <si>
    <t>7465-Estados Unidos</t>
  </si>
  <si>
    <t>3783-Grécia</t>
  </si>
  <si>
    <t>2990-Holanda</t>
  </si>
  <si>
    <t>6757-Israel</t>
  </si>
  <si>
    <t>3706-Itália</t>
  </si>
  <si>
    <t>6919-Japão</t>
  </si>
  <si>
    <t>9150-Liechtenstein</t>
  </si>
  <si>
    <t>6289-Luxemburgo</t>
  </si>
  <si>
    <t>3481-México</t>
  </si>
  <si>
    <t>6788-Mônaco</t>
  </si>
  <si>
    <t>2559-Portugal</t>
  </si>
  <si>
    <t>3024-Uruguai</t>
  </si>
  <si>
    <t>Altura</t>
  </si>
  <si>
    <t>Peso</t>
  </si>
  <si>
    <t>IMC</t>
  </si>
  <si>
    <t>Adauto Valido</t>
  </si>
  <si>
    <t>Muito Magro</t>
  </si>
  <si>
    <t>Alice Valgueiro</t>
  </si>
  <si>
    <t>Normal</t>
  </si>
  <si>
    <t>Anauã Lopes</t>
  </si>
  <si>
    <t>Sobrepeso</t>
  </si>
  <si>
    <t>Benjamin Bicudo</t>
  </si>
  <si>
    <t>Obeso</t>
  </si>
  <si>
    <t>Camilo Castilhos</t>
  </si>
  <si>
    <t>Obesidade Grave</t>
  </si>
  <si>
    <t>Carlos Conde</t>
  </si>
  <si>
    <t>Cid Abreu</t>
  </si>
  <si>
    <t>Clodomiro Fontes</t>
  </si>
  <si>
    <t>Epitácio Marques</t>
  </si>
  <si>
    <t>Estrela Naves</t>
  </si>
  <si>
    <t>Ezra Figueira</t>
  </si>
  <si>
    <t>Fernando Areosa</t>
  </si>
  <si>
    <t>Getúlio Mortágua</t>
  </si>
  <si>
    <t>Gustavo Nogueira</t>
  </si>
  <si>
    <t>Heleno Proença</t>
  </si>
  <si>
    <t>Hélio Andrade</t>
  </si>
  <si>
    <t>Henri Lousado</t>
  </si>
  <si>
    <t>Manoel Maranhão</t>
  </si>
  <si>
    <t>Rafael Barbosa</t>
  </si>
  <si>
    <t>Rosa Valente</t>
  </si>
  <si>
    <t>Stella Horta</t>
  </si>
  <si>
    <t>Susana Antas</t>
  </si>
  <si>
    <t>Teresa Cartaxo</t>
  </si>
  <si>
    <t>Teresa Festas</t>
  </si>
  <si>
    <t>Zoraide Veloso</t>
  </si>
  <si>
    <t>Jan</t>
  </si>
  <si>
    <t>Fev</t>
  </si>
  <si>
    <t>Mar</t>
  </si>
  <si>
    <t>Abr</t>
  </si>
  <si>
    <t>Mai</t>
  </si>
  <si>
    <t>Jun</t>
  </si>
  <si>
    <t>Jul</t>
  </si>
  <si>
    <t>Ago</t>
  </si>
  <si>
    <t>Set</t>
  </si>
  <si>
    <t>Out</t>
  </si>
  <si>
    <t>Nov</t>
  </si>
  <si>
    <t>Dez</t>
  </si>
  <si>
    <t>São Paulo</t>
  </si>
  <si>
    <t>Santo André</t>
  </si>
  <si>
    <t>Campinas</t>
  </si>
  <si>
    <t>Osasco</t>
  </si>
  <si>
    <t>Barueri</t>
  </si>
  <si>
    <t>Bauru</t>
  </si>
  <si>
    <t>Avaré</t>
  </si>
  <si>
    <t>Jundiaí</t>
  </si>
  <si>
    <t>Rio de Janeiro</t>
  </si>
  <si>
    <t>Salvador</t>
  </si>
  <si>
    <t>Irecê</t>
  </si>
  <si>
    <t>Rio das Ostras</t>
  </si>
  <si>
    <t>Araruama</t>
  </si>
  <si>
    <t>Arraial do Cabo</t>
  </si>
  <si>
    <t>Monte Verde</t>
  </si>
  <si>
    <t>Monte Azul</t>
  </si>
  <si>
    <t>Período</t>
  </si>
  <si>
    <t>1º Trimestre</t>
  </si>
  <si>
    <t>2º Trimestre</t>
  </si>
  <si>
    <t>3º Trimestre</t>
  </si>
  <si>
    <t>4º Trimestre</t>
  </si>
  <si>
    <t>Total/Trimestre</t>
  </si>
  <si>
    <t>Total/Comissão</t>
  </si>
  <si>
    <t>Meta</t>
  </si>
  <si>
    <t>Soma</t>
  </si>
  <si>
    <t>Total/Cidade</t>
  </si>
  <si>
    <t>Média/Cidade</t>
  </si>
  <si>
    <t>Máximo/Cidade</t>
  </si>
  <si>
    <t>Mínimo Cidade</t>
  </si>
  <si>
    <t>Quantidade Pedida</t>
  </si>
  <si>
    <t>Produto</t>
  </si>
  <si>
    <t>Monitor</t>
  </si>
  <si>
    <t>Carregador</t>
  </si>
  <si>
    <t>Adaptador USB</t>
  </si>
  <si>
    <t>Valores</t>
  </si>
  <si>
    <t>Categoria</t>
  </si>
  <si>
    <t>Bebida</t>
  </si>
  <si>
    <t>Condimento</t>
  </si>
  <si>
    <t>Grãos</t>
  </si>
  <si>
    <t>Eletrônico</t>
  </si>
  <si>
    <t>Vinho</t>
  </si>
  <si>
    <t>Suco</t>
  </si>
  <si>
    <t>Feijão</t>
  </si>
  <si>
    <t>Sal</t>
  </si>
  <si>
    <t>Orégano</t>
  </si>
  <si>
    <t>Cerveja</t>
  </si>
  <si>
    <t>Arroz</t>
  </si>
  <si>
    <t>Televisor</t>
  </si>
  <si>
    <t>Home Theater</t>
  </si>
  <si>
    <t>Whisky</t>
  </si>
  <si>
    <t>Grão de Bico</t>
  </si>
  <si>
    <t>Casas Decimais</t>
  </si>
  <si>
    <t>Arred</t>
  </si>
  <si>
    <t>Arredondar para baixo</t>
  </si>
  <si>
    <t>Arredondar para cima</t>
  </si>
  <si>
    <t>Int</t>
  </si>
  <si>
    <t>Descontos</t>
  </si>
  <si>
    <t>Acréscimos</t>
  </si>
  <si>
    <t>Valor do IR</t>
  </si>
  <si>
    <t>Salário Família</t>
  </si>
  <si>
    <t>Valor do INSS</t>
  </si>
  <si>
    <t>Adicional Noturno</t>
  </si>
  <si>
    <t>Plano de Saúde</t>
  </si>
  <si>
    <t>Férias</t>
  </si>
  <si>
    <t>Desconto do Vale Transporte</t>
  </si>
  <si>
    <t>Valor Vendido</t>
  </si>
  <si>
    <t>Total com comissão</t>
  </si>
  <si>
    <t>Total de Valores Vendidos</t>
  </si>
  <si>
    <t>Maior venda</t>
  </si>
  <si>
    <t>Média das vendas</t>
  </si>
  <si>
    <t>Qtde. de Vendedores</t>
  </si>
  <si>
    <t>Qtde. de Cidades</t>
  </si>
  <si>
    <t>Média anual</t>
  </si>
  <si>
    <t>Qtde. vendas anual</t>
  </si>
  <si>
    <t>Maior valor anual</t>
  </si>
  <si>
    <t>Menor valor anual</t>
  </si>
  <si>
    <t>Filial</t>
  </si>
  <si>
    <t>Vendas</t>
  </si>
  <si>
    <t>Questões</t>
  </si>
  <si>
    <t>Respostas</t>
  </si>
  <si>
    <t>Amparo</t>
  </si>
  <si>
    <t>Filiais</t>
  </si>
  <si>
    <t>Respondidas</t>
  </si>
  <si>
    <t>Não Respondidas</t>
  </si>
  <si>
    <t>Diadema</t>
  </si>
  <si>
    <t>Guarulhos</t>
  </si>
  <si>
    <t>Mogi Mirim</t>
  </si>
  <si>
    <t>Praia Grande</t>
  </si>
  <si>
    <t>Santos</t>
  </si>
  <si>
    <t>São Bernando</t>
  </si>
  <si>
    <t>Menor venda</t>
  </si>
  <si>
    <t>Data e Hora</t>
  </si>
  <si>
    <t>Família</t>
  </si>
  <si>
    <t>Grupo</t>
  </si>
  <si>
    <t>Curso</t>
  </si>
  <si>
    <t>Início</t>
  </si>
  <si>
    <t>Término</t>
  </si>
  <si>
    <t>Duração</t>
  </si>
  <si>
    <t>Microsoft Excel</t>
  </si>
  <si>
    <t>Excel - Fundamentos</t>
  </si>
  <si>
    <t>Excel - Intermediário</t>
  </si>
  <si>
    <t>Excel - Recursos Avançados</t>
  </si>
  <si>
    <t>Excel - Programação VBA</t>
  </si>
  <si>
    <t>Excel - Matemática Financeira</t>
  </si>
  <si>
    <t>Excel - Digital Dashboards</t>
  </si>
  <si>
    <t>Microsoft Access</t>
  </si>
  <si>
    <t>Access - Módulo I</t>
  </si>
  <si>
    <t>Access - Módulo II</t>
  </si>
  <si>
    <t>Microsoft PowerPoint</t>
  </si>
  <si>
    <t>PowerPoint</t>
  </si>
  <si>
    <t>Microsoft Word</t>
  </si>
  <si>
    <t>Word</t>
  </si>
  <si>
    <t>Microsoft Outlook</t>
  </si>
  <si>
    <t>Outlook</t>
  </si>
  <si>
    <t>Project Professional - Gestão de Obras</t>
  </si>
  <si>
    <t>Project Professional - Gerenciamento de Projetos</t>
  </si>
  <si>
    <t>Project Server - Gerentes de Projetos</t>
  </si>
  <si>
    <t>Project Server - Administradores</t>
  </si>
  <si>
    <t>PMI</t>
  </si>
  <si>
    <t>Fundamentos</t>
  </si>
  <si>
    <t>Formação de Gerentes de Projetos</t>
  </si>
  <si>
    <t>Preparatório PMP®</t>
  </si>
  <si>
    <t>Scrum</t>
  </si>
  <si>
    <t>Metodologia Ágil - Scrum</t>
  </si>
  <si>
    <t>Lógica de Programação</t>
  </si>
  <si>
    <t>Desenvolvimento Web</t>
  </si>
  <si>
    <t>Java</t>
  </si>
  <si>
    <t>JavaScript</t>
  </si>
  <si>
    <t>Programação Java</t>
  </si>
  <si>
    <t>Aluno</t>
  </si>
  <si>
    <t>Idade</t>
  </si>
  <si>
    <t>Hoje</t>
  </si>
  <si>
    <t>Entrada Manhã</t>
  </si>
  <si>
    <t>Saída Manhã</t>
  </si>
  <si>
    <t>Entrada Tarde</t>
  </si>
  <si>
    <t>Saída Tarde</t>
  </si>
  <si>
    <t>Total em Horas</t>
  </si>
  <si>
    <t>Total em Decimal</t>
  </si>
  <si>
    <t>Valor/hora</t>
  </si>
  <si>
    <t>Dia</t>
  </si>
  <si>
    <t>Mês</t>
  </si>
  <si>
    <t>Ano</t>
  </si>
  <si>
    <t>Minuto</t>
  </si>
  <si>
    <t>Segundo</t>
  </si>
  <si>
    <t>Momento</t>
  </si>
  <si>
    <t>Cotação</t>
  </si>
  <si>
    <t>Data atual</t>
  </si>
  <si>
    <t>Texto</t>
  </si>
  <si>
    <t>Ano Atual</t>
  </si>
  <si>
    <t>Minúscula</t>
  </si>
  <si>
    <t>Arrumar</t>
  </si>
  <si>
    <t>Maiúscula</t>
  </si>
  <si>
    <t>Pri.Maiúscula</t>
  </si>
  <si>
    <t>Brasil</t>
  </si>
  <si>
    <t>São Paulo,</t>
  </si>
  <si>
    <t>Excel</t>
  </si>
  <si>
    <t xml:space="preserve">     Adauto     Valido     </t>
  </si>
  <si>
    <t xml:space="preserve">     Alice     Valgueiro     </t>
  </si>
  <si>
    <t xml:space="preserve">     Anauã     Lopes     </t>
  </si>
  <si>
    <t xml:space="preserve">     Benjamin     Bicudo     </t>
  </si>
  <si>
    <t xml:space="preserve">     Camilo     Castilhos     </t>
  </si>
  <si>
    <t xml:space="preserve">     Carlos     Conde     </t>
  </si>
  <si>
    <t xml:space="preserve">     Cid     Abreu     </t>
  </si>
  <si>
    <t xml:space="preserve">     Clodomiro     Fontes     </t>
  </si>
  <si>
    <t xml:space="preserve">     Epitácio     Marques     </t>
  </si>
  <si>
    <t xml:space="preserve">     Estrela     Naves     </t>
  </si>
  <si>
    <t xml:space="preserve">     Ezra     Figueira     </t>
  </si>
  <si>
    <t xml:space="preserve">     Fernando     Areosa     </t>
  </si>
  <si>
    <t xml:space="preserve">     Getúlio     Mortágua     </t>
  </si>
  <si>
    <t xml:space="preserve">     Gustavo     Nogueira     </t>
  </si>
  <si>
    <t xml:space="preserve">     Heleno     Proença     </t>
  </si>
  <si>
    <t xml:space="preserve">     Hélio     Andrade     </t>
  </si>
  <si>
    <t xml:space="preserve">     Henri     Lousado     </t>
  </si>
  <si>
    <t xml:space="preserve">     Manoel     Maranhão     </t>
  </si>
  <si>
    <t xml:space="preserve">     Rafael     Barbosa     </t>
  </si>
  <si>
    <t xml:space="preserve">     Rosa     Valente     </t>
  </si>
  <si>
    <t xml:space="preserve">     Stella     Horta     </t>
  </si>
  <si>
    <t xml:space="preserve">     Susana     Antas     </t>
  </si>
  <si>
    <t xml:space="preserve">     Teresa     Cartaxo     </t>
  </si>
  <si>
    <t xml:space="preserve">     Teresa     Festas     </t>
  </si>
  <si>
    <t xml:space="preserve">     Zoraide     Veloso     </t>
  </si>
  <si>
    <t>1º Critério</t>
  </si>
  <si>
    <t>2º Critério</t>
  </si>
  <si>
    <t>Concatenado</t>
  </si>
  <si>
    <t>Matérias</t>
  </si>
  <si>
    <t>1º Bim</t>
  </si>
  <si>
    <t>2º Bim</t>
  </si>
  <si>
    <t>3º Bim</t>
  </si>
  <si>
    <t>4º Bim</t>
  </si>
  <si>
    <t>Média</t>
  </si>
  <si>
    <t>Português</t>
  </si>
  <si>
    <t>Inglês</t>
  </si>
  <si>
    <t>História</t>
  </si>
  <si>
    <t>Geografia</t>
  </si>
  <si>
    <t>Biologia</t>
  </si>
  <si>
    <t>Química</t>
  </si>
  <si>
    <t>Física</t>
  </si>
  <si>
    <t>Situação</t>
  </si>
  <si>
    <t>Entrada</t>
  </si>
  <si>
    <t>Salário Atual</t>
  </si>
  <si>
    <t>Ano da Entrada</t>
  </si>
  <si>
    <t>Aumento</t>
  </si>
  <si>
    <t>Novo Salário</t>
  </si>
  <si>
    <t>Ilhéus</t>
  </si>
  <si>
    <t>Fortaleza</t>
  </si>
  <si>
    <t>Jeriquaquara</t>
  </si>
  <si>
    <t>Juazeiro</t>
  </si>
  <si>
    <t>Olinda</t>
  </si>
  <si>
    <t>Recife</t>
  </si>
  <si>
    <t>Natal</t>
  </si>
  <si>
    <t>Parnamirim</t>
  </si>
  <si>
    <t>Rio Branco</t>
  </si>
  <si>
    <t>Manaus</t>
  </si>
  <si>
    <t>Parintins</t>
  </si>
  <si>
    <t>Belém</t>
  </si>
  <si>
    <t>Castanhal</t>
  </si>
  <si>
    <t>Santarém</t>
  </si>
  <si>
    <t>Caldas Novas</t>
  </si>
  <si>
    <t>Goiânia</t>
  </si>
  <si>
    <t>Aquidauana</t>
  </si>
  <si>
    <t>Campo Grande</t>
  </si>
  <si>
    <t>Dourados</t>
  </si>
  <si>
    <t>Caiba</t>
  </si>
  <si>
    <t>Lucas do Rio Verde</t>
  </si>
  <si>
    <t>Campos</t>
  </si>
  <si>
    <t>Paraty</t>
  </si>
  <si>
    <t>São Gonçalo</t>
  </si>
  <si>
    <t>Cascavel</t>
  </si>
  <si>
    <t>Curitiba</t>
  </si>
  <si>
    <t>Foz do Iguaçu</t>
  </si>
  <si>
    <t>Londrina</t>
  </si>
  <si>
    <t>Maringá</t>
  </si>
  <si>
    <t>Caxias</t>
  </si>
  <si>
    <t>Gramado</t>
  </si>
  <si>
    <t>Porto Alegre</t>
  </si>
  <si>
    <t>Blumenau</t>
  </si>
  <si>
    <t>Camboriú</t>
  </si>
  <si>
    <t>Florianópolis</t>
  </si>
  <si>
    <t>Joinville</t>
  </si>
  <si>
    <t>São Francisco do Sul</t>
  </si>
  <si>
    <t>Registro</t>
  </si>
  <si>
    <t>29/02/2014</t>
  </si>
  <si>
    <t>Cáceres</t>
  </si>
  <si>
    <t>Aquiraz</t>
  </si>
  <si>
    <t>Açailândia</t>
  </si>
  <si>
    <t>Bayeux</t>
  </si>
  <si>
    <t>Abreu e Lima</t>
  </si>
  <si>
    <t>Parnaíba</t>
  </si>
  <si>
    <t>Caicó</t>
  </si>
  <si>
    <t>Aracaju</t>
  </si>
  <si>
    <t>Brasileia</t>
  </si>
  <si>
    <t>Itacoatiara</t>
  </si>
  <si>
    <t>Macapá</t>
  </si>
  <si>
    <t>Abaetetuba</t>
  </si>
  <si>
    <t>Ariquemes</t>
  </si>
  <si>
    <t>Boa Vista</t>
  </si>
  <si>
    <t>Araguaína</t>
  </si>
  <si>
    <t>Alfenas</t>
  </si>
  <si>
    <t>Angra dos Reis</t>
  </si>
  <si>
    <t>Americana</t>
  </si>
  <si>
    <t>Alegrete</t>
  </si>
  <si>
    <t>Araranguá</t>
  </si>
  <si>
    <t>Índice</t>
  </si>
  <si>
    <t>Localização</t>
  </si>
  <si>
    <t>Afeganistão</t>
  </si>
  <si>
    <t>Oriente Médio</t>
  </si>
  <si>
    <t>África do Sul</t>
  </si>
  <si>
    <t>África</t>
  </si>
  <si>
    <t>Albânia</t>
  </si>
  <si>
    <t>Europa</t>
  </si>
  <si>
    <t>Alemanha</t>
  </si>
  <si>
    <t>Andorra</t>
  </si>
  <si>
    <t>Angola</t>
  </si>
  <si>
    <t>Antígua e Barbuda</t>
  </si>
  <si>
    <t>América Central</t>
  </si>
  <si>
    <t>Arábia Saudita</t>
  </si>
  <si>
    <t>Argélia</t>
  </si>
  <si>
    <t>Argentina</t>
  </si>
  <si>
    <t>América do Sul</t>
  </si>
  <si>
    <t>Armênia</t>
  </si>
  <si>
    <t>Austrália</t>
  </si>
  <si>
    <t>Oceania</t>
  </si>
  <si>
    <t>Áustria</t>
  </si>
  <si>
    <t>Azerbaijão</t>
  </si>
  <si>
    <t>Bahamas</t>
  </si>
  <si>
    <t>Bangladesh</t>
  </si>
  <si>
    <t>Ásia</t>
  </si>
  <si>
    <t>Barbados</t>
  </si>
  <si>
    <t>Barein</t>
  </si>
  <si>
    <t>Belarus</t>
  </si>
  <si>
    <t>Bélgica</t>
  </si>
  <si>
    <t>Belize</t>
  </si>
  <si>
    <t>Benin</t>
  </si>
  <si>
    <t>Bolívia</t>
  </si>
  <si>
    <t>Bósnia e Herzegovina</t>
  </si>
  <si>
    <t>Botswana</t>
  </si>
  <si>
    <t>Brunei</t>
  </si>
  <si>
    <t>Sudeste Asiático</t>
  </si>
  <si>
    <t>Bulgária</t>
  </si>
  <si>
    <t>Burkina Faso</t>
  </si>
  <si>
    <t>Burundi</t>
  </si>
  <si>
    <t>Butão</t>
  </si>
  <si>
    <t>Cabo Verde</t>
  </si>
  <si>
    <t>Camarões</t>
  </si>
  <si>
    <t>Camboja</t>
  </si>
  <si>
    <t>Canadá </t>
  </si>
  <si>
    <t>América do Norte</t>
  </si>
  <si>
    <t>Casaquistão</t>
  </si>
  <si>
    <t>Catar</t>
  </si>
  <si>
    <t>Chade</t>
  </si>
  <si>
    <t>Chile</t>
  </si>
  <si>
    <t>China</t>
  </si>
  <si>
    <t>Chipre</t>
  </si>
  <si>
    <t>Cingapura</t>
  </si>
  <si>
    <t>Colômbia</t>
  </si>
  <si>
    <t>Comores</t>
  </si>
  <si>
    <t>Congo</t>
  </si>
  <si>
    <t>Coréia do Norte</t>
  </si>
  <si>
    <t>Coréia do Sul</t>
  </si>
  <si>
    <t>Costa do Marfim</t>
  </si>
  <si>
    <t>Costa Rica</t>
  </si>
  <si>
    <t>Croácia</t>
  </si>
  <si>
    <t>Cuba</t>
  </si>
  <si>
    <t>Dinamarca</t>
  </si>
  <si>
    <t>Djibuti</t>
  </si>
  <si>
    <t>Dominica</t>
  </si>
  <si>
    <t>Egito</t>
  </si>
  <si>
    <t>El Salvador</t>
  </si>
  <si>
    <t>Emirados Árabes Unidos</t>
  </si>
  <si>
    <t>Equador</t>
  </si>
  <si>
    <t>Eritréia</t>
  </si>
  <si>
    <t>Eslováquia</t>
  </si>
  <si>
    <t>Eslovênia</t>
  </si>
  <si>
    <t>Espanha</t>
  </si>
  <si>
    <t>Estados Unidos</t>
  </si>
  <si>
    <t>Estônia</t>
  </si>
  <si>
    <t>Etiópia</t>
  </si>
  <si>
    <t>Federação dos Estados da Micronésia</t>
  </si>
  <si>
    <t>Federação Russa</t>
  </si>
  <si>
    <t>Europa e Ásia</t>
  </si>
  <si>
    <t>Fiji</t>
  </si>
  <si>
    <t>Filipinas</t>
  </si>
  <si>
    <t>Finlândia</t>
  </si>
  <si>
    <t>França</t>
  </si>
  <si>
    <t>Gabão</t>
  </si>
  <si>
    <t>Gâmbia</t>
  </si>
  <si>
    <t>Gana</t>
  </si>
  <si>
    <t>Geórgia</t>
  </si>
  <si>
    <t>Granada</t>
  </si>
  <si>
    <t>Grécia</t>
  </si>
  <si>
    <t>Guatemala</t>
  </si>
  <si>
    <t>Guiana</t>
  </si>
  <si>
    <t>Guiné</t>
  </si>
  <si>
    <t>Guiné Equatorial</t>
  </si>
  <si>
    <t>Guiné-Bissau</t>
  </si>
  <si>
    <t>Haiti</t>
  </si>
  <si>
    <t>Holanda</t>
  </si>
  <si>
    <t>Honduras</t>
  </si>
  <si>
    <t>Hungria</t>
  </si>
  <si>
    <t>Iemen</t>
  </si>
  <si>
    <t>Ilhas Marshall</t>
  </si>
  <si>
    <t>Ilhas Salomão</t>
  </si>
  <si>
    <t>Índia</t>
  </si>
  <si>
    <t>Indonésia</t>
  </si>
  <si>
    <t>Irã</t>
  </si>
  <si>
    <t>Iraque</t>
  </si>
  <si>
    <t>Irlanda</t>
  </si>
  <si>
    <t>Islândia</t>
  </si>
  <si>
    <t>Israel</t>
  </si>
  <si>
    <t>Itália</t>
  </si>
  <si>
    <t>Jamaica</t>
  </si>
  <si>
    <t>Japão</t>
  </si>
  <si>
    <t>Jordânia</t>
  </si>
  <si>
    <t>Kiribati</t>
  </si>
  <si>
    <t>Kuwait</t>
  </si>
  <si>
    <t>Laos</t>
  </si>
  <si>
    <t>Lesoto</t>
  </si>
  <si>
    <t>Letônia</t>
  </si>
  <si>
    <t>Líbano</t>
  </si>
  <si>
    <t>Libéria</t>
  </si>
  <si>
    <t>Líbia</t>
  </si>
  <si>
    <t>Liechtenstein</t>
  </si>
  <si>
    <t>Lituânia</t>
  </si>
  <si>
    <t>Luxemburgo</t>
  </si>
  <si>
    <t>Macedônia</t>
  </si>
  <si>
    <t>Madagascar</t>
  </si>
  <si>
    <t>Malásia</t>
  </si>
  <si>
    <t>Malawi</t>
  </si>
  <si>
    <t>Maldivas</t>
  </si>
  <si>
    <t>Mali</t>
  </si>
  <si>
    <t>Malta</t>
  </si>
  <si>
    <t>Marrocos</t>
  </si>
  <si>
    <t>Maurício</t>
  </si>
  <si>
    <t>Mauritânia</t>
  </si>
  <si>
    <t>México</t>
  </si>
  <si>
    <t>Mianma</t>
  </si>
  <si>
    <t>Moçambique</t>
  </si>
  <si>
    <t>Moldávia</t>
  </si>
  <si>
    <t>Mônaco</t>
  </si>
  <si>
    <t>Mongólia</t>
  </si>
  <si>
    <t>Namíbia</t>
  </si>
  <si>
    <t>Nauru</t>
  </si>
  <si>
    <t>Nepal</t>
  </si>
  <si>
    <t>Nicarágua</t>
  </si>
  <si>
    <t>Níger</t>
  </si>
  <si>
    <t>Nigéria</t>
  </si>
  <si>
    <t>Noruega</t>
  </si>
  <si>
    <t>Nova Zelândia</t>
  </si>
  <si>
    <t>Omã</t>
  </si>
  <si>
    <t>Palau</t>
  </si>
  <si>
    <t>Panamá </t>
  </si>
  <si>
    <t>Papua Nova Guiné</t>
  </si>
  <si>
    <t>Paquistão</t>
  </si>
  <si>
    <t>Paraguai</t>
  </si>
  <si>
    <t>Peru</t>
  </si>
  <si>
    <t>Polônia</t>
  </si>
  <si>
    <t>Portugal</t>
  </si>
  <si>
    <t>Quênia</t>
  </si>
  <si>
    <t>Quirguistão</t>
  </si>
  <si>
    <t>Reino Unido</t>
  </si>
  <si>
    <t>República Centro Africana</t>
  </si>
  <si>
    <t>República Democrática do Congo</t>
  </si>
  <si>
    <t>República Dominicana</t>
  </si>
  <si>
    <t>República Tcheca</t>
  </si>
  <si>
    <t>Romênia</t>
  </si>
  <si>
    <t>Ruanda</t>
  </si>
  <si>
    <t>Samoa</t>
  </si>
  <si>
    <t>San Marino</t>
  </si>
  <si>
    <t>Santa Lúcia</t>
  </si>
  <si>
    <t>São Cristóvão e Névis</t>
  </si>
  <si>
    <t>São Tomé e Príncipe</t>
  </si>
  <si>
    <t>São Vicente e Granadinas</t>
  </si>
  <si>
    <t>Senegal</t>
  </si>
  <si>
    <t>Serra Leoa</t>
  </si>
  <si>
    <t>Sérvia</t>
  </si>
  <si>
    <t>Seychelles</t>
  </si>
  <si>
    <t>Síria</t>
  </si>
  <si>
    <t>Somália</t>
  </si>
  <si>
    <t>Sri Lanka</t>
  </si>
  <si>
    <t>Suazilândia</t>
  </si>
  <si>
    <t>Sudão</t>
  </si>
  <si>
    <t>Suécia</t>
  </si>
  <si>
    <t>Suíça</t>
  </si>
  <si>
    <t>Suriname</t>
  </si>
  <si>
    <t>Tailândia</t>
  </si>
  <si>
    <t>Tajidquistão</t>
  </si>
  <si>
    <t>Tanzânia</t>
  </si>
  <si>
    <t>Timor Leste</t>
  </si>
  <si>
    <t>Togo</t>
  </si>
  <si>
    <t>Tonga</t>
  </si>
  <si>
    <t>Trinidad e Tobago</t>
  </si>
  <si>
    <t>Tunísia</t>
  </si>
  <si>
    <t>Turcomenistão</t>
  </si>
  <si>
    <t>Turquia</t>
  </si>
  <si>
    <t>Europa e Oriente Médio</t>
  </si>
  <si>
    <t>Tuvalu</t>
  </si>
  <si>
    <t>Ucrânia</t>
  </si>
  <si>
    <t>Uganda</t>
  </si>
  <si>
    <t>Uruguai</t>
  </si>
  <si>
    <t>Uzbequistão</t>
  </si>
  <si>
    <t>Vanuatu</t>
  </si>
  <si>
    <t>Venezuela</t>
  </si>
  <si>
    <t>Vietnã</t>
  </si>
  <si>
    <t>Zâmbia</t>
  </si>
  <si>
    <t>Zimbábue</t>
  </si>
  <si>
    <t>Aparecida de Goiânia</t>
  </si>
  <si>
    <t>Catalão</t>
  </si>
  <si>
    <t>Formosa</t>
  </si>
  <si>
    <t>Itumbiara</t>
  </si>
  <si>
    <t>Jataí</t>
  </si>
  <si>
    <t>Luziânia</t>
  </si>
  <si>
    <t>Planaltina</t>
  </si>
  <si>
    <t>Rio Verde</t>
  </si>
  <si>
    <t>Senador Canedo</t>
  </si>
  <si>
    <t>Trindade</t>
  </si>
  <si>
    <t>Valparaíso de Goiás</t>
  </si>
  <si>
    <t>Corumbá</t>
  </si>
  <si>
    <t>Ponta Porã</t>
  </si>
  <si>
    <t>Três Lagoas</t>
  </si>
  <si>
    <t>Cuiabá</t>
  </si>
  <si>
    <t>Poxoréo</t>
  </si>
  <si>
    <t>Rondonópolis</t>
  </si>
  <si>
    <t>Sinop</t>
  </si>
  <si>
    <t>Tangará da Serra</t>
  </si>
  <si>
    <t>Várzea Grande</t>
  </si>
  <si>
    <t>Barreiras</t>
  </si>
  <si>
    <t>Brumado</t>
  </si>
  <si>
    <t>Camaçari</t>
  </si>
  <si>
    <t>Campo Formoso</t>
  </si>
  <si>
    <t>Candeias</t>
  </si>
  <si>
    <t>Casa Nova</t>
  </si>
  <si>
    <t>Conceição do Coité</t>
  </si>
  <si>
    <t>Cruz das Almas</t>
  </si>
  <si>
    <t>Euclides da Cunha</t>
  </si>
  <si>
    <t>Eunápolis</t>
  </si>
  <si>
    <t>Feira de Santana</t>
  </si>
  <si>
    <t>Guanambi</t>
  </si>
  <si>
    <t>Ipirá</t>
  </si>
  <si>
    <t>Itaberaba</t>
  </si>
  <si>
    <t>Itabuna</t>
  </si>
  <si>
    <t>Itamaraju</t>
  </si>
  <si>
    <t>Itapetinga</t>
  </si>
  <si>
    <t>Jacobina</t>
  </si>
  <si>
    <t>Jequié</t>
  </si>
  <si>
    <t>Lauro de Freitas</t>
  </si>
  <si>
    <t>Paulo Afonso</t>
  </si>
  <si>
    <t>Porto Seguro</t>
  </si>
  <si>
    <t>Santo Amaro</t>
  </si>
  <si>
    <t>Santo Antônio de Jesus</t>
  </si>
  <si>
    <t>Senhor do Bonfim</t>
  </si>
  <si>
    <t>Serrinha</t>
  </si>
  <si>
    <t>Simões Filho</t>
  </si>
  <si>
    <t>Teixeira de Freitas</t>
  </si>
  <si>
    <t>Valença</t>
  </si>
  <si>
    <t>Vitória da Conquista</t>
  </si>
  <si>
    <t>Aracati</t>
  </si>
  <si>
    <t>Canindé</t>
  </si>
  <si>
    <t>Caucaia</t>
  </si>
  <si>
    <t>Crateús</t>
  </si>
  <si>
    <t>Crato</t>
  </si>
  <si>
    <t>Icó</t>
  </si>
  <si>
    <t>Iguatu</t>
  </si>
  <si>
    <t>Itapipoca</t>
  </si>
  <si>
    <t>Juazeiro do Norte</t>
  </si>
  <si>
    <t>Maracanaú</t>
  </si>
  <si>
    <t>Maranguape</t>
  </si>
  <si>
    <t>Morada Nova</t>
  </si>
  <si>
    <t>Quixadá</t>
  </si>
  <si>
    <t>Quixeramobim</t>
  </si>
  <si>
    <t>Russas</t>
  </si>
  <si>
    <t>Sobral</t>
  </si>
  <si>
    <t>Tianguá</t>
  </si>
  <si>
    <t>Bacabal</t>
  </si>
  <si>
    <t>Balsas</t>
  </si>
  <si>
    <t>Barra do Corda</t>
  </si>
  <si>
    <t>Chapadinha</t>
  </si>
  <si>
    <t>Codó</t>
  </si>
  <si>
    <t>Imperatriz</t>
  </si>
  <si>
    <t>Paço do Lumiar</t>
  </si>
  <si>
    <t>Pinheiro</t>
  </si>
  <si>
    <t>Santa Luzia</t>
  </si>
  <si>
    <t>São José de Ribamar</t>
  </si>
  <si>
    <t>São Luís</t>
  </si>
  <si>
    <t>Timon</t>
  </si>
  <si>
    <t>Cajazeiras</t>
  </si>
  <si>
    <t>Campina Grande</t>
  </si>
  <si>
    <t>João Pessoa</t>
  </si>
  <si>
    <t>Patos</t>
  </si>
  <si>
    <t>Santa Rita</t>
  </si>
  <si>
    <t>Sousa</t>
  </si>
  <si>
    <t>Araripina</t>
  </si>
  <si>
    <t>Arcoverde</t>
  </si>
  <si>
    <t>Belo Jardim</t>
  </si>
  <si>
    <t>Bezerros</t>
  </si>
  <si>
    <t>Cabo de Santo Agostinho</t>
  </si>
  <si>
    <t>Camaragibe</t>
  </si>
  <si>
    <t>Carpina</t>
  </si>
  <si>
    <t>Caruaru</t>
  </si>
  <si>
    <t>Escada</t>
  </si>
  <si>
    <t>Garanhuns</t>
  </si>
  <si>
    <t>Goiana</t>
  </si>
  <si>
    <t>Gravatá</t>
  </si>
  <si>
    <t>Igarassu</t>
  </si>
  <si>
    <t>Ipojuca</t>
  </si>
  <si>
    <t>Jaboatão dos Guararapes</t>
  </si>
  <si>
    <t>Limoeiro</t>
  </si>
  <si>
    <t>Palmares</t>
  </si>
  <si>
    <t>Paulista</t>
  </si>
  <si>
    <t>Pesqueira</t>
  </si>
  <si>
    <t>Petrolina</t>
  </si>
  <si>
    <t>Santa Cruz do Capibaribe</t>
  </si>
  <si>
    <t>São Lourenço da Mata</t>
  </si>
  <si>
    <t>Serra Talhada</t>
  </si>
  <si>
    <t>Timbaúba</t>
  </si>
  <si>
    <t>Vitória de Santo Antão</t>
  </si>
  <si>
    <t>Picos</t>
  </si>
  <si>
    <t>Piripiri</t>
  </si>
  <si>
    <t>Teresina</t>
  </si>
  <si>
    <t>Ceará- Mirim</t>
  </si>
  <si>
    <t>Macaíba</t>
  </si>
  <si>
    <t>Mossoró</t>
  </si>
  <si>
    <t>São Gonçalo do Amarante</t>
  </si>
  <si>
    <t>Seridó</t>
  </si>
  <si>
    <t>Itabaiana</t>
  </si>
  <si>
    <t>Lagarto</t>
  </si>
  <si>
    <t>Nossa Senhora do Socorro</t>
  </si>
  <si>
    <t>São Cristóvão</t>
  </si>
  <si>
    <t>Cruzeiro do Sul</t>
  </si>
  <si>
    <t>Xapuri</t>
  </si>
  <si>
    <t>Manacapuru</t>
  </si>
  <si>
    <t>Tefé</t>
  </si>
  <si>
    <t>Santana</t>
  </si>
  <si>
    <t>Altamira</t>
  </si>
  <si>
    <t>Ananindeua</t>
  </si>
  <si>
    <t>Barcarena</t>
  </si>
  <si>
    <t>Bragança</t>
  </si>
  <si>
    <t>Breves</t>
  </si>
  <si>
    <t>Cametá</t>
  </si>
  <si>
    <t>Capanema</t>
  </si>
  <si>
    <t>Itaituba</t>
  </si>
  <si>
    <t>Marabá</t>
  </si>
  <si>
    <t>Marituba</t>
  </si>
  <si>
    <t>Paragominas</t>
  </si>
  <si>
    <t>Parauapebas</t>
  </si>
  <si>
    <t>Redenção</t>
  </si>
  <si>
    <t>Tucuruí</t>
  </si>
  <si>
    <t>Cacoal</t>
  </si>
  <si>
    <t>Jaru</t>
  </si>
  <si>
    <t>Ji- Paraná</t>
  </si>
  <si>
    <t>Porto Velho</t>
  </si>
  <si>
    <t>Vilhena</t>
  </si>
  <si>
    <t>Gurupi</t>
  </si>
  <si>
    <t>Palmas</t>
  </si>
  <si>
    <t>Linhares</t>
  </si>
  <si>
    <t>São Mateus</t>
  </si>
  <si>
    <t>Serra</t>
  </si>
  <si>
    <t>Vila Velha</t>
  </si>
  <si>
    <t>Vitória</t>
  </si>
  <si>
    <t>Araguari</t>
  </si>
  <si>
    <t>Araxá</t>
  </si>
  <si>
    <t>Barbacena</t>
  </si>
  <si>
    <t>Belo Horizonte</t>
  </si>
  <si>
    <t>Betim</t>
  </si>
  <si>
    <t>Caratinga</t>
  </si>
  <si>
    <t>Cataguases</t>
  </si>
  <si>
    <t>Conselheiro Lafaiete</t>
  </si>
  <si>
    <t>Contagem</t>
  </si>
  <si>
    <t>Coronel Fabriciano</t>
  </si>
  <si>
    <t>Curvelo</t>
  </si>
  <si>
    <t>Divinópolis</t>
  </si>
  <si>
    <t>Formiga</t>
  </si>
  <si>
    <t>Governador Valadares</t>
  </si>
  <si>
    <t>Ibirité</t>
  </si>
  <si>
    <t>Ipatinga</t>
  </si>
  <si>
    <t>Itabira</t>
  </si>
  <si>
    <t>Itajubá</t>
  </si>
  <si>
    <t>Itaúna</t>
  </si>
  <si>
    <t>Ituiutaba</t>
  </si>
  <si>
    <t>Janaúba</t>
  </si>
  <si>
    <t>Januária</t>
  </si>
  <si>
    <t>João Monlevade</t>
  </si>
  <si>
    <t>Juiz de Fora</t>
  </si>
  <si>
    <t>Lavras</t>
  </si>
  <si>
    <t>Manhuaçu</t>
  </si>
  <si>
    <t>Montes Claros</t>
  </si>
  <si>
    <t>Muriaé</t>
  </si>
  <si>
    <t>Nova Lima</t>
  </si>
  <si>
    <t>Ouro Preto</t>
  </si>
  <si>
    <t>Pará de Minas</t>
  </si>
  <si>
    <t>Paracatu</t>
  </si>
  <si>
    <t>Passos</t>
  </si>
  <si>
    <t>Patos de Minas</t>
  </si>
  <si>
    <t>Patrocínio</t>
  </si>
  <si>
    <t>Poços de Caldas</t>
  </si>
  <si>
    <t>Ponte Nova</t>
  </si>
  <si>
    <t>Pouso Alegre</t>
  </si>
  <si>
    <t>Ribeirão das Neves</t>
  </si>
  <si>
    <t>Sabará</t>
  </si>
  <si>
    <t>São João del Rei</t>
  </si>
  <si>
    <t>São Sebastião do Paraíso</t>
  </si>
  <si>
    <t>Sete Lagoas</t>
  </si>
  <si>
    <t>Teófilo Otoni</t>
  </si>
  <si>
    <t>Timóteo</t>
  </si>
  <si>
    <t>Três Corações</t>
  </si>
  <si>
    <t>Ubá</t>
  </si>
  <si>
    <t>Uberaba</t>
  </si>
  <si>
    <t>Uberlândia</t>
  </si>
  <si>
    <t>Unaí</t>
  </si>
  <si>
    <t>Varginha</t>
  </si>
  <si>
    <t>Vespasiano</t>
  </si>
  <si>
    <t>Viçosa</t>
  </si>
  <si>
    <t>Barra do Piraí</t>
  </si>
  <si>
    <t>Barra Mansa</t>
  </si>
  <si>
    <t>Belford Roxo</t>
  </si>
  <si>
    <t>Cabo Frio</t>
  </si>
  <si>
    <t>Campos dos Goytacazes</t>
  </si>
  <si>
    <t>Duque de Caxias</t>
  </si>
  <si>
    <t>Itaboraí</t>
  </si>
  <si>
    <t>Itaguaí</t>
  </si>
  <si>
    <t>Itaperuna</t>
  </si>
  <si>
    <t>Japeri</t>
  </si>
  <si>
    <t>Macaé</t>
  </si>
  <si>
    <t>Magé</t>
  </si>
  <si>
    <t>Maricá</t>
  </si>
  <si>
    <t>Mesquita</t>
  </si>
  <si>
    <t>Nilópolis</t>
  </si>
  <si>
    <t>Niterói</t>
  </si>
  <si>
    <t>Nova Friburgo</t>
  </si>
  <si>
    <t>Nova Iguaçu</t>
  </si>
  <si>
    <t>Petrópolis</t>
  </si>
  <si>
    <t>Queimados</t>
  </si>
  <si>
    <t>Resende</t>
  </si>
  <si>
    <t>Rio Bonito</t>
  </si>
  <si>
    <t>São João de Meriti</t>
  </si>
  <si>
    <t>São Pedro da Aldeia</t>
  </si>
  <si>
    <t>Saquarema</t>
  </si>
  <si>
    <t>Seropédica</t>
  </si>
  <si>
    <t>Teresópolis</t>
  </si>
  <si>
    <t>Três Rios</t>
  </si>
  <si>
    <t>Volta Redonda</t>
  </si>
  <si>
    <t>Andradina</t>
  </si>
  <si>
    <t>Araçatuba</t>
  </si>
  <si>
    <t>Araraquara</t>
  </si>
  <si>
    <t>Araras</t>
  </si>
  <si>
    <t>Arujá</t>
  </si>
  <si>
    <t>Assis</t>
  </si>
  <si>
    <t>Atibaia</t>
  </si>
  <si>
    <t>Barretos</t>
  </si>
  <si>
    <t>Bebedouro</t>
  </si>
  <si>
    <t>Birigui</t>
  </si>
  <si>
    <t>Botucatu</t>
  </si>
  <si>
    <t>Bragança Paulista</t>
  </si>
  <si>
    <t>Caçapava</t>
  </si>
  <si>
    <t>Caieiras</t>
  </si>
  <si>
    <t>Cajamar</t>
  </si>
  <si>
    <t>Campo Limpo Paulista</t>
  </si>
  <si>
    <t>Caraguatatuba</t>
  </si>
  <si>
    <t>Carapicuíba</t>
  </si>
  <si>
    <t>Catanduva</t>
  </si>
  <si>
    <t>Cotia</t>
  </si>
  <si>
    <t>Cruzeiro</t>
  </si>
  <si>
    <t>Cubatão</t>
  </si>
  <si>
    <t>Embu</t>
  </si>
  <si>
    <t>Embu- Guaçu</t>
  </si>
  <si>
    <t>Fernandópolis</t>
  </si>
  <si>
    <t>Ferraz de Vasconcelos</t>
  </si>
  <si>
    <t>Franca</t>
  </si>
  <si>
    <t>Francisco Morato</t>
  </si>
  <si>
    <t>Franco da Rocha</t>
  </si>
  <si>
    <t>Guaratinguetá</t>
  </si>
  <si>
    <t>Guarujá</t>
  </si>
  <si>
    <t>Hortolândia</t>
  </si>
  <si>
    <t>Ibiúna</t>
  </si>
  <si>
    <t>Indaiatuba</t>
  </si>
  <si>
    <t>Itanhaém</t>
  </si>
  <si>
    <t>Itapecerica da Serra</t>
  </si>
  <si>
    <t>Itapetininga</t>
  </si>
  <si>
    <t>Itapeva</t>
  </si>
  <si>
    <t>Itapevi</t>
  </si>
  <si>
    <t>Itapira</t>
  </si>
  <si>
    <t>Itaquaquecetuba</t>
  </si>
  <si>
    <t>Itatiba</t>
  </si>
  <si>
    <t>Itu</t>
  </si>
  <si>
    <t>Jaboticabal</t>
  </si>
  <si>
    <t>Jacareí</t>
  </si>
  <si>
    <t>Jandira</t>
  </si>
  <si>
    <t>Jaú</t>
  </si>
  <si>
    <t>Leme</t>
  </si>
  <si>
    <t>Lençóis Paulista</t>
  </si>
  <si>
    <t>Limeira</t>
  </si>
  <si>
    <t>Lins</t>
  </si>
  <si>
    <t>Lorena</t>
  </si>
  <si>
    <t>Mairiporã</t>
  </si>
  <si>
    <t>Marília</t>
  </si>
  <si>
    <t>Matão</t>
  </si>
  <si>
    <t>Mauá</t>
  </si>
  <si>
    <t>Mococa</t>
  </si>
  <si>
    <t>Mogi das Cruzes</t>
  </si>
  <si>
    <t>Mogi Guaçu</t>
  </si>
  <si>
    <t>Ourinhos</t>
  </si>
  <si>
    <t>Paulínia</t>
  </si>
  <si>
    <t>Penápolis</t>
  </si>
  <si>
    <t>Peruíbe</t>
  </si>
  <si>
    <t>Pindamonhangaba</t>
  </si>
  <si>
    <t>Piracicaba</t>
  </si>
  <si>
    <t>Pirassununga</t>
  </si>
  <si>
    <t>Poá</t>
  </si>
  <si>
    <t>Presidente Prudente</t>
  </si>
  <si>
    <t>Ribeirão Pires</t>
  </si>
  <si>
    <t>Ribeirão Preto</t>
  </si>
  <si>
    <t>Rio Claro</t>
  </si>
  <si>
    <t>Salto</t>
  </si>
  <si>
    <t>Santa Bárbara d'Oeste</t>
  </si>
  <si>
    <t>Santana de Parnaíba</t>
  </si>
  <si>
    <t>São Bernardo do Campo</t>
  </si>
  <si>
    <t>São Caetano do Sul</t>
  </si>
  <si>
    <t>São Carlos</t>
  </si>
  <si>
    <t>São João da Boa Vista</t>
  </si>
  <si>
    <t>São José do Rio Preto</t>
  </si>
  <si>
    <t>São José dos Campos</t>
  </si>
  <si>
    <t>São Roque</t>
  </si>
  <si>
    <t>São Sebastião</t>
  </si>
  <si>
    <t>São Vicente</t>
  </si>
  <si>
    <t>Sertãozinho</t>
  </si>
  <si>
    <t>Sorocaba</t>
  </si>
  <si>
    <t>Sumaré</t>
  </si>
  <si>
    <t>Suzano</t>
  </si>
  <si>
    <t>Taboão da Serra</t>
  </si>
  <si>
    <t>Tatuí</t>
  </si>
  <si>
    <t>Taubaté</t>
  </si>
  <si>
    <t>Tupã</t>
  </si>
  <si>
    <t>Ubatuba</t>
  </si>
  <si>
    <t>Valinhos</t>
  </si>
  <si>
    <t>Várzea Paulista</t>
  </si>
  <si>
    <t>Vinhedo</t>
  </si>
  <si>
    <t>Votorantim</t>
  </si>
  <si>
    <t>Votuporanga</t>
  </si>
  <si>
    <t>Campo Largo</t>
  </si>
  <si>
    <t>Campo Mourão</t>
  </si>
  <si>
    <t>Castro</t>
  </si>
  <si>
    <t>Cianorte</t>
  </si>
  <si>
    <t>Colombo</t>
  </si>
  <si>
    <t>Fazenda Rio Grande</t>
  </si>
  <si>
    <t>Francisco Beltrão</t>
  </si>
  <si>
    <t>Guarapuava</t>
  </si>
  <si>
    <t>Paranaguá</t>
  </si>
  <si>
    <t>Paranavaí</t>
  </si>
  <si>
    <t>Pato Branco</t>
  </si>
  <si>
    <t>Pinhais</t>
  </si>
  <si>
    <t>Piraquara</t>
  </si>
  <si>
    <t>Ponta Grossa</t>
  </si>
  <si>
    <t>Rolândia</t>
  </si>
  <si>
    <t>São José dos Pinhais</t>
  </si>
  <si>
    <t>Sarandi</t>
  </si>
  <si>
    <t>Telêmaco Borba</t>
  </si>
  <si>
    <t>Toledo</t>
  </si>
  <si>
    <t>Umuarama</t>
  </si>
  <si>
    <t>Alvorada</t>
  </si>
  <si>
    <t>Bagé</t>
  </si>
  <si>
    <t>Bento Gonçalves</t>
  </si>
  <si>
    <t>Cachoeira do Sul</t>
  </si>
  <si>
    <t>Cachoeirinha</t>
  </si>
  <si>
    <t>Camaquã</t>
  </si>
  <si>
    <t>Campo Bom</t>
  </si>
  <si>
    <t>Canguçu</t>
  </si>
  <si>
    <t>Canoas</t>
  </si>
  <si>
    <t>Carazinho</t>
  </si>
  <si>
    <t>Caxias do Sul</t>
  </si>
  <si>
    <t>Cruz Alta</t>
  </si>
  <si>
    <t>Erechim</t>
  </si>
  <si>
    <t>Esteio</t>
  </si>
  <si>
    <t>Farroupilha</t>
  </si>
  <si>
    <t>Gravataí</t>
  </si>
  <si>
    <t>Guaíba</t>
  </si>
  <si>
    <t>Ijuí</t>
  </si>
  <si>
    <t>Lajeado</t>
  </si>
  <si>
    <t>Montenegro</t>
  </si>
  <si>
    <t>Novo Hamburgo</t>
  </si>
  <si>
    <t>Passo Fundo</t>
  </si>
  <si>
    <t>Pelotas</t>
  </si>
  <si>
    <t>Rio Grande</t>
  </si>
  <si>
    <t>Santa Cruz do Sul</t>
  </si>
  <si>
    <t>Santa Maria</t>
  </si>
  <si>
    <t>Santa Rosa</t>
  </si>
  <si>
    <t>Santana do Livramento</t>
  </si>
  <si>
    <t>Santo Ângelo</t>
  </si>
  <si>
    <t>São Borja</t>
  </si>
  <si>
    <t>São Gabriel</t>
  </si>
  <si>
    <t>São Leopoldo</t>
  </si>
  <si>
    <t>Sapiranga</t>
  </si>
  <si>
    <t>Sapucaia do Sul</t>
  </si>
  <si>
    <t>Uruguaiana</t>
  </si>
  <si>
    <t>Vacaria</t>
  </si>
  <si>
    <t>Venâncio Aires</t>
  </si>
  <si>
    <t>Viamão</t>
  </si>
  <si>
    <t>Balneário Camboriú</t>
  </si>
  <si>
    <t>Brusque</t>
  </si>
  <si>
    <t>Caçador</t>
  </si>
  <si>
    <t>Chapecó</t>
  </si>
  <si>
    <t>Concórdia</t>
  </si>
  <si>
    <t>Criciúma</t>
  </si>
  <si>
    <t>Itajaí</t>
  </si>
  <si>
    <t>Jaraguá do Sul</t>
  </si>
  <si>
    <t>Lages</t>
  </si>
  <si>
    <t>Palhoça</t>
  </si>
  <si>
    <t>Rio do Sul</t>
  </si>
  <si>
    <t>São Bento do Sul</t>
  </si>
  <si>
    <t>São José</t>
  </si>
  <si>
    <t>Tubarão</t>
  </si>
  <si>
    <t>Desconto</t>
  </si>
  <si>
    <t>Data Atual</t>
  </si>
  <si>
    <t>Aplicativo: Sorveteria</t>
  </si>
  <si>
    <t>Fornecedor: Curso Excel Avançado</t>
  </si>
  <si>
    <t>Fonte: Clarify</t>
  </si>
  <si>
    <t>01/16/2016</t>
  </si>
  <si>
    <t>Data do Pedido</t>
  </si>
  <si>
    <t>Capacete</t>
  </si>
  <si>
    <t>Luva</t>
  </si>
  <si>
    <t>Bota</t>
  </si>
  <si>
    <t>Jaqueta</t>
  </si>
  <si>
    <t>Viseira</t>
  </si>
  <si>
    <t>Suporte de Placa</t>
  </si>
  <si>
    <t>Manete Esportivo</t>
  </si>
  <si>
    <t>Manete</t>
  </si>
  <si>
    <t>Capa de Chuva</t>
  </si>
  <si>
    <t>Protetor de Cárter</t>
  </si>
  <si>
    <t>Baú 45lts</t>
  </si>
  <si>
    <t>Subtotal (Adição)</t>
  </si>
  <si>
    <t>Total com desconto (Subtração)</t>
  </si>
  <si>
    <t>Células vazias na tabela</t>
  </si>
  <si>
    <t>GP</t>
  </si>
  <si>
    <t>Office</t>
  </si>
  <si>
    <t>Programação</t>
  </si>
  <si>
    <t>Project Professional</t>
  </si>
  <si>
    <t>Project Server</t>
  </si>
  <si>
    <t>Abs</t>
  </si>
  <si>
    <t>Média = 10?</t>
  </si>
  <si>
    <t>Média &lt;&gt; 10?</t>
  </si>
  <si>
    <t>Média &lt; 7?</t>
  </si>
  <si>
    <t>Média &gt; 7?</t>
  </si>
  <si>
    <t>Média &gt;=7</t>
  </si>
  <si>
    <t>Média &lt;=7</t>
  </si>
  <si>
    <t>Região = Sudeste?</t>
  </si>
  <si>
    <t>Data de Pagamento</t>
  </si>
  <si>
    <t xml:space="preserve">São Paulo, </t>
  </si>
  <si>
    <t>de</t>
  </si>
  <si>
    <t>A</t>
  </si>
  <si>
    <r>
      <t xml:space="preserve">REF.: </t>
    </r>
    <r>
      <rPr>
        <sz val="11"/>
        <rFont val="Arial"/>
        <family val="2"/>
      </rPr>
      <t>CONFERÊNCIA DE DOCUMENTO FISCAL E COMUNICAÇÃO DE INCORREÇÕES</t>
    </r>
  </si>
  <si>
    <t xml:space="preserve"> SUA NOTA FISCAL N°</t>
  </si>
  <si>
    <t>SÉRIE</t>
  </si>
  <si>
    <t>DE</t>
  </si>
  <si>
    <t xml:space="preserve"> NOSSA NOTA FISCAL N°</t>
  </si>
  <si>
    <t xml:space="preserve">             Em face do que determina a legislação fiscal vigente, vimos pela presente comunicar-lhe(s) que a NOTA FISCAL em referencia contém a(s) irregularidade(s) que abaixo apontamos, cuja correção solicitamos seja providenciada imediatamente.</t>
  </si>
  <si>
    <t>Especificação</t>
  </si>
  <si>
    <t>Razão Social</t>
  </si>
  <si>
    <t>Quantidade (produto)</t>
  </si>
  <si>
    <t>Nome Transportador</t>
  </si>
  <si>
    <t>Endereco</t>
  </si>
  <si>
    <t>Descrisão Produtos</t>
  </si>
  <si>
    <t>Endereço Transportador</t>
  </si>
  <si>
    <t>Município</t>
  </si>
  <si>
    <t>Valor Unitario</t>
  </si>
  <si>
    <t>Termo Isençao IPI</t>
  </si>
  <si>
    <t>Estado</t>
  </si>
  <si>
    <t>Valor Total</t>
  </si>
  <si>
    <t>Termo Isenção ICMS</t>
  </si>
  <si>
    <t>N° Inscr. no CNPJ</t>
  </si>
  <si>
    <t>Valor Total Produtos</t>
  </si>
  <si>
    <t>Peso-Bruto / Líquido</t>
  </si>
  <si>
    <t>N° Inscr. Estadual</t>
  </si>
  <si>
    <t>Alíquota IPI</t>
  </si>
  <si>
    <t>Vol./Marca/Num/Quant.</t>
  </si>
  <si>
    <t>Natureza Operação</t>
  </si>
  <si>
    <t>Valor IPI</t>
  </si>
  <si>
    <t>Rasuras</t>
  </si>
  <si>
    <t>Cód. Fiscal Operação</t>
  </si>
  <si>
    <t>Base Calculo IPI</t>
  </si>
  <si>
    <t>Valor Duplicata</t>
  </si>
  <si>
    <t>Via Transporte</t>
  </si>
  <si>
    <t>Valor Total Nota</t>
  </si>
  <si>
    <t xml:space="preserve">Condição Pagamento </t>
  </si>
  <si>
    <t>Data Emissão</t>
  </si>
  <si>
    <t>Alíquota ICMS</t>
  </si>
  <si>
    <t>Vencimento</t>
  </si>
  <si>
    <t>Data Saida</t>
  </si>
  <si>
    <t>Valor ICMS</t>
  </si>
  <si>
    <t>Unidade (produto)</t>
  </si>
  <si>
    <t>Basde Calculo ICMS</t>
  </si>
  <si>
    <t>Códigos com 
Irregularidades</t>
  </si>
  <si>
    <t>RETIFICAÇÕES A SEREM CONSIDERADAS</t>
  </si>
  <si>
    <t>Correto:</t>
  </si>
  <si>
    <t xml:space="preserve">              Para evitar-se qualquer sansão fiscal, solicitamos acusarem o recebimento desta, na cópia que a acompanha, devendo esta via de V.S.as. Ficar arquivada juntamente com a NOTA FISCAL em questão.</t>
  </si>
  <si>
    <t>Sem outro motivo para o momento, subscrevemo-nos.</t>
  </si>
  <si>
    <t>Carimbo do CNPJ</t>
  </si>
  <si>
    <t>Atenciosamente,</t>
  </si>
  <si>
    <t>(data, assinatura e carimbo do recebimento)</t>
  </si>
  <si>
    <t>ORÇAMENTO DA FAMÍLIA MARTINS</t>
  </si>
  <si>
    <t>ANO:</t>
  </si>
  <si>
    <t>CAIXA DISPONÍVEL</t>
  </si>
  <si>
    <t>JAN</t>
  </si>
  <si>
    <t>FEV</t>
  </si>
  <si>
    <t>MAR</t>
  </si>
  <si>
    <t>ABR</t>
  </si>
  <si>
    <t>MAI</t>
  </si>
  <si>
    <t>JUN</t>
  </si>
  <si>
    <t>JUL</t>
  </si>
  <si>
    <t>AGO</t>
  </si>
  <si>
    <t>SET</t>
  </si>
  <si>
    <t>OUT</t>
  </si>
  <si>
    <t>NOV</t>
  </si>
  <si>
    <t>DEZ</t>
  </si>
  <si>
    <t>TOTAL NO ANO</t>
  </si>
  <si>
    <t>TENDÊNCIA</t>
  </si>
  <si>
    <t>Caixa mensal</t>
  </si>
  <si>
    <t>TIPO DE RENDA</t>
  </si>
  <si>
    <t>Renda 1</t>
  </si>
  <si>
    <t>Renda 2</t>
  </si>
  <si>
    <t>Outros</t>
  </si>
  <si>
    <t>RENDA TOTAIS</t>
  </si>
  <si>
    <t>DESPESAS</t>
  </si>
  <si>
    <t>Moradia</t>
  </si>
  <si>
    <t>Mantimentos</t>
  </si>
  <si>
    <t>Parcela do carro</t>
  </si>
  <si>
    <t>Telefone residencial</t>
  </si>
  <si>
    <t>TV a cabo</t>
  </si>
  <si>
    <t>Internet</t>
  </si>
  <si>
    <t>Luz</t>
  </si>
  <si>
    <t>Entretenimento</t>
  </si>
  <si>
    <t>Mensalidade</t>
  </si>
  <si>
    <t>Poupança</t>
  </si>
  <si>
    <t>DESPESAS TOTAIS</t>
  </si>
  <si>
    <t>Marilyn</t>
  </si>
  <si>
    <t>Monroe</t>
  </si>
  <si>
    <t>Ano de Nascimento</t>
  </si>
  <si>
    <t>Classificação</t>
  </si>
  <si>
    <t>José</t>
  </si>
  <si>
    <t>Pedro</t>
  </si>
  <si>
    <t>João</t>
  </si>
  <si>
    <t>Leopolda</t>
  </si>
  <si>
    <t>Idade em Anos</t>
  </si>
  <si>
    <t>Avenida</t>
  </si>
  <si>
    <t>3º Critério</t>
  </si>
  <si>
    <t>São Caetano</t>
  </si>
  <si>
    <t>São Bernardo</t>
  </si>
  <si>
    <t>Data Prevista do Pagamento</t>
  </si>
  <si>
    <t>Ubirajara Alves Matos</t>
  </si>
  <si>
    <t>Guaicurú Estrada Santos</t>
  </si>
  <si>
    <t>Marca</t>
  </si>
  <si>
    <t>Sony</t>
  </si>
  <si>
    <t>TV</t>
  </si>
  <si>
    <t>Apple</t>
  </si>
  <si>
    <t>Smartphone</t>
  </si>
  <si>
    <t>LG</t>
  </si>
  <si>
    <t>Samsung</t>
  </si>
  <si>
    <t>Philips</t>
  </si>
  <si>
    <t>Philco</t>
  </si>
  <si>
    <t>Tablet</t>
  </si>
  <si>
    <t>Camera</t>
  </si>
  <si>
    <t>Escala</t>
  </si>
  <si>
    <t>Nome Concatenado</t>
  </si>
  <si>
    <t>CamilaPenha</t>
  </si>
  <si>
    <t>MaiaraNascimento</t>
  </si>
  <si>
    <t>LuísBicalho</t>
  </si>
  <si>
    <t>RosaTorquato</t>
  </si>
  <si>
    <t>EzraPimenta</t>
  </si>
  <si>
    <t>NicoleCapistrano</t>
  </si>
  <si>
    <t>JoãoMendes</t>
  </si>
  <si>
    <t>PatríciaMachado</t>
  </si>
  <si>
    <t>DianaGordume</t>
  </si>
  <si>
    <t>MarcosPiantra</t>
  </si>
  <si>
    <t>KátiaMacedo</t>
  </si>
  <si>
    <t>MarceloDuarte</t>
  </si>
  <si>
    <t>Centro-Oeste</t>
  </si>
  <si>
    <t>adauto</t>
  </si>
  <si>
    <t>valido</t>
  </si>
  <si>
    <t>alice</t>
  </si>
  <si>
    <t>valgueiro</t>
  </si>
  <si>
    <t>anauã</t>
  </si>
  <si>
    <t>lopes</t>
  </si>
  <si>
    <t>benjamin</t>
  </si>
  <si>
    <t>bicudo</t>
  </si>
  <si>
    <t>camilo</t>
  </si>
  <si>
    <t>castilhos</t>
  </si>
  <si>
    <t>carlos</t>
  </si>
  <si>
    <t>conde</t>
  </si>
  <si>
    <t>cid</t>
  </si>
  <si>
    <t>abreu</t>
  </si>
  <si>
    <t>clodomiro</t>
  </si>
  <si>
    <t>fontes</t>
  </si>
  <si>
    <t>epitácio</t>
  </si>
  <si>
    <t>marques</t>
  </si>
  <si>
    <t>estrela</t>
  </si>
  <si>
    <t>naves</t>
  </si>
  <si>
    <t>ezra</t>
  </si>
  <si>
    <t>figueira</t>
  </si>
  <si>
    <t>fernando</t>
  </si>
  <si>
    <t>areosa</t>
  </si>
  <si>
    <t>getúlio</t>
  </si>
  <si>
    <t>mortágua</t>
  </si>
  <si>
    <t>gustavo</t>
  </si>
  <si>
    <t>nogueira</t>
  </si>
  <si>
    <t>heleno</t>
  </si>
  <si>
    <t>proença</t>
  </si>
  <si>
    <t>hélio</t>
  </si>
  <si>
    <t>andrade</t>
  </si>
  <si>
    <t>henri</t>
  </si>
  <si>
    <t>lousado</t>
  </si>
  <si>
    <t>manoel</t>
  </si>
  <si>
    <t>maranhão</t>
  </si>
  <si>
    <t>rafael</t>
  </si>
  <si>
    <t>barbosa</t>
  </si>
  <si>
    <t>rosa</t>
  </si>
  <si>
    <t>valente</t>
  </si>
  <si>
    <t>stella</t>
  </si>
  <si>
    <t>horta</t>
  </si>
  <si>
    <t>susana</t>
  </si>
  <si>
    <t>antas</t>
  </si>
  <si>
    <t>teresa</t>
  </si>
  <si>
    <t>cartaxo</t>
  </si>
  <si>
    <t>festas</t>
  </si>
  <si>
    <t>zoraide</t>
  </si>
  <si>
    <t>veloso</t>
  </si>
  <si>
    <t>Resumo</t>
  </si>
  <si>
    <t>1º Trimestre - Soma</t>
  </si>
  <si>
    <t>2º Trimestre - Soma</t>
  </si>
  <si>
    <t>3º Trimestre - Soma</t>
  </si>
  <si>
    <t>4º Trimestre - Soma</t>
  </si>
  <si>
    <t>Máximo</t>
  </si>
  <si>
    <t>Mínimo</t>
  </si>
  <si>
    <t>Trimestre/Função</t>
  </si>
  <si>
    <t>Função</t>
  </si>
  <si>
    <t>Cont.Núm</t>
  </si>
  <si>
    <t>Porcentagem de Desconto</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</si>
</sst>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4" formatCode="_-&quot;R$&quot;\ * #,##0.00_-;\-&quot;R$&quot;\ * #,##0.00_-;_-&quot;R$&quot;\ * &quot;-&quot;??_-;_-@_-"/>
    <numFmt numFmtId="43" formatCode="_-* #,##0.00_-;\-* #,##0.00_-;_-* &quot;-&quot;??_-;_-@_-"/>
    <numFmt numFmtId="164" formatCode="_(&quot;R$ &quot;* #,##0.00_);_(&quot;R$ &quot;* \(#,##0.00\);_(&quot;R$ &quot;* &quot;-&quot;??_);_(@_)"/>
    <numFmt numFmtId="165" formatCode="&quot;R$&quot;\ #,##0.00"/>
    <numFmt numFmtId="166" formatCode="ddd\ dd/mm/yyyy\ hh:mm"/>
    <numFmt numFmtId="167" formatCode="_(* #,##0.00_);_(* \(#,##0.00\);_(* &quot;-&quot;??_);_(@_)"/>
    <numFmt numFmtId="168" formatCode="_-* #,##0.000_-;\-* #,##0.000_-;_-* &quot;-&quot;??_-;_-@_-"/>
    <numFmt numFmtId="169" formatCode="hh:mm:ss.00"/>
    <numFmt numFmtId="170" formatCode="dd/mm/yyyy\ hh:mm:ss.00"/>
    <numFmt numFmtId="171" formatCode="ddd\ dd/mm/yyyy"/>
    <numFmt numFmtId="172" formatCode="_-* #,##0_-;\-* #,##0_-;_-* &quot;-&quot;??_-;_-@_-"/>
    <numFmt numFmtId="173" formatCode="ddd\ dd/mmm/yyyy"/>
    <numFmt numFmtId="174" formatCode="[hh]:mm"/>
    <numFmt numFmtId="175" formatCode="ddd\ dd/mm/yyyy\ hh:mm:ss"/>
    <numFmt numFmtId="176" formatCode="_-[$$-409]* #,##0.00_ ;_-[$$-409]* \-#,##0.00\ ;_-[$$-409]* &quot;-&quot;??_ ;_-@_ "/>
    <numFmt numFmtId="177" formatCode="_(* #,##0.000_);_(* \(#,##0.000\);_(* &quot;-&quot;??_);_(@_)"/>
    <numFmt numFmtId="178" formatCode="0.0%"/>
    <numFmt numFmtId="179" formatCode="0.000000000000"/>
    <numFmt numFmtId="180" formatCode="0.0000000"/>
    <numFmt numFmtId="181" formatCode="00"/>
    <numFmt numFmtId="182" formatCode="&quot;$&quot;#,##0.00_);\(&quot;$&quot;#,##0.00\)"/>
    <numFmt numFmtId="183" formatCode="dd\ &quot;de&quot;\ mmmm\ &quot;de&quot;\ yyyy"/>
  </numFmts>
  <fonts count="46" x14ac:knownFonts="1">
    <font>
      <sz val="11"/>
      <color theme="1"/>
      <name val="Calibri"/>
      <family val="2"/>
      <scheme val="minor"/>
    </font>
    <font>
      <sz val="11"/>
      <color theme="1"/>
      <name val="Calibri"/>
      <family val="2"/>
      <scheme val="minor"/>
    </font>
    <font>
      <sz val="10"/>
      <name val="Verdana"/>
      <family val="2"/>
    </font>
    <font>
      <sz val="10"/>
      <color theme="1"/>
      <name val="Arial"/>
      <family val="2"/>
    </font>
    <font>
      <sz val="10"/>
      <name val="Arial"/>
      <family val="2"/>
    </font>
    <font>
      <sz val="9"/>
      <color indexed="81"/>
      <name val="Segoe UI"/>
      <family val="2"/>
    </font>
    <font>
      <b/>
      <sz val="9"/>
      <color indexed="81"/>
      <name val="Segoe UI"/>
      <family val="2"/>
    </font>
    <font>
      <b/>
      <sz val="11"/>
      <color theme="1"/>
      <name val="Calibri"/>
      <family val="2"/>
      <scheme val="minor"/>
    </font>
    <font>
      <sz val="11"/>
      <color theme="0"/>
      <name val="Calibri"/>
      <family val="2"/>
      <scheme val="minor"/>
    </font>
    <font>
      <sz val="10"/>
      <name val="Arial"/>
      <family val="2"/>
    </font>
    <font>
      <sz val="11"/>
      <color theme="1"/>
      <name val="Calibri"/>
      <family val="2"/>
    </font>
    <font>
      <b/>
      <sz val="11"/>
      <color theme="0"/>
      <name val="Calibri"/>
      <family val="2"/>
      <scheme val="minor"/>
    </font>
    <font>
      <sz val="8"/>
      <color theme="1"/>
      <name val="Arial"/>
      <family val="2"/>
    </font>
    <font>
      <sz val="5"/>
      <color theme="1"/>
      <name val="Arial"/>
      <family val="2"/>
    </font>
    <font>
      <sz val="18"/>
      <color theme="1"/>
      <name val="Arial"/>
      <family val="2"/>
    </font>
    <font>
      <sz val="22"/>
      <color theme="1"/>
      <name val="Arial"/>
      <family val="2"/>
    </font>
    <font>
      <vertAlign val="superscript"/>
      <sz val="11"/>
      <color theme="1"/>
      <name val="Calibri"/>
      <family val="2"/>
      <scheme val="minor"/>
    </font>
    <font>
      <b/>
      <sz val="11"/>
      <color theme="1" tint="4.9989318521683403E-2"/>
      <name val="Calibri"/>
      <family val="2"/>
      <scheme val="minor"/>
    </font>
    <font>
      <sz val="11"/>
      <color theme="1" tint="4.9989318521683403E-2"/>
      <name val="Calibri"/>
      <family val="2"/>
      <scheme val="minor"/>
    </font>
    <font>
      <sz val="14"/>
      <color theme="1"/>
      <name val="Calibri"/>
      <family val="2"/>
      <scheme val="minor"/>
    </font>
    <font>
      <sz val="11"/>
      <name val="Calibri"/>
      <family val="2"/>
      <scheme val="minor"/>
    </font>
    <font>
      <sz val="10"/>
      <color theme="0"/>
      <name val="Arial"/>
      <family val="2"/>
    </font>
    <font>
      <sz val="12"/>
      <color theme="1"/>
      <name val="Arial"/>
      <family val="2"/>
    </font>
    <font>
      <sz val="11"/>
      <color rgb="FF0033CC"/>
      <name val="Calibri"/>
      <family val="2"/>
      <scheme val="minor"/>
    </font>
    <font>
      <b/>
      <sz val="12"/>
      <name val="Arial"/>
      <family val="2"/>
    </font>
    <font>
      <b/>
      <sz val="11"/>
      <name val="Arial"/>
      <family val="2"/>
    </font>
    <font>
      <sz val="11"/>
      <name val="Arial"/>
      <family val="2"/>
    </font>
    <font>
      <sz val="14"/>
      <name val="Arial"/>
      <family val="2"/>
    </font>
    <font>
      <b/>
      <sz val="10"/>
      <name val="Arial"/>
      <family val="2"/>
    </font>
    <font>
      <sz val="8"/>
      <name val="Arial"/>
      <family val="2"/>
    </font>
    <font>
      <sz val="7"/>
      <name val="Arial"/>
      <family val="2"/>
    </font>
    <font>
      <b/>
      <sz val="22"/>
      <color theme="0" tint="-0.34998626667073579"/>
      <name val="Calibri Light"/>
      <family val="2"/>
      <scheme val="major"/>
    </font>
    <font>
      <b/>
      <sz val="22"/>
      <name val="Calibri Light"/>
      <family val="2"/>
      <scheme val="major"/>
    </font>
    <font>
      <sz val="10"/>
      <color theme="0" tint="-0.34998626667073579"/>
      <name val="Calibri"/>
      <family val="2"/>
      <scheme val="minor"/>
    </font>
    <font>
      <b/>
      <sz val="14"/>
      <name val="Calibri Light"/>
      <family val="1"/>
      <scheme val="major"/>
    </font>
    <font>
      <b/>
      <sz val="10.5"/>
      <color theme="0" tint="-0.34998626667073579"/>
      <name val="Calibri Light"/>
      <family val="1"/>
      <scheme val="major"/>
    </font>
    <font>
      <b/>
      <sz val="10.5"/>
      <name val="Calibri Light"/>
      <family val="1"/>
      <scheme val="major"/>
    </font>
    <font>
      <sz val="10"/>
      <color theme="1"/>
      <name val="Calibri Light"/>
      <family val="1"/>
      <scheme val="major"/>
    </font>
    <font>
      <sz val="10"/>
      <color theme="0"/>
      <name val="Calibri"/>
      <family val="2"/>
      <scheme val="minor"/>
    </font>
    <font>
      <sz val="10"/>
      <name val="Calibri"/>
      <family val="2"/>
      <scheme val="minor"/>
    </font>
    <font>
      <b/>
      <sz val="10.5"/>
      <color theme="1"/>
      <name val="Calibri Light"/>
      <family val="1"/>
      <scheme val="major"/>
    </font>
    <font>
      <sz val="10"/>
      <color theme="1"/>
      <name val="Calibri"/>
      <family val="2"/>
      <scheme val="minor"/>
    </font>
    <font>
      <b/>
      <outline/>
      <shadow/>
      <sz val="10"/>
      <color theme="1"/>
      <name val="Calibri"/>
      <family val="2"/>
      <scheme val="minor"/>
    </font>
    <font>
      <b/>
      <i/>
      <strike/>
      <condense/>
      <extend/>
      <outline/>
      <shadow/>
      <sz val="10"/>
      <color theme="0" tint="-0.34998626667073579"/>
      <name val="Calibri"/>
      <family val="2"/>
      <scheme val="minor"/>
    </font>
    <font>
      <b/>
      <sz val="11"/>
      <color rgb="FF0033CC"/>
      <name val="Calibri"/>
      <family val="2"/>
      <scheme val="minor"/>
    </font>
    <font>
      <b/>
      <sz val="11"/>
      <color rgb="FFFFC000"/>
      <name val="Calibri"/>
      <family val="2"/>
      <scheme val="minor"/>
    </font>
  </fonts>
  <fills count="39">
    <fill>
      <patternFill patternType="none"/>
    </fill>
    <fill>
      <patternFill patternType="gray125"/>
    </fill>
    <fill>
      <patternFill patternType="solid">
        <fgColor theme="4" tint="0.59999389629810485"/>
        <bgColor theme="4" tint="0.59999389629810485"/>
      </patternFill>
    </fill>
    <fill>
      <patternFill patternType="solid">
        <fgColor theme="4"/>
        <bgColor theme="4"/>
      </patternFill>
    </fill>
    <fill>
      <patternFill patternType="solid">
        <fgColor rgb="FF0070C0"/>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theme="5" tint="0.79998168889431442"/>
        <bgColor theme="5" tint="0.79998168889431442"/>
      </patternFill>
    </fill>
    <fill>
      <patternFill patternType="solid">
        <fgColor theme="4" tint="0.79998168889431442"/>
        <bgColor indexed="64"/>
      </patternFill>
    </fill>
    <fill>
      <patternFill patternType="solid">
        <fgColor theme="6"/>
      </patternFill>
    </fill>
    <fill>
      <patternFill patternType="solid">
        <fgColor theme="9" tint="0.79998168889431442"/>
        <bgColor indexed="64"/>
      </patternFill>
    </fill>
    <fill>
      <patternFill patternType="solid">
        <fgColor theme="4" tint="-0.499984740745262"/>
        <bgColor theme="4" tint="0.79998168889431442"/>
      </patternFill>
    </fill>
    <fill>
      <patternFill patternType="solid">
        <fgColor rgb="FF0070C0"/>
        <bgColor theme="4" tint="0.79998168889431442"/>
      </patternFill>
    </fill>
    <fill>
      <patternFill patternType="solid">
        <fgColor theme="4" tint="-0.249977111117893"/>
        <bgColor indexed="64"/>
      </patternFill>
    </fill>
    <fill>
      <patternFill patternType="solid">
        <fgColor theme="4" tint="-0.499984740745262"/>
        <bgColor indexed="64"/>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4"/>
      </patternFill>
    </fill>
    <fill>
      <patternFill patternType="solid">
        <fgColor theme="9" tint="-0.499984740745262"/>
        <bgColor indexed="64"/>
      </patternFill>
    </fill>
    <fill>
      <patternFill patternType="solid">
        <fgColor theme="9" tint="-0.249977111117893"/>
        <bgColor theme="4" tint="0.79998168889431442"/>
      </patternFill>
    </fill>
    <fill>
      <patternFill patternType="solid">
        <fgColor theme="9" tint="0.79998168889431442"/>
        <bgColor theme="4" tint="0.79998168889431442"/>
      </patternFill>
    </fill>
    <fill>
      <patternFill patternType="solid">
        <fgColor theme="9"/>
        <bgColor theme="4" tint="0.79998168889431442"/>
      </patternFill>
    </fill>
    <fill>
      <patternFill patternType="solid">
        <fgColor theme="9" tint="-0.249977111117893"/>
        <bgColor indexed="64"/>
      </patternFill>
    </fill>
    <fill>
      <patternFill patternType="solid">
        <fgColor theme="9"/>
        <bgColor indexed="64"/>
      </patternFill>
    </fill>
    <fill>
      <patternFill patternType="solid">
        <fgColor theme="9" tint="0.79998168889431442"/>
        <bgColor theme="4" tint="0.59999389629810485"/>
      </patternFill>
    </fill>
    <fill>
      <patternFill patternType="solid">
        <fgColor rgb="FF002060"/>
        <bgColor indexed="64"/>
      </patternFill>
    </fill>
    <fill>
      <patternFill patternType="solid">
        <fgColor theme="6"/>
        <bgColor theme="6"/>
      </patternFill>
    </fill>
    <fill>
      <patternFill patternType="solid">
        <fgColor theme="2" tint="-0.249977111117893"/>
        <bgColor indexed="64"/>
      </patternFill>
    </fill>
    <fill>
      <patternFill patternType="solid">
        <fgColor theme="4" tint="0.79998168889431442"/>
        <bgColor indexed="65"/>
      </patternFill>
    </fill>
    <fill>
      <patternFill patternType="solid">
        <fgColor indexed="9"/>
        <bgColor indexed="64"/>
      </patternFill>
    </fill>
    <fill>
      <patternFill patternType="solid">
        <fgColor rgb="FFFFFF00"/>
        <bgColor indexed="64"/>
      </patternFill>
    </fill>
    <fill>
      <patternFill patternType="solid">
        <fgColor indexed="22"/>
        <bgColor indexed="64"/>
      </patternFill>
    </fill>
    <fill>
      <patternFill patternType="solid">
        <fgColor theme="7" tint="0.59999389629810485"/>
        <bgColor indexed="64"/>
      </patternFill>
    </fill>
    <fill>
      <patternFill patternType="solid">
        <fgColor rgb="FF800000"/>
        <bgColor indexed="64"/>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6"/>
        <bgColor indexed="64"/>
      </patternFill>
    </fill>
    <fill>
      <patternFill patternType="solid">
        <fgColor theme="7" tint="0.39997558519241921"/>
        <bgColor indexed="64"/>
      </patternFill>
    </fill>
  </fills>
  <borders count="120">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right/>
      <top style="thin">
        <color theme="0"/>
      </top>
      <bottom style="thin">
        <color theme="0"/>
      </bottom>
      <diagonal/>
    </border>
    <border>
      <left style="thin">
        <color theme="0"/>
      </left>
      <right/>
      <top/>
      <bottom/>
      <diagonal/>
    </border>
    <border>
      <left/>
      <right/>
      <top style="thin">
        <color theme="0"/>
      </top>
      <bottom/>
      <diagonal/>
    </border>
    <border>
      <left style="thin">
        <color theme="0"/>
      </left>
      <right/>
      <top style="thick">
        <color theme="0"/>
      </top>
      <bottom/>
      <diagonal/>
    </border>
    <border>
      <left/>
      <right/>
      <top style="thick">
        <color theme="0"/>
      </top>
      <bottom/>
      <diagonal/>
    </border>
    <border>
      <left style="thin">
        <color theme="5"/>
      </left>
      <right style="thin">
        <color theme="5"/>
      </right>
      <top style="thin">
        <color theme="5"/>
      </top>
      <bottom style="thin">
        <color theme="5"/>
      </bottom>
      <diagonal/>
    </border>
    <border>
      <left style="thin">
        <color theme="5"/>
      </left>
      <right/>
      <top style="thin">
        <color theme="5"/>
      </top>
      <bottom/>
      <diagonal/>
    </border>
    <border>
      <left style="thin">
        <color theme="5"/>
      </left>
      <right style="thin">
        <color theme="5"/>
      </right>
      <top style="thin">
        <color theme="5"/>
      </top>
      <bottom/>
      <diagonal/>
    </border>
    <border>
      <left style="thin">
        <color theme="5"/>
      </left>
      <right/>
      <top style="medium">
        <color theme="5"/>
      </top>
      <bottom/>
      <diagonal/>
    </border>
    <border>
      <left style="thin">
        <color theme="5"/>
      </left>
      <right style="thin">
        <color theme="5"/>
      </right>
      <top style="medium">
        <color theme="5"/>
      </top>
      <bottom/>
      <diagonal/>
    </border>
    <border>
      <left style="thin">
        <color theme="5"/>
      </left>
      <right/>
      <top style="thin">
        <color theme="5"/>
      </top>
      <bottom style="thin">
        <color theme="5"/>
      </bottom>
      <diagonal/>
    </border>
    <border>
      <left style="thick">
        <color rgb="FFFF0000"/>
      </left>
      <right style="thick">
        <color rgb="FFFF0000"/>
      </right>
      <top style="thick">
        <color rgb="FFFF0000"/>
      </top>
      <bottom style="thick">
        <color rgb="FFFF0000"/>
      </bottom>
      <diagonal/>
    </border>
    <border>
      <left style="thick">
        <color rgb="FFFF0000"/>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style="thick">
        <color rgb="FFFF0000"/>
      </right>
      <top/>
      <bottom style="thick">
        <color rgb="FFFF0000"/>
      </bottom>
      <diagonal/>
    </border>
    <border>
      <left style="thick">
        <color rgb="FFFF0000"/>
      </left>
      <right style="thick">
        <color rgb="FFFF0000"/>
      </right>
      <top style="thick">
        <color rgb="FFFF0000"/>
      </top>
      <bottom/>
      <diagonal/>
    </border>
    <border>
      <left style="thick">
        <color rgb="FFFF0000"/>
      </left>
      <right style="thick">
        <color rgb="FFFF0000"/>
      </right>
      <top/>
      <bottom/>
      <diagonal/>
    </border>
    <border>
      <left style="thick">
        <color rgb="FFFF0000"/>
      </left>
      <right style="thick">
        <color rgb="FFFF0000"/>
      </right>
      <top/>
      <bottom style="thick">
        <color rgb="FFFF0000"/>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right/>
      <top style="thick">
        <color rgb="FFFF0000"/>
      </top>
      <bottom/>
      <diagonal/>
    </border>
    <border>
      <left/>
      <right/>
      <top/>
      <bottom style="thick">
        <color rgb="FFFF0000"/>
      </bottom>
      <diagonal/>
    </border>
    <border>
      <left/>
      <right style="medium">
        <color rgb="FFFF0000"/>
      </right>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top/>
      <bottom style="thin">
        <color theme="6" tint="0.39997558519241921"/>
      </bottom>
      <diagonal/>
    </border>
    <border>
      <left/>
      <right/>
      <top style="thin">
        <color theme="6" tint="0.3999755851924192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top/>
      <bottom style="medium">
        <color indexed="64"/>
      </bottom>
      <diagonal/>
    </border>
    <border>
      <left/>
      <right style="medium">
        <color theme="1"/>
      </right>
      <top/>
      <bottom/>
      <diagonal/>
    </border>
    <border>
      <left style="medium">
        <color theme="1"/>
      </left>
      <right/>
      <top/>
      <bottom style="medium">
        <color indexed="64"/>
      </bottom>
      <diagonal/>
    </border>
    <border>
      <left style="medium">
        <color theme="1"/>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theme="1"/>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theme="1"/>
      </right>
      <top style="thin">
        <color indexed="64"/>
      </top>
      <bottom/>
      <diagonal/>
    </border>
    <border>
      <left style="thin">
        <color indexed="64"/>
      </left>
      <right/>
      <top/>
      <bottom/>
      <diagonal/>
    </border>
    <border>
      <left style="medium">
        <color theme="1"/>
      </left>
      <right/>
      <top/>
      <bottom style="medium">
        <color theme="1"/>
      </bottom>
      <diagonal/>
    </border>
    <border>
      <left/>
      <right/>
      <top/>
      <bottom style="medium">
        <color theme="1"/>
      </bottom>
      <diagonal/>
    </border>
    <border>
      <left style="thin">
        <color indexed="64"/>
      </left>
      <right/>
      <top/>
      <bottom style="medium">
        <color theme="1"/>
      </bottom>
      <diagonal/>
    </border>
    <border>
      <left/>
      <right style="medium">
        <color theme="1"/>
      </right>
      <top/>
      <bottom style="medium">
        <color theme="1"/>
      </bottom>
      <diagonal/>
    </border>
    <border>
      <left style="thin">
        <color theme="0"/>
      </left>
      <right/>
      <top style="medium">
        <color theme="0"/>
      </top>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
      <left style="thick">
        <color rgb="FFFF0000"/>
      </left>
      <right style="thin">
        <color theme="0" tint="-0.14996795556505021"/>
      </right>
      <top style="thick">
        <color rgb="FFFF0000"/>
      </top>
      <bottom style="thin">
        <color theme="0" tint="-0.14996795556505021"/>
      </bottom>
      <diagonal/>
    </border>
    <border>
      <left style="thin">
        <color theme="0" tint="-0.14996795556505021"/>
      </left>
      <right style="thick">
        <color rgb="FFFF0000"/>
      </right>
      <top style="thick">
        <color rgb="FFFF0000"/>
      </top>
      <bottom style="thin">
        <color theme="0" tint="-0.14996795556505021"/>
      </bottom>
      <diagonal/>
    </border>
    <border>
      <left style="thick">
        <color rgb="FFFF0000"/>
      </left>
      <right style="thin">
        <color theme="0" tint="-0.14996795556505021"/>
      </right>
      <top style="thin">
        <color theme="0" tint="-0.14996795556505021"/>
      </top>
      <bottom style="thin">
        <color theme="0" tint="-0.14996795556505021"/>
      </bottom>
      <diagonal/>
    </border>
    <border>
      <left style="thin">
        <color theme="0" tint="-0.14996795556505021"/>
      </left>
      <right style="thick">
        <color rgb="FFFF0000"/>
      </right>
      <top style="thin">
        <color theme="0" tint="-0.14996795556505021"/>
      </top>
      <bottom style="thin">
        <color theme="0" tint="-0.14996795556505021"/>
      </bottom>
      <diagonal/>
    </border>
    <border>
      <left style="thick">
        <color rgb="FFFF0000"/>
      </left>
      <right style="thin">
        <color theme="0" tint="-0.14996795556505021"/>
      </right>
      <top style="thin">
        <color theme="0" tint="-0.14996795556505021"/>
      </top>
      <bottom style="thick">
        <color rgb="FFFF0000"/>
      </bottom>
      <diagonal/>
    </border>
    <border>
      <left style="thin">
        <color theme="0" tint="-0.14996795556505021"/>
      </left>
      <right style="thick">
        <color rgb="FFFF0000"/>
      </right>
      <top style="thin">
        <color theme="0" tint="-0.14996795556505021"/>
      </top>
      <bottom style="thick">
        <color rgb="FFFF0000"/>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right style="thin">
        <color theme="0" tint="-0.24994659260841701"/>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ck">
        <color rgb="FFFF0000"/>
      </bottom>
      <diagonal/>
    </border>
    <border>
      <left style="thick">
        <color rgb="FFFF0000"/>
      </left>
      <right style="thick">
        <color rgb="FFFF0000"/>
      </right>
      <top style="thin">
        <color theme="0"/>
      </top>
      <bottom style="thick">
        <color rgb="FFFF0000"/>
      </bottom>
      <diagonal/>
    </border>
    <border>
      <left/>
      <right/>
      <top style="thin">
        <color theme="0" tint="-0.24994659260841701"/>
      </top>
      <bottom style="thin">
        <color theme="0" tint="-0.24994659260841701"/>
      </bottom>
      <diagonal/>
    </border>
    <border>
      <left style="thin">
        <color theme="0" tint="-0.24994659260841701"/>
      </left>
      <right style="thick">
        <color rgb="FFFF0000"/>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ck">
        <color rgb="FFFF0000"/>
      </bottom>
      <diagonal/>
    </border>
    <border>
      <left style="thick">
        <color rgb="FFFF0000"/>
      </left>
      <right style="thick">
        <color rgb="FFFF0000"/>
      </right>
      <top style="thick">
        <color rgb="FFFF0000"/>
      </top>
      <bottom style="thin">
        <color theme="0" tint="-0.24994659260841701"/>
      </bottom>
      <diagonal/>
    </border>
    <border>
      <left style="thick">
        <color rgb="FFFF0000"/>
      </left>
      <right style="thick">
        <color rgb="FFFF0000"/>
      </right>
      <top style="thin">
        <color theme="0" tint="-0.24994659260841701"/>
      </top>
      <bottom style="thin">
        <color theme="0" tint="-0.24994659260841701"/>
      </bottom>
      <diagonal/>
    </border>
    <border>
      <left style="thick">
        <color rgb="FFFF0000"/>
      </left>
      <right style="thick">
        <color rgb="FFFF0000"/>
      </right>
      <top style="thin">
        <color theme="0" tint="-0.24994659260841701"/>
      </top>
      <bottom style="thick">
        <color rgb="FFFF0000"/>
      </bottom>
      <diagonal/>
    </border>
    <border>
      <left style="medium">
        <color indexed="64"/>
      </left>
      <right style="thin">
        <color theme="0"/>
      </right>
      <top style="medium">
        <color indexed="64"/>
      </top>
      <bottom style="thin">
        <color theme="0"/>
      </bottom>
      <diagonal/>
    </border>
    <border>
      <left style="thin">
        <color theme="0"/>
      </left>
      <right/>
      <top style="medium">
        <color indexed="64"/>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right style="medium">
        <color indexed="64"/>
      </right>
      <top style="medium">
        <color indexed="64"/>
      </top>
      <bottom style="thin">
        <color theme="0"/>
      </bottom>
      <diagonal/>
    </border>
    <border>
      <left style="medium">
        <color indexed="64"/>
      </left>
      <right/>
      <top/>
      <bottom style="thin">
        <color theme="0"/>
      </bottom>
      <diagonal/>
    </border>
    <border>
      <left/>
      <right style="medium">
        <color indexed="64"/>
      </right>
      <top/>
      <bottom/>
      <diagonal/>
    </border>
    <border>
      <left style="medium">
        <color indexed="64"/>
      </left>
      <right/>
      <top style="thin">
        <color theme="0"/>
      </top>
      <bottom style="thin">
        <color theme="0"/>
      </bottom>
      <diagonal/>
    </border>
    <border>
      <left style="medium">
        <color indexed="64"/>
      </left>
      <right/>
      <top style="thin">
        <color theme="0"/>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theme="0"/>
      </top>
      <bottom/>
      <diagonal/>
    </border>
    <border>
      <left style="thick">
        <color rgb="FFFF0000"/>
      </left>
      <right style="medium">
        <color indexed="64"/>
      </right>
      <top style="thick">
        <color rgb="FFFF0000"/>
      </top>
      <bottom/>
      <diagonal/>
    </border>
    <border>
      <left style="thick">
        <color rgb="FFFF0000"/>
      </left>
      <right style="medium">
        <color indexed="64"/>
      </right>
      <top/>
      <bottom/>
      <diagonal/>
    </border>
    <border>
      <left style="medium">
        <color indexed="64"/>
      </left>
      <right/>
      <top style="thin">
        <color theme="0"/>
      </top>
      <bottom style="medium">
        <color indexed="64"/>
      </bottom>
      <diagonal/>
    </border>
    <border>
      <left style="thick">
        <color rgb="FFFF0000"/>
      </left>
      <right style="thick">
        <color rgb="FFFF0000"/>
      </right>
      <top/>
      <bottom style="medium">
        <color indexed="64"/>
      </bottom>
      <diagonal/>
    </border>
    <border>
      <left style="thin">
        <color theme="0"/>
      </left>
      <right/>
      <top style="thin">
        <color theme="0"/>
      </top>
      <bottom style="medium">
        <color indexed="64"/>
      </bottom>
      <diagonal/>
    </border>
    <border>
      <left style="thick">
        <color rgb="FFFF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ck">
        <color rgb="FFFF0000"/>
      </left>
      <right style="thick">
        <color rgb="FFFF0000"/>
      </right>
      <top style="thin">
        <color theme="0"/>
      </top>
      <bottom/>
      <diagonal/>
    </border>
  </borders>
  <cellStyleXfs count="16">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44" fontId="1" fillId="0" borderId="0" applyFont="0" applyFill="0" applyBorder="0" applyAlignment="0" applyProtection="0"/>
    <xf numFmtId="0" fontId="9" fillId="0" borderId="0"/>
    <xf numFmtId="0" fontId="8" fillId="9" borderId="0" applyNumberFormat="0" applyBorder="0" applyAlignment="0" applyProtection="0"/>
    <xf numFmtId="43" fontId="1" fillId="0" borderId="0" applyFont="0" applyFill="0" applyBorder="0" applyAlignment="0" applyProtection="0"/>
    <xf numFmtId="0" fontId="1" fillId="0" borderId="0"/>
    <xf numFmtId="0" fontId="8" fillId="17" borderId="0" applyNumberFormat="0" applyBorder="0" applyAlignment="0" applyProtection="0"/>
    <xf numFmtId="43" fontId="1" fillId="0" borderId="0" applyFont="0" applyFill="0" applyBorder="0" applyAlignment="0" applyProtection="0"/>
    <xf numFmtId="0" fontId="1" fillId="28" borderId="0" applyNumberFormat="0" applyBorder="0" applyAlignment="0" applyProtection="0"/>
    <xf numFmtId="0" fontId="31" fillId="0" borderId="0" applyNumberFormat="0" applyFill="0" applyBorder="0" applyAlignment="0" applyProtection="0"/>
    <xf numFmtId="0" fontId="33" fillId="0" borderId="0">
      <alignment vertical="center"/>
    </xf>
    <xf numFmtId="0" fontId="35" fillId="0" borderId="0" applyNumberFormat="0" applyFill="0" applyBorder="0" applyAlignment="0" applyProtection="0"/>
  </cellStyleXfs>
  <cellXfs count="479">
    <xf numFmtId="0" fontId="0" fillId="0" borderId="0" xfId="0"/>
    <xf numFmtId="0" fontId="3" fillId="0" borderId="0" xfId="0" applyFont="1"/>
    <xf numFmtId="0" fontId="4" fillId="0" borderId="0" xfId="0" applyFont="1" applyFill="1" applyBorder="1"/>
    <xf numFmtId="0" fontId="0" fillId="0" borderId="0" xfId="0"/>
    <xf numFmtId="14" fontId="0" fillId="0" borderId="0" xfId="0" applyNumberFormat="1"/>
    <xf numFmtId="9" fontId="0" fillId="0" borderId="0" xfId="2" applyFont="1"/>
    <xf numFmtId="43" fontId="0" fillId="0" borderId="0" xfId="1" applyFont="1"/>
    <xf numFmtId="0" fontId="9" fillId="0" borderId="0" xfId="6"/>
    <xf numFmtId="44" fontId="0" fillId="0" borderId="0" xfId="0" applyNumberFormat="1"/>
    <xf numFmtId="0" fontId="0" fillId="0" borderId="0" xfId="0" applyFill="1"/>
    <xf numFmtId="0" fontId="10" fillId="0" borderId="0" xfId="0" applyFont="1"/>
    <xf numFmtId="0" fontId="0" fillId="0" borderId="0" xfId="0" applyFont="1"/>
    <xf numFmtId="0" fontId="0" fillId="0" borderId="0" xfId="0" applyNumberFormat="1"/>
    <xf numFmtId="44" fontId="0" fillId="0" borderId="0" xfId="5" applyFont="1"/>
    <xf numFmtId="10" fontId="0" fillId="0" borderId="0" xfId="2" applyNumberFormat="1" applyFont="1"/>
    <xf numFmtId="9" fontId="0" fillId="0" borderId="0" xfId="0" applyNumberFormat="1"/>
    <xf numFmtId="0" fontId="0" fillId="0" borderId="0" xfId="0" applyAlignment="1">
      <alignment vertical="center" wrapText="1"/>
    </xf>
    <xf numFmtId="0" fontId="0" fillId="0" borderId="0" xfId="0"/>
    <xf numFmtId="0" fontId="0" fillId="0" borderId="0" xfId="5" applyNumberFormat="1" applyFont="1"/>
    <xf numFmtId="0" fontId="0" fillId="0" borderId="0" xfId="0"/>
    <xf numFmtId="0" fontId="12" fillId="0" borderId="0" xfId="0" applyFont="1"/>
    <xf numFmtId="0" fontId="13" fillId="0" borderId="0" xfId="0" applyFont="1"/>
    <xf numFmtId="0" fontId="14" fillId="0" borderId="0" xfId="0" applyFont="1"/>
    <xf numFmtId="0" fontId="15" fillId="0" borderId="0" xfId="0" applyFont="1"/>
    <xf numFmtId="20" fontId="0" fillId="0" borderId="0" xfId="0" applyNumberFormat="1"/>
    <xf numFmtId="0" fontId="11" fillId="3" borderId="1" xfId="0" applyFont="1" applyFill="1" applyBorder="1"/>
    <xf numFmtId="44" fontId="0" fillId="0" borderId="0" xfId="0" applyNumberFormat="1" applyFont="1"/>
    <xf numFmtId="0" fontId="0" fillId="0" borderId="0" xfId="0" applyAlignment="1">
      <alignment horizontal="center" vertical="center" wrapText="1"/>
    </xf>
    <xf numFmtId="0" fontId="0" fillId="0" borderId="0" xfId="0" applyBorder="1"/>
    <xf numFmtId="0" fontId="0" fillId="0" borderId="0" xfId="0"/>
    <xf numFmtId="0" fontId="0" fillId="0" borderId="0" xfId="0"/>
    <xf numFmtId="0" fontId="11" fillId="3" borderId="3" xfId="0" applyFont="1" applyFill="1" applyBorder="1"/>
    <xf numFmtId="0" fontId="11" fillId="3" borderId="4" xfId="0" applyFont="1" applyFill="1" applyBorder="1"/>
    <xf numFmtId="14" fontId="0" fillId="2" borderId="5" xfId="0" applyNumberFormat="1" applyFont="1" applyFill="1" applyBorder="1"/>
    <xf numFmtId="14" fontId="0" fillId="6" borderId="5" xfId="0" applyNumberFormat="1" applyFont="1" applyFill="1" applyBorder="1"/>
    <xf numFmtId="14" fontId="0" fillId="6" borderId="7" xfId="0" applyNumberFormat="1" applyFont="1" applyFill="1" applyBorder="1"/>
    <xf numFmtId="10" fontId="0" fillId="2" borderId="6" xfId="2" applyNumberFormat="1" applyFont="1" applyFill="1" applyBorder="1"/>
    <xf numFmtId="10" fontId="0" fillId="6" borderId="6" xfId="2" applyNumberFormat="1" applyFont="1" applyFill="1" applyBorder="1"/>
    <xf numFmtId="10" fontId="0" fillId="6" borderId="2" xfId="2" applyNumberFormat="1" applyFont="1" applyFill="1" applyBorder="1"/>
    <xf numFmtId="22" fontId="0" fillId="0" borderId="0" xfId="0" applyNumberFormat="1"/>
    <xf numFmtId="0" fontId="0" fillId="8" borderId="0" xfId="0" applyFont="1" applyFill="1"/>
    <xf numFmtId="0" fontId="0" fillId="0" borderId="0" xfId="0"/>
    <xf numFmtId="0" fontId="0" fillId="0" borderId="0" xfId="0" applyProtection="1">
      <protection locked="0"/>
    </xf>
    <xf numFmtId="4" fontId="0" fillId="0" borderId="0" xfId="8" applyNumberFormat="1" applyFont="1" applyProtection="1">
      <protection locked="0"/>
    </xf>
    <xf numFmtId="4" fontId="0" fillId="0" borderId="0" xfId="0" applyNumberFormat="1" applyProtection="1">
      <protection locked="0"/>
    </xf>
    <xf numFmtId="166" fontId="0" fillId="0" borderId="0" xfId="0" applyNumberFormat="1" applyProtection="1">
      <protection locked="0"/>
    </xf>
    <xf numFmtId="0" fontId="18" fillId="10" borderId="0" xfId="0" applyFont="1" applyFill="1" applyProtection="1">
      <protection hidden="1"/>
    </xf>
    <xf numFmtId="0" fontId="18" fillId="10" borderId="0" xfId="0" applyNumberFormat="1" applyFont="1" applyFill="1" applyProtection="1">
      <protection hidden="1"/>
    </xf>
    <xf numFmtId="0" fontId="0" fillId="0" borderId="0" xfId="0"/>
    <xf numFmtId="0" fontId="0" fillId="13" borderId="0" xfId="0" applyFill="1"/>
    <xf numFmtId="0" fontId="0" fillId="14" borderId="0" xfId="0" applyFill="1"/>
    <xf numFmtId="0" fontId="11" fillId="11" borderId="8" xfId="0" applyFont="1" applyFill="1" applyBorder="1"/>
    <xf numFmtId="2" fontId="0" fillId="0" borderId="0" xfId="0" applyNumberFormat="1"/>
    <xf numFmtId="0" fontId="0" fillId="0" borderId="0" xfId="0"/>
    <xf numFmtId="0" fontId="0" fillId="0" borderId="0" xfId="0" applyAlignment="1">
      <alignment vertical="center"/>
    </xf>
    <xf numFmtId="0" fontId="11" fillId="3" borderId="0" xfId="0" applyFont="1" applyFill="1" applyBorder="1"/>
    <xf numFmtId="168" fontId="0" fillId="0" borderId="0" xfId="8" applyNumberFormat="1" applyFont="1"/>
    <xf numFmtId="168" fontId="1" fillId="0" borderId="0" xfId="0" applyNumberFormat="1" applyFont="1"/>
    <xf numFmtId="4" fontId="0" fillId="0" borderId="0" xfId="0" applyNumberFormat="1"/>
    <xf numFmtId="166" fontId="0" fillId="0" borderId="0" xfId="0" applyNumberFormat="1"/>
    <xf numFmtId="0" fontId="0" fillId="0" borderId="0" xfId="1" applyNumberFormat="1" applyFont="1"/>
    <xf numFmtId="0" fontId="0" fillId="13" borderId="0" xfId="0" applyFill="1" applyAlignment="1">
      <alignment vertical="center" wrapText="1"/>
    </xf>
    <xf numFmtId="0" fontId="0" fillId="14" borderId="0" xfId="0" applyFill="1" applyAlignment="1">
      <alignment vertical="center" wrapText="1"/>
    </xf>
    <xf numFmtId="0" fontId="11" fillId="0" borderId="0" xfId="0" applyFont="1" applyFill="1" applyBorder="1"/>
    <xf numFmtId="171" fontId="1" fillId="0" borderId="0" xfId="9" applyNumberFormat="1"/>
    <xf numFmtId="171" fontId="0" fillId="16" borderId="7" xfId="9" applyNumberFormat="1" applyFont="1" applyFill="1" applyBorder="1" applyAlignment="1"/>
    <xf numFmtId="171" fontId="20" fillId="0" borderId="0" xfId="0" applyNumberFormat="1" applyFont="1" applyFill="1"/>
    <xf numFmtId="172" fontId="0" fillId="0" borderId="0" xfId="1" applyNumberFormat="1" applyFont="1"/>
    <xf numFmtId="171" fontId="20" fillId="0" borderId="0" xfId="0" applyNumberFormat="1" applyFont="1" applyFill="1" applyBorder="1"/>
    <xf numFmtId="171" fontId="0" fillId="0" borderId="0" xfId="0" applyNumberFormat="1"/>
    <xf numFmtId="14" fontId="0" fillId="0" borderId="0" xfId="0" applyNumberFormat="1" applyAlignment="1">
      <alignment vertical="center" wrapText="1"/>
    </xf>
    <xf numFmtId="173" fontId="0" fillId="0" borderId="0" xfId="0" applyNumberFormat="1"/>
    <xf numFmtId="174" fontId="0" fillId="0" borderId="0" xfId="0" applyNumberFormat="1"/>
    <xf numFmtId="175" fontId="20" fillId="0" borderId="0" xfId="0" applyNumberFormat="1" applyFont="1" applyFill="1" applyBorder="1"/>
    <xf numFmtId="175" fontId="20" fillId="0" borderId="0" xfId="0" applyNumberFormat="1" applyFont="1" applyFill="1"/>
    <xf numFmtId="0" fontId="11" fillId="14" borderId="0" xfId="0" applyFont="1" applyFill="1" applyBorder="1" applyAlignment="1">
      <alignment vertical="center" wrapText="1"/>
    </xf>
    <xf numFmtId="0" fontId="11" fillId="14" borderId="11" xfId="0" applyFont="1" applyFill="1" applyBorder="1" applyAlignment="1">
      <alignment vertical="center" wrapText="1"/>
    </xf>
    <xf numFmtId="166" fontId="0" fillId="0" borderId="0" xfId="0" applyNumberFormat="1" applyBorder="1"/>
    <xf numFmtId="0" fontId="7" fillId="0" borderId="0" xfId="7" applyNumberFormat="1" applyFont="1" applyFill="1"/>
    <xf numFmtId="0" fontId="7" fillId="0" borderId="0" xfId="0" applyFont="1"/>
    <xf numFmtId="167" fontId="7" fillId="0" borderId="0" xfId="10" applyNumberFormat="1" applyFont="1" applyFill="1"/>
    <xf numFmtId="0" fontId="0" fillId="0" borderId="0" xfId="0" applyAlignment="1">
      <alignment horizontal="left" vertical="center" wrapText="1"/>
    </xf>
    <xf numFmtId="43" fontId="7" fillId="0" borderId="0" xfId="1" applyFont="1"/>
    <xf numFmtId="167" fontId="7" fillId="0" borderId="0" xfId="1" applyNumberFormat="1" applyFont="1"/>
    <xf numFmtId="0" fontId="0" fillId="0" borderId="0" xfId="0"/>
    <xf numFmtId="43" fontId="0" fillId="0" borderId="0" xfId="11" applyFont="1"/>
    <xf numFmtId="0" fontId="0" fillId="4" borderId="0" xfId="0" applyFill="1"/>
    <xf numFmtId="168" fontId="1" fillId="4" borderId="0" xfId="0" applyNumberFormat="1" applyFont="1" applyFill="1"/>
    <xf numFmtId="43" fontId="0" fillId="0" borderId="13" xfId="1" applyNumberFormat="1" applyFont="1" applyFill="1" applyBorder="1"/>
    <xf numFmtId="43" fontId="0" fillId="0" borderId="12" xfId="1" applyNumberFormat="1" applyFont="1" applyFill="1" applyBorder="1"/>
    <xf numFmtId="43" fontId="0" fillId="0" borderId="11" xfId="1" applyNumberFormat="1" applyFont="1" applyFill="1" applyBorder="1"/>
    <xf numFmtId="43" fontId="0" fillId="0" borderId="2" xfId="1" applyNumberFormat="1" applyFont="1" applyFill="1" applyBorder="1"/>
    <xf numFmtId="0" fontId="11" fillId="0" borderId="10" xfId="0" applyFont="1" applyFill="1" applyBorder="1"/>
    <xf numFmtId="0" fontId="0" fillId="0" borderId="0" xfId="0" applyFont="1" applyFill="1" applyAlignment="1">
      <alignment vertical="center" wrapText="1"/>
    </xf>
    <xf numFmtId="0" fontId="0" fillId="0" borderId="0" xfId="0" applyFont="1" applyFill="1"/>
    <xf numFmtId="0" fontId="8" fillId="18" borderId="0" xfId="0" applyFont="1" applyFill="1"/>
    <xf numFmtId="43" fontId="8" fillId="18" borderId="0" xfId="1" applyFont="1" applyFill="1"/>
    <xf numFmtId="14" fontId="21" fillId="18" borderId="0" xfId="0" applyNumberFormat="1" applyFont="1" applyFill="1"/>
    <xf numFmtId="14" fontId="21" fillId="18" borderId="0" xfId="0" applyNumberFormat="1" applyFont="1" applyFill="1" applyAlignment="1">
      <alignment horizontal="right"/>
    </xf>
    <xf numFmtId="178" fontId="0" fillId="0" borderId="0" xfId="0" applyNumberFormat="1"/>
    <xf numFmtId="177" fontId="0" fillId="0" borderId="0" xfId="1" applyNumberFormat="1" applyFont="1"/>
    <xf numFmtId="177" fontId="0" fillId="0" borderId="0" xfId="0" applyNumberFormat="1"/>
    <xf numFmtId="0" fontId="0" fillId="0" borderId="0" xfId="0"/>
    <xf numFmtId="9" fontId="0" fillId="5" borderId="0" xfId="2" applyNumberFormat="1" applyFont="1" applyFill="1" applyProtection="1"/>
    <xf numFmtId="179" fontId="0" fillId="0" borderId="0" xfId="0" applyNumberFormat="1"/>
    <xf numFmtId="0" fontId="0" fillId="0" borderId="0" xfId="0"/>
    <xf numFmtId="0" fontId="22" fillId="0" borderId="0" xfId="0" applyFont="1"/>
    <xf numFmtId="0" fontId="4" fillId="0" borderId="0" xfId="0" applyNumberFormat="1" applyFont="1" applyFill="1" applyBorder="1"/>
    <xf numFmtId="180" fontId="22" fillId="0" borderId="0" xfId="2" applyNumberFormat="1" applyFont="1"/>
    <xf numFmtId="0" fontId="22" fillId="0" borderId="0" xfId="0" applyNumberFormat="1" applyFont="1"/>
    <xf numFmtId="0" fontId="0" fillId="0" borderId="0" xfId="0" applyAlignment="1">
      <alignment horizontal="center" wrapText="1"/>
    </xf>
    <xf numFmtId="0" fontId="0" fillId="22" borderId="0" xfId="0" applyFill="1" applyAlignment="1">
      <alignment vertical="center" wrapText="1"/>
    </xf>
    <xf numFmtId="43" fontId="8" fillId="23" borderId="0" xfId="1" applyFont="1" applyFill="1"/>
    <xf numFmtId="0" fontId="8" fillId="25" borderId="0" xfId="0" applyFont="1" applyFill="1"/>
    <xf numFmtId="43" fontId="8" fillId="25" borderId="0" xfId="1" applyFont="1" applyFill="1"/>
    <xf numFmtId="14" fontId="21" fillId="25" borderId="0" xfId="0" applyNumberFormat="1" applyFont="1" applyFill="1"/>
    <xf numFmtId="0" fontId="23" fillId="0" borderId="0" xfId="0" applyFont="1"/>
    <xf numFmtId="17" fontId="7" fillId="0" borderId="0" xfId="0" applyNumberFormat="1" applyFont="1"/>
    <xf numFmtId="0" fontId="7" fillId="0" borderId="15" xfId="0" applyFont="1" applyBorder="1"/>
    <xf numFmtId="0" fontId="7" fillId="0" borderId="16" xfId="0" applyFont="1" applyBorder="1"/>
    <xf numFmtId="0" fontId="0" fillId="7" borderId="17" xfId="0" applyFont="1" applyFill="1" applyBorder="1"/>
    <xf numFmtId="14" fontId="0" fillId="7" borderId="17" xfId="0" applyNumberFormat="1" applyFont="1" applyFill="1" applyBorder="1"/>
    <xf numFmtId="0" fontId="0" fillId="0" borderId="15" xfId="0" applyFont="1" applyBorder="1"/>
    <xf numFmtId="14" fontId="0" fillId="0" borderId="15" xfId="0" applyNumberFormat="1" applyFont="1" applyBorder="1"/>
    <xf numFmtId="0" fontId="0" fillId="7" borderId="15" xfId="0" applyFont="1" applyFill="1" applyBorder="1"/>
    <xf numFmtId="14" fontId="0" fillId="7" borderId="15" xfId="0" applyNumberFormat="1" applyFont="1" applyFill="1" applyBorder="1"/>
    <xf numFmtId="0" fontId="0" fillId="0" borderId="19" xfId="0" applyFont="1" applyBorder="1"/>
    <xf numFmtId="14" fontId="0" fillId="0" borderId="19" xfId="0" applyNumberFormat="1" applyFont="1" applyBorder="1"/>
    <xf numFmtId="10" fontId="0" fillId="7" borderId="18" xfId="2" applyNumberFormat="1" applyFont="1" applyFill="1" applyBorder="1"/>
    <xf numFmtId="10" fontId="0" fillId="0" borderId="16" xfId="2" applyNumberFormat="1" applyFont="1" applyBorder="1"/>
    <xf numFmtId="10" fontId="0" fillId="7" borderId="16" xfId="2" applyNumberFormat="1" applyFont="1" applyFill="1" applyBorder="1"/>
    <xf numFmtId="10" fontId="0" fillId="0" borderId="14" xfId="2" applyNumberFormat="1" applyFont="1" applyBorder="1"/>
    <xf numFmtId="165" fontId="0" fillId="7" borderId="17" xfId="0" applyNumberFormat="1" applyFont="1" applyFill="1" applyBorder="1"/>
    <xf numFmtId="165" fontId="0" fillId="0" borderId="15" xfId="0" applyNumberFormat="1" applyFont="1" applyBorder="1"/>
    <xf numFmtId="165" fontId="0" fillId="7" borderId="15" xfId="0" applyNumberFormat="1" applyFont="1" applyFill="1" applyBorder="1"/>
    <xf numFmtId="165" fontId="0" fillId="0" borderId="19" xfId="0" applyNumberFormat="1" applyFont="1" applyBorder="1"/>
    <xf numFmtId="0" fontId="7" fillId="7" borderId="17" xfId="0" applyFont="1" applyFill="1" applyBorder="1"/>
    <xf numFmtId="0" fontId="7" fillId="7" borderId="15" xfId="0" applyFont="1" applyFill="1" applyBorder="1"/>
    <xf numFmtId="0" fontId="7" fillId="0" borderId="19" xfId="0" applyFont="1" applyBorder="1"/>
    <xf numFmtId="0" fontId="11" fillId="3" borderId="0" xfId="0" applyFont="1" applyFill="1" applyBorder="1" applyAlignment="1">
      <alignment horizontal="center" vertical="center" wrapText="1"/>
    </xf>
    <xf numFmtId="0" fontId="11" fillId="3" borderId="10" xfId="0" applyFont="1" applyFill="1" applyBorder="1" applyAlignment="1">
      <alignment horizontal="center" vertical="center" wrapText="1"/>
    </xf>
    <xf numFmtId="0" fontId="0" fillId="2" borderId="13" xfId="0" applyFont="1" applyFill="1" applyBorder="1" applyAlignment="1">
      <alignment horizontal="center"/>
    </xf>
    <xf numFmtId="0" fontId="0" fillId="2" borderId="12" xfId="0" applyFont="1" applyFill="1" applyBorder="1"/>
    <xf numFmtId="44" fontId="8" fillId="4" borderId="12" xfId="5" applyNumberFormat="1" applyFont="1" applyFill="1" applyBorder="1"/>
    <xf numFmtId="10" fontId="0" fillId="2" borderId="12" xfId="2" applyNumberFormat="1" applyFont="1" applyFill="1" applyBorder="1"/>
    <xf numFmtId="0" fontId="0" fillId="6" borderId="11" xfId="0" applyFont="1" applyFill="1" applyBorder="1" applyAlignment="1">
      <alignment horizontal="center"/>
    </xf>
    <xf numFmtId="0" fontId="0" fillId="6" borderId="2" xfId="0" applyFont="1" applyFill="1" applyBorder="1"/>
    <xf numFmtId="44" fontId="8" fillId="4" borderId="2" xfId="5" applyNumberFormat="1" applyFont="1" applyFill="1" applyBorder="1"/>
    <xf numFmtId="0" fontId="0" fillId="2" borderId="11" xfId="0" applyFont="1" applyFill="1" applyBorder="1" applyAlignment="1">
      <alignment horizontal="center"/>
    </xf>
    <xf numFmtId="0" fontId="0" fillId="2" borderId="2" xfId="0" applyFont="1" applyFill="1" applyBorder="1"/>
    <xf numFmtId="10" fontId="0" fillId="2" borderId="2" xfId="2" applyNumberFormat="1" applyFont="1" applyFill="1" applyBorder="1"/>
    <xf numFmtId="10" fontId="0" fillId="0" borderId="0" xfId="0" applyNumberFormat="1" applyAlignment="1">
      <alignment horizontal="center"/>
    </xf>
    <xf numFmtId="44" fontId="0" fillId="0" borderId="12" xfId="5" applyFont="1" applyFill="1" applyBorder="1"/>
    <xf numFmtId="44" fontId="0" fillId="0" borderId="2" xfId="5" applyFont="1" applyFill="1" applyBorder="1"/>
    <xf numFmtId="0" fontId="0" fillId="0" borderId="22" xfId="0" applyBorder="1"/>
    <xf numFmtId="0" fontId="0" fillId="0" borderId="24" xfId="0" applyBorder="1"/>
    <xf numFmtId="0" fontId="0" fillId="0" borderId="26" xfId="0" applyBorder="1"/>
    <xf numFmtId="0" fontId="11" fillId="3" borderId="9" xfId="0" applyFont="1" applyFill="1" applyBorder="1"/>
    <xf numFmtId="44" fontId="0" fillId="2" borderId="20" xfId="5" applyNumberFormat="1" applyFont="1" applyFill="1" applyBorder="1"/>
    <xf numFmtId="10" fontId="0" fillId="8" borderId="27" xfId="2" applyNumberFormat="1" applyFont="1" applyFill="1" applyBorder="1"/>
    <xf numFmtId="10" fontId="0" fillId="8" borderId="28" xfId="2" applyNumberFormat="1" applyFont="1" applyFill="1" applyBorder="1"/>
    <xf numFmtId="10" fontId="0" fillId="8" borderId="29" xfId="2" applyNumberFormat="1" applyFont="1" applyFill="1" applyBorder="1"/>
    <xf numFmtId="0" fontId="0" fillId="0" borderId="27" xfId="0" applyBorder="1"/>
    <xf numFmtId="0" fontId="0" fillId="0" borderId="28" xfId="0" applyBorder="1"/>
    <xf numFmtId="0" fontId="0" fillId="0" borderId="28" xfId="0" applyNumberFormat="1" applyBorder="1"/>
    <xf numFmtId="0" fontId="0" fillId="0" borderId="29" xfId="0" applyNumberFormat="1" applyBorder="1"/>
    <xf numFmtId="164" fontId="0" fillId="8" borderId="34" xfId="5" applyNumberFormat="1" applyFont="1" applyFill="1" applyBorder="1"/>
    <xf numFmtId="164" fontId="0" fillId="8" borderId="22" xfId="5" applyNumberFormat="1" applyFont="1" applyFill="1" applyBorder="1"/>
    <xf numFmtId="164" fontId="0" fillId="8" borderId="0" xfId="5" applyNumberFormat="1" applyFont="1" applyFill="1" applyBorder="1"/>
    <xf numFmtId="164" fontId="0" fillId="8" borderId="24" xfId="5" applyNumberFormat="1" applyFont="1" applyFill="1" applyBorder="1"/>
    <xf numFmtId="164" fontId="0" fillId="8" borderId="35" xfId="5" applyNumberFormat="1" applyFont="1" applyFill="1" applyBorder="1"/>
    <xf numFmtId="164" fontId="0" fillId="8" borderId="26" xfId="5" applyNumberFormat="1" applyFont="1" applyFill="1" applyBorder="1"/>
    <xf numFmtId="0" fontId="0" fillId="0" borderId="36" xfId="0" applyBorder="1"/>
    <xf numFmtId="0" fontId="0" fillId="0" borderId="30" xfId="0" applyBorder="1"/>
    <xf numFmtId="43" fontId="0" fillId="0" borderId="0" xfId="1" applyFont="1" applyBorder="1"/>
    <xf numFmtId="44" fontId="0" fillId="0" borderId="30" xfId="5" applyFont="1"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165" fontId="0" fillId="10" borderId="31" xfId="5" applyNumberFormat="1" applyFont="1" applyFill="1" applyBorder="1"/>
    <xf numFmtId="165" fontId="0" fillId="10" borderId="32" xfId="5" applyNumberFormat="1" applyFont="1" applyFill="1" applyBorder="1"/>
    <xf numFmtId="165" fontId="0" fillId="10" borderId="33" xfId="5" applyNumberFormat="1" applyFont="1" applyFill="1" applyBorder="1"/>
    <xf numFmtId="43" fontId="0" fillId="0" borderId="31" xfId="1" applyFont="1" applyBorder="1"/>
    <xf numFmtId="43" fontId="1" fillId="0" borderId="33" xfId="1" applyFont="1" applyBorder="1"/>
    <xf numFmtId="0" fontId="11" fillId="23" borderId="4" xfId="0" applyFont="1" applyFill="1" applyBorder="1" applyAlignment="1">
      <alignment vertical="center" wrapText="1"/>
    </xf>
    <xf numFmtId="0" fontId="11" fillId="21" borderId="9" xfId="0" applyFont="1" applyFill="1" applyBorder="1" applyAlignment="1">
      <alignment vertical="center" wrapText="1"/>
    </xf>
    <xf numFmtId="0" fontId="11" fillId="21" borderId="11" xfId="0" applyFont="1" applyFill="1" applyBorder="1" applyAlignment="1">
      <alignment vertical="center" wrapText="1"/>
    </xf>
    <xf numFmtId="172" fontId="19" fillId="24" borderId="30" xfId="1" applyNumberFormat="1" applyFont="1" applyFill="1" applyBorder="1" applyAlignment="1">
      <alignment vertical="center"/>
    </xf>
    <xf numFmtId="172" fontId="19" fillId="20" borderId="30" xfId="1" applyNumberFormat="1" applyFont="1" applyFill="1" applyBorder="1" applyAlignment="1">
      <alignment vertical="center"/>
    </xf>
    <xf numFmtId="43" fontId="19" fillId="24" borderId="30" xfId="1" applyNumberFormat="1" applyFont="1" applyFill="1" applyBorder="1" applyAlignment="1">
      <alignment vertical="center"/>
    </xf>
    <xf numFmtId="43" fontId="19" fillId="20" borderId="30" xfId="1" applyNumberFormat="1" applyFont="1" applyFill="1" applyBorder="1" applyAlignment="1">
      <alignment vertical="center"/>
    </xf>
    <xf numFmtId="0" fontId="11" fillId="26" borderId="44" xfId="0" applyFont="1" applyFill="1" applyBorder="1" applyAlignment="1">
      <alignment horizontal="center"/>
    </xf>
    <xf numFmtId="0" fontId="11" fillId="26" borderId="45" xfId="0" applyFont="1" applyFill="1" applyBorder="1" applyAlignment="1">
      <alignment horizontal="center"/>
    </xf>
    <xf numFmtId="0" fontId="10" fillId="15" borderId="44" xfId="0" applyFont="1" applyFill="1" applyBorder="1" applyAlignment="1">
      <alignment horizontal="center"/>
    </xf>
    <xf numFmtId="0" fontId="0" fillId="15" borderId="45" xfId="0" applyFont="1" applyFill="1" applyBorder="1" applyAlignment="1">
      <alignment horizontal="center"/>
    </xf>
    <xf numFmtId="0" fontId="10" fillId="0" borderId="44" xfId="0" applyFont="1" applyBorder="1" applyAlignment="1">
      <alignment horizontal="center"/>
    </xf>
    <xf numFmtId="0" fontId="0" fillId="0" borderId="45" xfId="0" applyFont="1" applyBorder="1" applyAlignment="1">
      <alignment horizontal="center"/>
    </xf>
    <xf numFmtId="0" fontId="0" fillId="15" borderId="47" xfId="0" applyFont="1" applyFill="1" applyBorder="1" applyAlignment="1">
      <alignment horizontal="center"/>
    </xf>
    <xf numFmtId="14" fontId="0" fillId="0" borderId="27" xfId="0" applyNumberFormat="1" applyBorder="1"/>
    <xf numFmtId="14" fontId="0" fillId="0" borderId="28" xfId="0" applyNumberFormat="1" applyBorder="1"/>
    <xf numFmtId="14" fontId="0" fillId="0" borderId="29" xfId="0" applyNumberFormat="1" applyBorder="1"/>
    <xf numFmtId="0" fontId="0" fillId="0" borderId="21" xfId="0" applyNumberFormat="1" applyBorder="1"/>
    <xf numFmtId="0" fontId="0" fillId="0" borderId="34" xfId="0" applyBorder="1"/>
    <xf numFmtId="0" fontId="0" fillId="0" borderId="23" xfId="0" applyNumberFormat="1" applyBorder="1"/>
    <xf numFmtId="0" fontId="0" fillId="0" borderId="24" xfId="0" applyNumberFormat="1" applyBorder="1"/>
    <xf numFmtId="0" fontId="0" fillId="0" borderId="24" xfId="1" applyNumberFormat="1" applyFont="1" applyBorder="1"/>
    <xf numFmtId="0" fontId="0" fillId="0" borderId="25" xfId="0" applyNumberFormat="1" applyBorder="1"/>
    <xf numFmtId="0" fontId="0" fillId="0" borderId="35" xfId="0" applyBorder="1"/>
    <xf numFmtId="43" fontId="7" fillId="0" borderId="0" xfId="1" applyFont="1" applyFill="1" applyBorder="1"/>
    <xf numFmtId="0" fontId="0" fillId="29" borderId="51" xfId="0" applyFill="1" applyBorder="1"/>
    <xf numFmtId="0" fontId="0" fillId="29" borderId="52" xfId="0" applyFill="1" applyBorder="1"/>
    <xf numFmtId="0" fontId="0" fillId="29" borderId="53" xfId="0" applyFill="1" applyBorder="1"/>
    <xf numFmtId="0" fontId="0" fillId="29" borderId="54" xfId="0" applyFill="1" applyBorder="1"/>
    <xf numFmtId="0" fontId="0" fillId="29" borderId="0" xfId="0" applyFill="1" applyBorder="1"/>
    <xf numFmtId="0" fontId="0" fillId="29" borderId="55" xfId="0" applyFill="1" applyBorder="1" applyAlignment="1">
      <alignment horizontal="center"/>
    </xf>
    <xf numFmtId="0" fontId="0" fillId="29" borderId="56" xfId="0" applyFill="1" applyBorder="1"/>
    <xf numFmtId="0" fontId="24" fillId="29" borderId="54" xfId="0" applyFont="1" applyFill="1" applyBorder="1"/>
    <xf numFmtId="0" fontId="24" fillId="29" borderId="0" xfId="0" applyFont="1" applyFill="1" applyBorder="1"/>
    <xf numFmtId="0" fontId="0" fillId="29" borderId="58" xfId="0" applyFill="1" applyBorder="1"/>
    <xf numFmtId="0" fontId="0" fillId="29" borderId="59" xfId="0" applyFill="1" applyBorder="1"/>
    <xf numFmtId="0" fontId="25" fillId="29" borderId="54" xfId="0" applyFont="1" applyFill="1" applyBorder="1"/>
    <xf numFmtId="0" fontId="25" fillId="29" borderId="0" xfId="0" applyFont="1" applyFill="1" applyBorder="1"/>
    <xf numFmtId="0" fontId="0" fillId="29" borderId="54" xfId="0" applyFill="1" applyBorder="1" applyAlignment="1"/>
    <xf numFmtId="0" fontId="26" fillId="29" borderId="62" xfId="0" applyFont="1" applyFill="1" applyBorder="1" applyAlignment="1">
      <alignment vertical="center"/>
    </xf>
    <xf numFmtId="0" fontId="26" fillId="29" borderId="0" xfId="0" applyFont="1" applyFill="1" applyBorder="1" applyAlignment="1">
      <alignment vertical="center"/>
    </xf>
    <xf numFmtId="0" fontId="0" fillId="29" borderId="0" xfId="0" applyFill="1" applyBorder="1" applyAlignment="1">
      <alignment horizontal="left" vertical="center"/>
    </xf>
    <xf numFmtId="0" fontId="0" fillId="29" borderId="59" xfId="0" applyFill="1" applyBorder="1" applyAlignment="1">
      <alignment horizontal="left" vertical="center"/>
    </xf>
    <xf numFmtId="0" fontId="28" fillId="31" borderId="64" xfId="0" applyFont="1" applyFill="1" applyBorder="1" applyAlignment="1">
      <alignment horizontal="center"/>
    </xf>
    <xf numFmtId="0" fontId="29" fillId="29" borderId="64" xfId="0" applyFont="1" applyFill="1" applyBorder="1" applyAlignment="1">
      <alignment vertical="center"/>
    </xf>
    <xf numFmtId="0" fontId="29" fillId="30" borderId="64" xfId="0" applyFont="1" applyFill="1" applyBorder="1" applyAlignment="1">
      <alignment vertical="center"/>
    </xf>
    <xf numFmtId="0" fontId="0" fillId="29" borderId="0" xfId="0" applyFill="1" applyBorder="1" applyAlignment="1"/>
    <xf numFmtId="0" fontId="0" fillId="29" borderId="56" xfId="0" applyFill="1" applyBorder="1" applyAlignment="1"/>
    <xf numFmtId="0" fontId="0" fillId="29" borderId="73" xfId="0" applyFill="1" applyBorder="1"/>
    <xf numFmtId="0" fontId="0" fillId="29" borderId="74" xfId="0" applyFill="1" applyBorder="1" applyAlignment="1"/>
    <xf numFmtId="0" fontId="0" fillId="29" borderId="0" xfId="0" applyFill="1"/>
    <xf numFmtId="0" fontId="32" fillId="0" borderId="0" xfId="13" applyFont="1" applyFill="1" applyBorder="1" applyAlignment="1">
      <alignment horizontal="left"/>
    </xf>
    <xf numFmtId="0" fontId="1" fillId="0" borderId="0" xfId="12" applyFill="1"/>
    <xf numFmtId="0" fontId="33" fillId="0" borderId="0" xfId="14" applyFill="1">
      <alignment vertical="center"/>
    </xf>
    <xf numFmtId="0" fontId="33" fillId="0" borderId="0" xfId="14">
      <alignment vertical="center"/>
    </xf>
    <xf numFmtId="0" fontId="34" fillId="0" borderId="0" xfId="14" applyFont="1" applyFill="1" applyAlignment="1">
      <alignment horizontal="right"/>
    </xf>
    <xf numFmtId="0" fontId="34" fillId="0" borderId="0" xfId="14" applyFont="1" applyFill="1" applyAlignment="1">
      <alignment horizontal="left"/>
    </xf>
    <xf numFmtId="0" fontId="36" fillId="0" borderId="0" xfId="15" applyFont="1" applyAlignment="1">
      <alignment vertical="center"/>
    </xf>
    <xf numFmtId="0" fontId="36" fillId="0" borderId="0" xfId="15" applyFont="1" applyFill="1" applyBorder="1" applyAlignment="1">
      <alignment horizontal="right" vertical="center"/>
    </xf>
    <xf numFmtId="0" fontId="37" fillId="0" borderId="0" xfId="14" applyFont="1" applyFill="1" applyAlignment="1">
      <alignment vertical="center"/>
    </xf>
    <xf numFmtId="0" fontId="38" fillId="0" borderId="0" xfId="14" applyFont="1" applyAlignment="1">
      <alignment horizontal="left" vertical="center" indent="1"/>
    </xf>
    <xf numFmtId="165" fontId="39" fillId="0" borderId="0" xfId="12" applyNumberFormat="1" applyFont="1" applyFill="1" applyBorder="1" applyAlignment="1">
      <alignment vertical="center"/>
    </xf>
    <xf numFmtId="165" fontId="20" fillId="0" borderId="0" xfId="12" applyNumberFormat="1" applyFont="1" applyFill="1" applyBorder="1" applyAlignment="1">
      <alignment vertical="center"/>
    </xf>
    <xf numFmtId="0" fontId="20" fillId="0" borderId="0" xfId="12" applyFont="1" applyFill="1" applyBorder="1" applyAlignment="1">
      <alignment vertical="center"/>
    </xf>
    <xf numFmtId="0" fontId="33" fillId="0" borderId="0" xfId="14" applyFill="1" applyAlignment="1">
      <alignment vertical="center"/>
    </xf>
    <xf numFmtId="0" fontId="40" fillId="0" borderId="0" xfId="15" applyFont="1" applyFill="1" applyBorder="1" applyAlignment="1">
      <alignment vertical="center"/>
    </xf>
    <xf numFmtId="0" fontId="40" fillId="0" borderId="0" xfId="15" applyFont="1" applyFill="1" applyBorder="1" applyAlignment="1">
      <alignment horizontal="right" vertical="center"/>
    </xf>
    <xf numFmtId="0" fontId="41" fillId="0" borderId="0" xfId="14" applyFont="1" applyFill="1" applyBorder="1" applyAlignment="1">
      <alignment horizontal="left" vertical="center" indent="1"/>
    </xf>
    <xf numFmtId="165" fontId="41" fillId="0" borderId="0" xfId="14" applyNumberFormat="1" applyFont="1" applyFill="1" applyBorder="1" applyAlignment="1">
      <alignment vertical="center"/>
    </xf>
    <xf numFmtId="165" fontId="41" fillId="0" borderId="0" xfId="14" applyNumberFormat="1" applyFont="1" applyFill="1" applyBorder="1" applyAlignment="1">
      <alignment horizontal="left" vertical="center" indent="1"/>
    </xf>
    <xf numFmtId="0" fontId="33" fillId="0" borderId="0" xfId="14" applyFill="1" applyAlignment="1">
      <alignment horizontal="left" vertical="center" indent="1"/>
    </xf>
    <xf numFmtId="0" fontId="33" fillId="0" borderId="0" xfId="14" applyAlignment="1">
      <alignment horizontal="left" vertical="center" indent="1"/>
    </xf>
    <xf numFmtId="165" fontId="41" fillId="0" borderId="0" xfId="14" applyNumberFormat="1" applyFont="1">
      <alignment vertical="center"/>
    </xf>
    <xf numFmtId="0" fontId="41" fillId="0" borderId="0" xfId="14" applyFont="1">
      <alignment vertical="center"/>
    </xf>
    <xf numFmtId="0" fontId="38" fillId="0" borderId="0" xfId="14" applyFont="1" applyFill="1" applyBorder="1" applyAlignment="1">
      <alignment horizontal="left" vertical="center" indent="1"/>
    </xf>
    <xf numFmtId="0" fontId="41" fillId="0" borderId="0" xfId="14" applyFont="1" applyFill="1" applyBorder="1" applyAlignment="1">
      <alignment vertical="center"/>
    </xf>
    <xf numFmtId="165" fontId="42" fillId="0" borderId="0" xfId="14" applyNumberFormat="1" applyFont="1" applyFill="1">
      <alignment vertical="center"/>
    </xf>
    <xf numFmtId="0" fontId="43" fillId="0" borderId="0" xfId="14" applyFont="1" applyFill="1" applyBorder="1">
      <alignment vertical="center"/>
    </xf>
    <xf numFmtId="0" fontId="33" fillId="0" borderId="0" xfId="14" applyFont="1" applyFill="1" applyBorder="1" applyAlignment="1">
      <alignment horizontal="left" vertical="center" indent="1"/>
    </xf>
    <xf numFmtId="182" fontId="33" fillId="0" borderId="0" xfId="14" applyNumberFormat="1" applyFont="1" applyFill="1" applyBorder="1">
      <alignment vertical="center"/>
    </xf>
    <xf numFmtId="0" fontId="33" fillId="0" borderId="0" xfId="14" applyFont="1" applyFill="1" applyBorder="1">
      <alignment vertical="center"/>
    </xf>
    <xf numFmtId="0" fontId="44" fillId="0" borderId="0" xfId="0" applyFont="1"/>
    <xf numFmtId="0" fontId="0" fillId="0" borderId="0" xfId="0" applyAlignment="1">
      <alignment horizontal="center" vertical="center"/>
    </xf>
    <xf numFmtId="44" fontId="0" fillId="2" borderId="20" xfId="5" applyFont="1" applyFill="1" applyBorder="1" applyAlignment="1">
      <alignment horizontal="center" vertical="center"/>
    </xf>
    <xf numFmtId="0" fontId="7" fillId="32" borderId="0" xfId="0" applyFont="1" applyFill="1"/>
    <xf numFmtId="17" fontId="7" fillId="32" borderId="0" xfId="0" applyNumberFormat="1" applyFont="1" applyFill="1"/>
    <xf numFmtId="44" fontId="0" fillId="0" borderId="27" xfId="5" applyFont="1" applyBorder="1"/>
    <xf numFmtId="44" fontId="0" fillId="0" borderId="28" xfId="5" applyFont="1" applyBorder="1"/>
    <xf numFmtId="44" fontId="0" fillId="0" borderId="29" xfId="5" applyFont="1" applyBorder="1"/>
    <xf numFmtId="0" fontId="11" fillId="4" borderId="10" xfId="0" applyFont="1" applyFill="1" applyBorder="1" applyAlignment="1">
      <alignment horizontal="center"/>
    </xf>
    <xf numFmtId="0" fontId="11" fillId="12" borderId="77" xfId="0" applyFont="1" applyFill="1" applyBorder="1" applyAlignment="1"/>
    <xf numFmtId="0" fontId="11" fillId="12" borderId="2" xfId="0" applyFont="1" applyFill="1" applyBorder="1" applyAlignment="1"/>
    <xf numFmtId="183" fontId="0" fillId="0" borderId="0" xfId="0" applyNumberFormat="1"/>
    <xf numFmtId="0" fontId="8" fillId="33" borderId="0" xfId="0" applyFont="1" applyFill="1"/>
    <xf numFmtId="43" fontId="8" fillId="33" borderId="0" xfId="1" applyFont="1" applyFill="1"/>
    <xf numFmtId="14" fontId="21" fillId="33" borderId="0" xfId="0" applyNumberFormat="1" applyFont="1" applyFill="1"/>
    <xf numFmtId="14" fontId="0" fillId="0" borderId="0" xfId="0" applyNumberFormat="1" applyAlignment="1">
      <alignment horizontal="center" vertical="center" wrapText="1"/>
    </xf>
    <xf numFmtId="174" fontId="0" fillId="0" borderId="27" xfId="0" applyNumberFormat="1" applyBorder="1"/>
    <xf numFmtId="174" fontId="0" fillId="0" borderId="28" xfId="0" applyNumberFormat="1" applyBorder="1"/>
    <xf numFmtId="174" fontId="0" fillId="0" borderId="29" xfId="0" applyNumberFormat="1" applyBorder="1"/>
    <xf numFmtId="0" fontId="11" fillId="34" borderId="0" xfId="0" applyFont="1" applyFill="1" applyBorder="1"/>
    <xf numFmtId="0" fontId="11" fillId="34" borderId="10" xfId="0" applyFont="1" applyFill="1" applyBorder="1"/>
    <xf numFmtId="0" fontId="11" fillId="34" borderId="13" xfId="0" applyFont="1" applyFill="1" applyBorder="1"/>
    <xf numFmtId="0" fontId="11" fillId="34" borderId="11" xfId="0" applyFont="1" applyFill="1" applyBorder="1"/>
    <xf numFmtId="43" fontId="0" fillId="0" borderId="21" xfId="1" applyFont="1" applyBorder="1"/>
    <xf numFmtId="43" fontId="0" fillId="0" borderId="34" xfId="1" applyFont="1" applyBorder="1"/>
    <xf numFmtId="43" fontId="0" fillId="0" borderId="22" xfId="1" applyFont="1" applyBorder="1"/>
    <xf numFmtId="43" fontId="0" fillId="0" borderId="23" xfId="1" applyFont="1" applyBorder="1"/>
    <xf numFmtId="43" fontId="0" fillId="0" borderId="24" xfId="1" applyFont="1" applyBorder="1"/>
    <xf numFmtId="43" fontId="0" fillId="0" borderId="25" xfId="1" applyFont="1" applyBorder="1"/>
    <xf numFmtId="43" fontId="0" fillId="0" borderId="35" xfId="1" applyFont="1" applyBorder="1"/>
    <xf numFmtId="43" fontId="0" fillId="0" borderId="26" xfId="1" applyFont="1" applyBorder="1"/>
    <xf numFmtId="43" fontId="17" fillId="10" borderId="27" xfId="7" applyNumberFormat="1" applyFont="1" applyFill="1" applyBorder="1" applyProtection="1">
      <protection locked="0"/>
    </xf>
    <xf numFmtId="43" fontId="17" fillId="10" borderId="28" xfId="7" applyNumberFormat="1" applyFont="1" applyFill="1" applyBorder="1" applyProtection="1">
      <protection locked="0"/>
    </xf>
    <xf numFmtId="43" fontId="17" fillId="10" borderId="29" xfId="7" applyNumberFormat="1" applyFont="1" applyFill="1" applyBorder="1" applyProtection="1">
      <protection locked="0"/>
    </xf>
    <xf numFmtId="0" fontId="0" fillId="0" borderId="29" xfId="0" applyBorder="1"/>
    <xf numFmtId="171" fontId="1" fillId="0" borderId="27" xfId="9" applyNumberFormat="1" applyBorder="1"/>
    <xf numFmtId="171" fontId="1" fillId="0" borderId="28" xfId="9" applyNumberFormat="1" applyBorder="1"/>
    <xf numFmtId="171" fontId="1" fillId="0" borderId="29" xfId="9" applyNumberFormat="1" applyBorder="1"/>
    <xf numFmtId="172" fontId="0" fillId="0" borderId="27" xfId="1" applyNumberFormat="1" applyFont="1" applyBorder="1"/>
    <xf numFmtId="172" fontId="0" fillId="0" borderId="28" xfId="1" applyNumberFormat="1" applyFont="1" applyBorder="1"/>
    <xf numFmtId="172" fontId="0" fillId="0" borderId="29" xfId="1" applyNumberFormat="1" applyFont="1" applyBorder="1"/>
    <xf numFmtId="174" fontId="0" fillId="0" borderId="78" xfId="0" applyNumberFormat="1" applyBorder="1"/>
    <xf numFmtId="43" fontId="0" fillId="0" borderId="79" xfId="1" applyFont="1" applyBorder="1"/>
    <xf numFmtId="44" fontId="0" fillId="0" borderId="79" xfId="5" applyFont="1" applyBorder="1"/>
    <xf numFmtId="44" fontId="0" fillId="0" borderId="80" xfId="5" applyFont="1" applyBorder="1"/>
    <xf numFmtId="176" fontId="0" fillId="6" borderId="10" xfId="0" applyNumberFormat="1" applyFont="1" applyFill="1" applyBorder="1"/>
    <xf numFmtId="14" fontId="0" fillId="2" borderId="20" xfId="0" applyNumberFormat="1" applyFont="1" applyFill="1" applyBorder="1"/>
    <xf numFmtId="22" fontId="0" fillId="2" borderId="20" xfId="0" applyNumberFormat="1" applyFont="1" applyFill="1" applyBorder="1"/>
    <xf numFmtId="0" fontId="7" fillId="0" borderId="27" xfId="0" applyFont="1" applyBorder="1"/>
    <xf numFmtId="0" fontId="7" fillId="0" borderId="28" xfId="0" applyFont="1" applyBorder="1"/>
    <xf numFmtId="0" fontId="7" fillId="0" borderId="28" xfId="0" applyNumberFormat="1" applyFont="1" applyBorder="1"/>
    <xf numFmtId="0" fontId="7" fillId="0" borderId="29" xfId="0" applyNumberFormat="1" applyFont="1" applyBorder="1"/>
    <xf numFmtId="0" fontId="18" fillId="0" borderId="27" xfId="0" applyFont="1" applyFill="1" applyBorder="1"/>
    <xf numFmtId="0" fontId="18" fillId="0" borderId="28" xfId="0" applyFont="1" applyFill="1" applyBorder="1"/>
    <xf numFmtId="0" fontId="18" fillId="0" borderId="29" xfId="0" applyFont="1" applyFill="1" applyBorder="1"/>
    <xf numFmtId="0" fontId="0" fillId="0" borderId="27" xfId="0" applyNumberFormat="1" applyBorder="1"/>
    <xf numFmtId="0" fontId="0" fillId="8" borderId="27" xfId="0" applyFont="1" applyFill="1" applyBorder="1"/>
    <xf numFmtId="0" fontId="0" fillId="8" borderId="28" xfId="0" applyFont="1" applyFill="1" applyBorder="1"/>
    <xf numFmtId="0" fontId="0" fillId="8" borderId="28" xfId="0" applyNumberFormat="1" applyFont="1" applyFill="1" applyBorder="1"/>
    <xf numFmtId="0" fontId="0" fillId="8" borderId="29" xfId="0" applyNumberFormat="1" applyFont="1" applyFill="1" applyBorder="1"/>
    <xf numFmtId="44" fontId="0" fillId="0" borderId="20" xfId="5" applyFont="1" applyBorder="1"/>
    <xf numFmtId="0" fontId="7" fillId="37" borderId="0" xfId="0" applyFont="1" applyFill="1"/>
    <xf numFmtId="43" fontId="7" fillId="37" borderId="0" xfId="1" applyFont="1" applyFill="1"/>
    <xf numFmtId="14" fontId="28" fillId="37" borderId="0" xfId="0" applyNumberFormat="1" applyFont="1" applyFill="1"/>
    <xf numFmtId="0" fontId="0" fillId="10" borderId="0" xfId="0" applyFill="1"/>
    <xf numFmtId="0" fontId="0" fillId="38" borderId="0" xfId="0" applyFill="1"/>
    <xf numFmtId="0" fontId="0" fillId="0" borderId="0" xfId="0" applyNumberFormat="1" applyFill="1"/>
    <xf numFmtId="14" fontId="0" fillId="0" borderId="0" xfId="0" applyNumberFormat="1" applyFill="1"/>
    <xf numFmtId="169" fontId="0" fillId="0" borderId="0" xfId="0" applyNumberFormat="1" applyFill="1"/>
    <xf numFmtId="170" fontId="0" fillId="0" borderId="0" xfId="0" applyNumberFormat="1" applyFill="1"/>
    <xf numFmtId="0" fontId="8" fillId="38" borderId="0" xfId="0" applyFont="1" applyFill="1"/>
    <xf numFmtId="0" fontId="8" fillId="10" borderId="0" xfId="0" applyFont="1" applyFill="1"/>
    <xf numFmtId="0" fontId="23" fillId="38" borderId="0" xfId="0" applyFont="1" applyFill="1"/>
    <xf numFmtId="0" fontId="11" fillId="12" borderId="0" xfId="0" applyFont="1" applyFill="1" applyBorder="1" applyAlignment="1">
      <alignment horizontal="center"/>
    </xf>
    <xf numFmtId="0" fontId="0" fillId="0" borderId="81" xfId="0" applyBorder="1" applyAlignment="1">
      <alignment horizontal="right"/>
    </xf>
    <xf numFmtId="0" fontId="0" fillId="0" borderId="82" xfId="0" applyBorder="1"/>
    <xf numFmtId="0" fontId="0" fillId="0" borderId="83" xfId="0" applyBorder="1" applyAlignment="1">
      <alignment horizontal="right"/>
    </xf>
    <xf numFmtId="0" fontId="0" fillId="0" borderId="84" xfId="0" applyBorder="1"/>
    <xf numFmtId="0" fontId="0" fillId="0" borderId="85" xfId="0" applyBorder="1" applyAlignment="1">
      <alignment horizontal="right"/>
    </xf>
    <xf numFmtId="0" fontId="0" fillId="0" borderId="86" xfId="0" applyBorder="1"/>
    <xf numFmtId="0" fontId="0" fillId="0" borderId="87" xfId="0" applyBorder="1"/>
    <xf numFmtId="0" fontId="7" fillId="0" borderId="89" xfId="0" applyFont="1" applyBorder="1"/>
    <xf numFmtId="0" fontId="7" fillId="0" borderId="90" xfId="0" applyFont="1" applyBorder="1"/>
    <xf numFmtId="0" fontId="7" fillId="0" borderId="91" xfId="0" applyFont="1" applyBorder="1"/>
    <xf numFmtId="0" fontId="7" fillId="0" borderId="93" xfId="0" applyFont="1" applyBorder="1" applyAlignment="1">
      <alignment horizontal="center" vertical="center"/>
    </xf>
    <xf numFmtId="0" fontId="0" fillId="0" borderId="93" xfId="0" applyBorder="1"/>
    <xf numFmtId="0" fontId="7" fillId="0" borderId="90" xfId="0" applyFont="1" applyBorder="1" applyAlignment="1">
      <alignment horizontal="center" vertical="center"/>
    </xf>
    <xf numFmtId="0" fontId="0" fillId="0" borderId="90" xfId="0" applyBorder="1"/>
    <xf numFmtId="44" fontId="0" fillId="0" borderId="90" xfId="5" applyFont="1" applyBorder="1"/>
    <xf numFmtId="0" fontId="0" fillId="0" borderId="94" xfId="0" applyBorder="1"/>
    <xf numFmtId="0" fontId="7" fillId="0" borderId="95" xfId="0" applyFont="1" applyBorder="1" applyAlignment="1">
      <alignment horizontal="center" vertical="center"/>
    </xf>
    <xf numFmtId="44" fontId="0" fillId="0" borderId="96" xfId="5" applyFont="1" applyBorder="1"/>
    <xf numFmtId="44" fontId="0" fillId="0" borderId="97" xfId="5" applyFont="1" applyBorder="1"/>
    <xf numFmtId="44" fontId="0" fillId="0" borderId="98" xfId="5" applyFont="1" applyBorder="1"/>
    <xf numFmtId="10" fontId="0" fillId="0" borderId="96" xfId="2" applyNumberFormat="1" applyFont="1" applyBorder="1"/>
    <xf numFmtId="10" fontId="0" fillId="0" borderId="97" xfId="2" applyNumberFormat="1" applyFont="1" applyBorder="1"/>
    <xf numFmtId="10" fontId="0" fillId="0" borderId="98" xfId="2" applyNumberFormat="1" applyFont="1" applyBorder="1"/>
    <xf numFmtId="44" fontId="0" fillId="0" borderId="87" xfId="5" applyFont="1" applyBorder="1"/>
    <xf numFmtId="0" fontId="7" fillId="0" borderId="88" xfId="0" applyFont="1" applyBorder="1"/>
    <xf numFmtId="172" fontId="18" fillId="8" borderId="27" xfId="1" applyNumberFormat="1" applyFont="1" applyFill="1" applyBorder="1"/>
    <xf numFmtId="172" fontId="18" fillId="8" borderId="28" xfId="1" applyNumberFormat="1" applyFont="1" applyFill="1" applyBorder="1"/>
    <xf numFmtId="43" fontId="18" fillId="8" borderId="27" xfId="1" applyNumberFormat="1" applyFont="1" applyFill="1" applyBorder="1"/>
    <xf numFmtId="43" fontId="18" fillId="8" borderId="28" xfId="1" applyNumberFormat="1" applyFont="1" applyFill="1" applyBorder="1"/>
    <xf numFmtId="0" fontId="11" fillId="11" borderId="99" xfId="0" applyFont="1" applyFill="1" applyBorder="1"/>
    <xf numFmtId="0" fontId="11" fillId="12" borderId="104" xfId="0" applyFont="1" applyFill="1" applyBorder="1" applyAlignment="1"/>
    <xf numFmtId="0" fontId="0" fillId="13" borderId="0" xfId="0" applyFill="1" applyBorder="1"/>
    <xf numFmtId="0" fontId="0" fillId="14" borderId="0" xfId="0" applyFill="1" applyBorder="1"/>
    <xf numFmtId="0" fontId="0" fillId="14" borderId="105" xfId="0" applyFill="1" applyBorder="1"/>
    <xf numFmtId="0" fontId="11" fillId="12" borderId="106" xfId="0" applyFont="1" applyFill="1" applyBorder="1" applyAlignment="1"/>
    <xf numFmtId="43" fontId="0" fillId="0" borderId="105" xfId="1" applyFont="1" applyBorder="1"/>
    <xf numFmtId="0" fontId="11" fillId="12" borderId="107" xfId="0" applyFont="1" applyFill="1" applyBorder="1" applyAlignment="1"/>
    <xf numFmtId="0" fontId="11" fillId="12" borderId="108" xfId="0" applyFont="1" applyFill="1" applyBorder="1" applyAlignment="1"/>
    <xf numFmtId="43" fontId="0" fillId="0" borderId="55" xfId="1" applyFont="1" applyBorder="1"/>
    <xf numFmtId="43" fontId="0" fillId="0" borderId="109" xfId="1" applyFont="1" applyBorder="1"/>
    <xf numFmtId="0" fontId="11" fillId="4" borderId="62" xfId="0" applyFont="1" applyFill="1" applyBorder="1" applyAlignment="1">
      <alignment horizontal="center"/>
    </xf>
    <xf numFmtId="0" fontId="11" fillId="12" borderId="105" xfId="0" applyFont="1" applyFill="1" applyBorder="1" applyAlignment="1">
      <alignment horizontal="center"/>
    </xf>
    <xf numFmtId="0" fontId="11" fillId="12" borderId="110" xfId="0" applyFont="1" applyFill="1" applyBorder="1" applyAlignment="1"/>
    <xf numFmtId="0" fontId="11" fillId="12" borderId="113" xfId="0" applyFont="1" applyFill="1" applyBorder="1" applyAlignment="1"/>
    <xf numFmtId="172" fontId="18" fillId="8" borderId="114" xfId="1" applyNumberFormat="1" applyFont="1" applyFill="1" applyBorder="1"/>
    <xf numFmtId="0" fontId="11" fillId="12" borderId="115" xfId="0" applyFont="1" applyFill="1" applyBorder="1" applyAlignment="1"/>
    <xf numFmtId="43" fontId="18" fillId="8" borderId="114" xfId="1" applyNumberFormat="1" applyFont="1" applyFill="1" applyBorder="1"/>
    <xf numFmtId="0" fontId="0" fillId="4" borderId="0" xfId="0" applyFill="1" applyBorder="1"/>
    <xf numFmtId="0" fontId="0" fillId="4" borderId="55" xfId="0" applyFill="1" applyBorder="1"/>
    <xf numFmtId="43" fontId="0" fillId="4" borderId="0" xfId="1" applyFont="1" applyFill="1" applyBorder="1"/>
    <xf numFmtId="172" fontId="18" fillId="8" borderId="111" xfId="1" applyNumberFormat="1" applyFont="1" applyFill="1" applyBorder="1"/>
    <xf numFmtId="172" fontId="18" fillId="8" borderId="112" xfId="1" applyNumberFormat="1" applyFont="1" applyFill="1" applyBorder="1"/>
    <xf numFmtId="172" fontId="18" fillId="8" borderId="116" xfId="1" applyNumberFormat="1" applyFont="1" applyFill="1" applyBorder="1"/>
    <xf numFmtId="0" fontId="7" fillId="36" borderId="27" xfId="0" applyFont="1" applyFill="1" applyBorder="1"/>
    <xf numFmtId="0" fontId="7" fillId="35" borderId="119" xfId="0" applyFont="1" applyFill="1" applyBorder="1"/>
    <xf numFmtId="0" fontId="7" fillId="36" borderId="119" xfId="0" applyFont="1" applyFill="1" applyBorder="1"/>
    <xf numFmtId="167" fontId="7" fillId="35" borderId="119" xfId="1" applyNumberFormat="1" applyFont="1" applyFill="1" applyBorder="1"/>
    <xf numFmtId="167" fontId="7" fillId="36" borderId="119" xfId="1" applyNumberFormat="1" applyFont="1" applyFill="1" applyBorder="1"/>
    <xf numFmtId="167" fontId="7" fillId="35" borderId="92" xfId="1" applyNumberFormat="1" applyFont="1" applyFill="1" applyBorder="1"/>
    <xf numFmtId="43" fontId="45" fillId="25" borderId="0" xfId="1" applyFont="1" applyFill="1"/>
    <xf numFmtId="0" fontId="45" fillId="25" borderId="0" xfId="0" applyFont="1" applyFill="1"/>
    <xf numFmtId="43" fontId="7" fillId="0" borderId="34" xfId="1" applyFont="1" applyFill="1" applyBorder="1"/>
    <xf numFmtId="43" fontId="7" fillId="0" borderId="22" xfId="1" applyFont="1" applyBorder="1"/>
    <xf numFmtId="43" fontId="7" fillId="0" borderId="24" xfId="1" applyFont="1" applyBorder="1"/>
    <xf numFmtId="167" fontId="7" fillId="0" borderId="24" xfId="1" applyNumberFormat="1" applyFont="1" applyBorder="1"/>
    <xf numFmtId="43" fontId="7" fillId="0" borderId="35" xfId="1" applyFont="1" applyFill="1" applyBorder="1"/>
    <xf numFmtId="167" fontId="7" fillId="0" borderId="26" xfId="1" applyNumberFormat="1" applyFont="1" applyBorder="1"/>
    <xf numFmtId="14" fontId="0" fillId="0" borderId="20" xfId="0" applyNumberFormat="1" applyBorder="1"/>
    <xf numFmtId="0" fontId="11" fillId="27" borderId="46" xfId="0" applyFont="1" applyFill="1" applyBorder="1" applyAlignment="1">
      <alignment horizontal="center"/>
    </xf>
    <xf numFmtId="0" fontId="7" fillId="0" borderId="48" xfId="0" applyFont="1" applyBorder="1" applyAlignment="1">
      <alignment horizontal="center" vertical="center"/>
    </xf>
    <xf numFmtId="0" fontId="7" fillId="0" borderId="49" xfId="0" applyFont="1" applyBorder="1" applyAlignment="1">
      <alignment horizontal="center" vertical="center"/>
    </xf>
    <xf numFmtId="0" fontId="7" fillId="0" borderId="50" xfId="0" applyFont="1" applyBorder="1" applyAlignment="1">
      <alignment horizontal="center" vertical="center"/>
    </xf>
    <xf numFmtId="0" fontId="11" fillId="12" borderId="100" xfId="0" applyFont="1" applyFill="1" applyBorder="1"/>
    <xf numFmtId="0" fontId="11" fillId="12" borderId="101" xfId="0" applyFont="1" applyFill="1" applyBorder="1"/>
    <xf numFmtId="0" fontId="11" fillId="12" borderId="102" xfId="0" applyFont="1" applyFill="1" applyBorder="1"/>
    <xf numFmtId="0" fontId="11" fillId="11" borderId="100" xfId="0" applyFont="1" applyFill="1" applyBorder="1"/>
    <xf numFmtId="0" fontId="11" fillId="11" borderId="101" xfId="0" applyFont="1" applyFill="1" applyBorder="1"/>
    <xf numFmtId="0" fontId="11" fillId="11" borderId="102" xfId="0" applyFont="1" applyFill="1" applyBorder="1"/>
    <xf numFmtId="0" fontId="11" fillId="11" borderId="103" xfId="0" applyFont="1" applyFill="1" applyBorder="1"/>
    <xf numFmtId="0" fontId="11" fillId="12" borderId="117" xfId="0" applyFont="1" applyFill="1" applyBorder="1" applyAlignment="1">
      <alignment horizontal="center"/>
    </xf>
    <xf numFmtId="0" fontId="11" fillId="12" borderId="59" xfId="0" applyFont="1" applyFill="1" applyBorder="1" applyAlignment="1">
      <alignment horizontal="center"/>
    </xf>
    <xf numFmtId="0" fontId="11" fillId="12" borderId="118" xfId="0" applyFont="1" applyFill="1" applyBorder="1" applyAlignment="1">
      <alignment horizontal="center"/>
    </xf>
    <xf numFmtId="0" fontId="11" fillId="12" borderId="6" xfId="0" applyFont="1" applyFill="1" applyBorder="1"/>
    <xf numFmtId="0" fontId="11" fillId="12" borderId="9" xfId="0" applyFont="1" applyFill="1" applyBorder="1"/>
    <xf numFmtId="0" fontId="11" fillId="12" borderId="8" xfId="0" applyFont="1" applyFill="1" applyBorder="1"/>
    <xf numFmtId="0" fontId="11" fillId="11" borderId="6" xfId="0" applyFont="1" applyFill="1" applyBorder="1"/>
    <xf numFmtId="0" fontId="11" fillId="11" borderId="9" xfId="0" applyFont="1" applyFill="1" applyBorder="1"/>
    <xf numFmtId="0" fontId="11" fillId="11" borderId="8" xfId="0" applyFont="1" applyFill="1" applyBorder="1"/>
    <xf numFmtId="0" fontId="11" fillId="21" borderId="6" xfId="0" applyFont="1" applyFill="1" applyBorder="1"/>
    <xf numFmtId="0" fontId="11" fillId="21" borderId="9" xfId="0" applyFont="1" applyFill="1" applyBorder="1"/>
    <xf numFmtId="0" fontId="11" fillId="21" borderId="8" xfId="0" applyFont="1" applyFill="1" applyBorder="1"/>
    <xf numFmtId="0" fontId="11" fillId="19" borderId="6" xfId="0" applyFont="1" applyFill="1" applyBorder="1"/>
    <xf numFmtId="0" fontId="11" fillId="19" borderId="9" xfId="0" applyFont="1" applyFill="1" applyBorder="1"/>
    <xf numFmtId="0" fontId="11" fillId="19" borderId="8" xfId="0" applyFont="1" applyFill="1" applyBorder="1"/>
    <xf numFmtId="0" fontId="29" fillId="29" borderId="0" xfId="0" applyFont="1" applyFill="1" applyBorder="1" applyAlignment="1">
      <alignment horizontal="center"/>
    </xf>
    <xf numFmtId="0" fontId="0" fillId="29" borderId="63" xfId="0" applyFill="1" applyBorder="1" applyAlignment="1">
      <alignment horizontal="center"/>
    </xf>
    <xf numFmtId="0" fontId="0" fillId="29" borderId="64" xfId="0" applyFill="1" applyBorder="1" applyAlignment="1">
      <alignment horizontal="center"/>
    </xf>
    <xf numFmtId="0" fontId="0" fillId="29" borderId="54" xfId="0" applyFill="1" applyBorder="1" applyAlignment="1">
      <alignment horizontal="justify" vertical="justify" wrapText="1"/>
    </xf>
    <xf numFmtId="0" fontId="0" fillId="29" borderId="0" xfId="0" applyFill="1" applyBorder="1" applyAlignment="1">
      <alignment horizontal="justify" vertical="justify" wrapText="1"/>
    </xf>
    <xf numFmtId="0" fontId="0" fillId="29" borderId="0" xfId="0" applyFill="1" applyBorder="1" applyAlignment="1">
      <alignment horizontal="left"/>
    </xf>
    <xf numFmtId="0" fontId="30" fillId="29" borderId="69" xfId="0" applyFont="1" applyFill="1" applyBorder="1" applyAlignment="1">
      <alignment horizontal="center"/>
    </xf>
    <xf numFmtId="0" fontId="30" fillId="29" borderId="70" xfId="0" applyFont="1" applyFill="1" applyBorder="1" applyAlignment="1">
      <alignment horizontal="center"/>
    </xf>
    <xf numFmtId="0" fontId="30" fillId="29" borderId="71" xfId="0" applyFont="1" applyFill="1" applyBorder="1" applyAlignment="1">
      <alignment horizontal="center"/>
    </xf>
    <xf numFmtId="0" fontId="30" fillId="29" borderId="72" xfId="0" applyFont="1" applyFill="1" applyBorder="1" applyAlignment="1">
      <alignment horizontal="center"/>
    </xf>
    <xf numFmtId="0" fontId="30" fillId="29" borderId="0" xfId="0" applyFont="1" applyFill="1" applyBorder="1" applyAlignment="1">
      <alignment horizontal="center"/>
    </xf>
    <xf numFmtId="0" fontId="30" fillId="29" borderId="56" xfId="0" applyFont="1" applyFill="1" applyBorder="1" applyAlignment="1">
      <alignment horizontal="center"/>
    </xf>
    <xf numFmtId="0" fontId="30" fillId="29" borderId="75" xfId="0" applyFont="1" applyFill="1" applyBorder="1" applyAlignment="1">
      <alignment horizontal="center"/>
    </xf>
    <xf numFmtId="0" fontId="30" fillId="29" borderId="74" xfId="0" applyFont="1" applyFill="1" applyBorder="1" applyAlignment="1">
      <alignment horizontal="center"/>
    </xf>
    <xf numFmtId="0" fontId="30" fillId="29" borderId="76" xfId="0" applyFont="1" applyFill="1" applyBorder="1" applyAlignment="1">
      <alignment horizontal="center"/>
    </xf>
    <xf numFmtId="0" fontId="0" fillId="29" borderId="74" xfId="0" applyFill="1" applyBorder="1" applyAlignment="1">
      <alignment horizontal="center"/>
    </xf>
    <xf numFmtId="0" fontId="0" fillId="29" borderId="65" xfId="0" applyFill="1" applyBorder="1" applyAlignment="1">
      <alignment horizontal="center" vertical="center"/>
    </xf>
    <xf numFmtId="0" fontId="0" fillId="29" borderId="66" xfId="0" applyFill="1" applyBorder="1" applyAlignment="1">
      <alignment horizontal="center" vertical="center"/>
    </xf>
    <xf numFmtId="0" fontId="0" fillId="29" borderId="67" xfId="0" applyFill="1" applyBorder="1" applyAlignment="1">
      <alignment horizontal="center" vertical="center"/>
    </xf>
    <xf numFmtId="0" fontId="0" fillId="29" borderId="68" xfId="0" applyFill="1" applyBorder="1" applyAlignment="1">
      <alignment horizontal="center" vertical="center"/>
    </xf>
    <xf numFmtId="0" fontId="0" fillId="29" borderId="64" xfId="0" applyFill="1" applyBorder="1" applyAlignment="1">
      <alignment horizontal="left" vertical="center"/>
    </xf>
    <xf numFmtId="0" fontId="25" fillId="31" borderId="63" xfId="0" applyFont="1" applyFill="1" applyBorder="1" applyAlignment="1">
      <alignment horizontal="center" vertical="center" wrapText="1"/>
    </xf>
    <xf numFmtId="0" fontId="25" fillId="31" borderId="64" xfId="0" applyFont="1" applyFill="1" applyBorder="1" applyAlignment="1">
      <alignment horizontal="center" vertical="center"/>
    </xf>
    <xf numFmtId="0" fontId="29" fillId="29" borderId="64" xfId="0" applyFont="1" applyFill="1" applyBorder="1" applyAlignment="1">
      <alignment horizontal="left" vertical="center"/>
    </xf>
    <xf numFmtId="181" fontId="0" fillId="29" borderId="65" xfId="0" applyNumberFormat="1" applyFill="1" applyBorder="1" applyAlignment="1">
      <alignment horizontal="center" vertical="center"/>
    </xf>
    <xf numFmtId="181" fontId="0" fillId="29" borderId="66" xfId="0" applyNumberFormat="1" applyFill="1" applyBorder="1" applyAlignment="1">
      <alignment horizontal="center" vertical="center"/>
    </xf>
    <xf numFmtId="181" fontId="0" fillId="29" borderId="67" xfId="0" applyNumberFormat="1" applyFill="1" applyBorder="1" applyAlignment="1">
      <alignment horizontal="center" vertical="center"/>
    </xf>
    <xf numFmtId="0" fontId="29" fillId="30" borderId="64" xfId="0" applyFont="1" applyFill="1" applyBorder="1" applyAlignment="1">
      <alignment horizontal="left" vertical="center"/>
    </xf>
    <xf numFmtId="0" fontId="28" fillId="31" borderId="63" xfId="0" applyFont="1" applyFill="1" applyBorder="1" applyAlignment="1">
      <alignment horizontal="center"/>
    </xf>
    <xf numFmtId="0" fontId="28" fillId="31" borderId="64" xfId="0" applyFont="1" applyFill="1" applyBorder="1" applyAlignment="1">
      <alignment horizontal="center"/>
    </xf>
    <xf numFmtId="0" fontId="0" fillId="30" borderId="54" xfId="0" applyFill="1" applyBorder="1" applyAlignment="1">
      <alignment horizontal="justify" vertical="center" wrapText="1"/>
    </xf>
    <xf numFmtId="0" fontId="0" fillId="30" borderId="0" xfId="0" applyFill="1" applyBorder="1" applyAlignment="1">
      <alignment horizontal="justify" vertical="center" wrapText="1"/>
    </xf>
    <xf numFmtId="0" fontId="0" fillId="29" borderId="0" xfId="0" applyFill="1" applyBorder="1" applyAlignment="1">
      <alignment horizontal="center"/>
    </xf>
    <xf numFmtId="0" fontId="0" fillId="29" borderId="55" xfId="0" applyFill="1" applyBorder="1" applyAlignment="1">
      <alignment horizontal="center"/>
    </xf>
    <xf numFmtId="0" fontId="0" fillId="29" borderId="57" xfId="0" applyFill="1" applyBorder="1" applyAlignment="1">
      <alignment horizontal="left"/>
    </xf>
    <xf numFmtId="0" fontId="0" fillId="29" borderId="55" xfId="0" applyFill="1" applyBorder="1" applyAlignment="1">
      <alignment horizontal="left"/>
    </xf>
    <xf numFmtId="0" fontId="27" fillId="29" borderId="60" xfId="0" applyFont="1" applyFill="1" applyBorder="1" applyAlignment="1">
      <alignment horizontal="center"/>
    </xf>
    <xf numFmtId="0" fontId="27" fillId="29" borderId="61" xfId="0" applyFont="1" applyFill="1" applyBorder="1" applyAlignment="1">
      <alignment horizontal="center"/>
    </xf>
    <xf numFmtId="0" fontId="0" fillId="29" borderId="55" xfId="0" applyFill="1" applyBorder="1" applyAlignment="1">
      <alignment horizontal="center" vertical="center"/>
    </xf>
    <xf numFmtId="0" fontId="0" fillId="29" borderId="0" xfId="0" applyFill="1" applyBorder="1" applyAlignment="1">
      <alignment horizontal="center" vertical="center"/>
    </xf>
    <xf numFmtId="0" fontId="0" fillId="29" borderId="0" xfId="0" applyFill="1" applyBorder="1" applyAlignment="1">
      <alignment horizontal="left" vertical="center"/>
    </xf>
    <xf numFmtId="0" fontId="33" fillId="0" borderId="0" xfId="14" applyAlignment="1">
      <alignment horizontal="center"/>
    </xf>
  </cellXfs>
  <cellStyles count="16">
    <cellStyle name="20% - Ênfase1" xfId="12" builtinId="30"/>
    <cellStyle name="Ênfase1" xfId="10" builtinId="29"/>
    <cellStyle name="Ênfase3" xfId="7" builtinId="37"/>
    <cellStyle name="Moeda" xfId="5" builtinId="4"/>
    <cellStyle name="Normal" xfId="0" builtinId="0"/>
    <cellStyle name="Normal 2" xfId="3"/>
    <cellStyle name="Normal 3" xfId="6"/>
    <cellStyle name="Normal 4" xfId="9"/>
    <cellStyle name="Normal 4 2" xfId="14"/>
    <cellStyle name="Porcentagem" xfId="2" builtinId="5"/>
    <cellStyle name="Título 1 2" xfId="15"/>
    <cellStyle name="Título 5" xfId="13"/>
    <cellStyle name="Vírgula" xfId="1" builtinId="3"/>
    <cellStyle name="Vírgula 2" xfId="4"/>
    <cellStyle name="Vírgula 3" xfId="8"/>
    <cellStyle name="Vírgula 4" xfId="11"/>
  </cellStyles>
  <dxfs count="360">
    <dxf>
      <font>
        <b val="0"/>
        <i val="0"/>
        <strike val="0"/>
        <condense val="0"/>
        <extend val="0"/>
        <outline val="0"/>
        <shadow val="0"/>
        <u val="none"/>
        <vertAlign val="baseline"/>
        <sz val="11"/>
        <color theme="1"/>
        <name val="Calibri"/>
        <scheme val="minor"/>
      </font>
      <numFmt numFmtId="177" formatCode="_(* #,##0.000_);_(* \(#,##0.000\);_(* &quot;-&quot;??_);_(@_)"/>
    </dxf>
    <dxf>
      <numFmt numFmtId="171" formatCode="ddd\ dd/mm/yyyy"/>
    </dxf>
    <dxf>
      <numFmt numFmtId="178" formatCode="0.0%"/>
    </dxf>
    <dxf>
      <numFmt numFmtId="178" formatCode="0.0%"/>
    </dxf>
    <dxf>
      <font>
        <b/>
        <i/>
        <strike/>
        <condense/>
        <extend/>
        <outline/>
        <shadow/>
        <u val="none"/>
        <vertAlign val="baseline"/>
        <sz val="10"/>
        <color theme="1"/>
        <name val="Calibri"/>
        <scheme val="minor"/>
      </font>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strike val="0"/>
        <outline val="0"/>
        <shadow val="0"/>
        <u val="none"/>
        <vertAlign val="baseline"/>
        <color auto="1"/>
      </font>
    </dxf>
    <dxf>
      <font>
        <b/>
        <i/>
        <strike/>
        <condense/>
        <extend/>
        <outline/>
        <shadow/>
        <u val="none"/>
        <vertAlign val="baseline"/>
        <sz val="10"/>
        <color theme="1"/>
        <name val="Calibri"/>
        <scheme val="minor"/>
      </font>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strike val="0"/>
        <outline val="0"/>
        <shadow val="0"/>
        <u val="none"/>
        <vertAlign val="baseline"/>
        <sz val="11"/>
        <color auto="1"/>
        <name val="Calibri"/>
        <scheme val="minor"/>
      </font>
      <numFmt numFmtId="165" formatCode="&quot;R$&quot;\ #,##0.00"/>
    </dxf>
    <dxf>
      <font>
        <strike val="0"/>
        <outline val="0"/>
        <shadow val="0"/>
        <u val="none"/>
        <vertAlign val="baseline"/>
        <sz val="11"/>
        <color auto="1"/>
        <name val="Calibri"/>
        <scheme val="minor"/>
      </font>
      <numFmt numFmtId="165" formatCode="&quot;R$&quot;\ #,##0.00"/>
    </dxf>
    <dxf>
      <font>
        <strike val="0"/>
        <outline val="0"/>
        <shadow val="0"/>
        <u val="none"/>
        <vertAlign val="baseline"/>
        <sz val="11"/>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strike val="0"/>
        <outline val="0"/>
        <shadow val="0"/>
        <u val="none"/>
        <vertAlign val="baseline"/>
        <sz val="10"/>
        <color auto="1"/>
        <name val="Calibri"/>
        <scheme val="minor"/>
      </font>
      <numFmt numFmtId="165" formatCode="&quot;R$&quot;\ #,##0.00"/>
    </dxf>
    <dxf>
      <font>
        <b/>
        <i/>
        <strike/>
        <condense/>
        <extend/>
        <outline/>
        <shadow/>
        <u val="none"/>
        <vertAlign val="baseline"/>
        <sz val="10"/>
        <color theme="1"/>
        <name val="Calibri"/>
        <scheme val="minor"/>
      </font>
      <fill>
        <patternFill patternType="none">
          <fgColor indexed="64"/>
          <bgColor indexed="65"/>
        </patternFill>
      </fill>
      <alignment horizontal="left" vertical="center" textRotation="0" wrapText="0" indent="0" justifyLastLine="0" shrinkToFit="0" readingOrder="0"/>
      <border diagonalUp="0" diagonalDown="0" outline="0">
        <left/>
        <right/>
        <top/>
        <bottom/>
      </border>
    </dxf>
    <dxf>
      <font>
        <strike val="0"/>
        <outline val="0"/>
        <shadow val="0"/>
        <u val="none"/>
        <vertAlign val="baseline"/>
        <sz val="10"/>
        <color theme="0"/>
        <name val="Calibri"/>
        <scheme val="minor"/>
      </font>
      <alignment horizontal="left" vertical="center" textRotation="0" wrapText="0" indent="1" justifyLastLine="0" shrinkToFit="0" readingOrder="0"/>
    </dxf>
    <dxf>
      <font>
        <strike val="0"/>
        <outline val="0"/>
        <shadow val="0"/>
        <u val="none"/>
        <vertAlign val="baseline"/>
        <color theme="1"/>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u val="none"/>
        <vertAlign val="baseline"/>
        <sz val="10"/>
        <color theme="1"/>
        <name val="Calibri"/>
        <scheme val="minor"/>
      </font>
    </dxf>
    <dxf>
      <font>
        <strike val="0"/>
        <outline val="0"/>
        <shadow val="0"/>
        <u val="none"/>
        <vertAlign val="baseline"/>
        <sz val="10"/>
        <color theme="0"/>
        <name val="Calibri"/>
        <scheme val="minor"/>
      </font>
    </dxf>
    <dxf>
      <font>
        <strike val="0"/>
        <outline val="0"/>
        <shadow val="0"/>
        <u val="none"/>
        <vertAlign val="baseline"/>
        <color theme="1"/>
      </font>
    </dxf>
    <dxf>
      <font>
        <strike val="0"/>
        <outline val="0"/>
        <shadow val="0"/>
        <u val="none"/>
        <vertAlign val="baseline"/>
        <sz val="10.5"/>
        <color theme="1"/>
        <name val="Calibri Light"/>
        <scheme val="major"/>
      </font>
    </dxf>
    <dxf>
      <font>
        <strike val="0"/>
        <outline val="0"/>
        <shadow val="0"/>
        <u val="none"/>
        <vertAlign val="baseline"/>
        <color theme="1"/>
      </font>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numFmt numFmtId="165" formatCode="&quot;R$&quot;\ #,##0.00"/>
    </dxf>
    <dxf>
      <font>
        <strike val="0"/>
        <outline val="0"/>
        <shadow val="0"/>
        <u val="none"/>
        <vertAlign val="baseline"/>
        <color theme="1"/>
      </font>
      <numFmt numFmtId="165" formatCode="&quot;R$&quot;\ #,##0.0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left" vertical="center" textRotation="0" wrapText="0" indent="1" justifyLastLine="0" shrinkToFit="0" readingOrder="0"/>
    </dxf>
    <dxf>
      <font>
        <strike val="0"/>
        <outline val="0"/>
        <shadow val="0"/>
        <u val="none"/>
        <vertAlign val="baseline"/>
        <color theme="1"/>
      </font>
    </dxf>
    <dxf>
      <font>
        <strike val="0"/>
        <outline val="0"/>
        <shadow val="0"/>
        <u val="none"/>
        <vertAlign val="baseline"/>
        <color theme="1"/>
      </font>
    </dxf>
    <dxf>
      <font>
        <strike val="0"/>
        <outline val="0"/>
        <shadow val="0"/>
        <u val="none"/>
        <vertAlign val="baseline"/>
        <color theme="1"/>
      </font>
    </dxf>
    <dxf>
      <font>
        <strike val="0"/>
        <outline val="0"/>
        <shadow val="0"/>
        <u val="none"/>
        <vertAlign val="baseline"/>
        <color theme="1"/>
      </font>
    </dxf>
    <dxf>
      <font>
        <b val="0"/>
        <i val="0"/>
        <strike val="0"/>
        <condense val="0"/>
        <extend val="0"/>
        <outline val="0"/>
        <shadow val="0"/>
        <u val="none"/>
        <vertAlign val="baseline"/>
        <sz val="10"/>
        <color auto="1"/>
        <name val="Arial"/>
        <scheme val="none"/>
      </font>
      <numFmt numFmtId="19" formatCode="dd/mm/yyyy"/>
      <fill>
        <patternFill patternType="none">
          <fgColor indexed="64"/>
          <bgColor auto="1"/>
        </patternFill>
      </fill>
    </dxf>
    <dxf>
      <font>
        <b val="0"/>
        <i val="0"/>
        <strike val="0"/>
        <condense val="0"/>
        <extend val="0"/>
        <outline val="0"/>
        <shadow val="0"/>
        <u val="none"/>
        <vertAlign val="baseline"/>
        <sz val="10"/>
        <color auto="1"/>
        <name val="Arial"/>
        <scheme val="none"/>
      </font>
      <numFmt numFmtId="35" formatCode="_-* #,##0.00_-;\-* #,##0.00_-;_-* &quot;-&quot;??_-;_-@_-"/>
      <fill>
        <patternFill patternType="none">
          <fgColor indexed="64"/>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numFmt numFmtId="0" formatCode="General"/>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9" formatCode="dd/mm/yyyy"/>
      <border diagonalUp="0" diagonalDown="0">
        <left style="thick">
          <color rgb="FFFF0000"/>
        </left>
        <right style="thick">
          <color rgb="FFFF0000"/>
        </right>
        <top/>
        <bottom/>
        <vertical/>
        <horizontal/>
      </border>
    </dxf>
    <dxf>
      <numFmt numFmtId="174" formatCode="[hh]:mm"/>
    </dxf>
    <dxf>
      <alignment horizontal="center" vertical="center" textRotation="0" wrapText="1" indent="0" justifyLastLine="0" shrinkToFit="0" readingOrder="0"/>
    </dxf>
    <dxf>
      <numFmt numFmtId="174" formatCode="[hh]:mm"/>
    </dxf>
    <dxf>
      <numFmt numFmtId="174" formatCode="[hh]:mm"/>
    </dxf>
    <dxf>
      <numFmt numFmtId="173" formatCode="ddd\ dd/mmm/yyyy"/>
    </dxf>
    <dxf>
      <alignment horizontal="general" vertical="center" textRotation="0" wrapText="1" indent="0" justifyLastLine="0" shrinkToFit="0" readingOrder="0"/>
    </dxf>
    <dxf>
      <numFmt numFmtId="0" formatCode="General"/>
      <border diagonalUp="0" diagonalDown="0">
        <left style="thick">
          <color rgb="FFFF0000"/>
        </left>
        <right style="thick">
          <color rgb="FFFF0000"/>
        </right>
        <top/>
        <bottom/>
        <vertical/>
        <horizontal/>
      </border>
    </dxf>
    <dxf>
      <font>
        <b/>
        <strike val="0"/>
        <outline val="0"/>
        <shadow val="0"/>
        <u val="none"/>
        <vertAlign val="baseline"/>
        <sz val="11"/>
        <color theme="1"/>
        <name val="Calibri"/>
        <scheme val="minor"/>
      </font>
      <numFmt numFmtId="0" formatCode="General"/>
      <fill>
        <patternFill patternType="none">
          <fgColor indexed="64"/>
          <bgColor auto="1"/>
        </patternFill>
      </fill>
    </dxf>
    <dxf>
      <alignment horizontal="left" vertical="center" textRotation="0" wrapText="1" indent="0" justifyLastLine="0" shrinkToFit="0" readingOrder="0"/>
    </dxf>
    <dxf>
      <alignment horizontal="general" vertical="center" textRotation="0" wrapText="1" indent="0" justifyLastLine="0" shrinkToFit="0" readingOrder="0"/>
    </dxf>
    <dxf>
      <font>
        <b/>
      </font>
      <numFmt numFmtId="35" formatCode="_-* #,##0.00_-;\-* #,##0.00_-;_-* &quot;-&quot;??_-;_-@_-"/>
      <border diagonalUp="0" diagonalDown="0">
        <left/>
        <right style="thick">
          <color rgb="FFFF0000"/>
        </right>
        <top/>
        <bottom/>
        <vertical/>
        <horizontal/>
      </border>
    </dxf>
    <dxf>
      <font>
        <b/>
        <strike val="0"/>
        <outline val="0"/>
        <shadow val="0"/>
        <u val="none"/>
        <vertAlign val="baseline"/>
        <sz val="11"/>
        <color theme="1"/>
        <name val="Calibri"/>
        <scheme val="minor"/>
      </font>
      <numFmt numFmtId="35" formatCode="_-* #,##0.00_-;\-* #,##0.00_-;_-* &quot;-&quot;??_-;_-@_-"/>
      <fill>
        <patternFill patternType="none">
          <fgColor indexed="64"/>
          <bgColor auto="1"/>
        </patternFill>
      </fill>
    </dxf>
    <dxf>
      <numFmt numFmtId="0" formatCode="General"/>
      <border diagonalUp="0" diagonalDown="0">
        <left style="thick">
          <color rgb="FFFF0000"/>
        </left>
        <right/>
        <top/>
        <bottom/>
        <vertical/>
        <horizontal/>
      </border>
    </dxf>
    <dxf>
      <numFmt numFmtId="171" formatCode="ddd\ dd/mm/yyyy"/>
    </dxf>
    <dxf>
      <alignment horizontal="general" vertical="center" textRotation="0" wrapText="1" indent="0" justifyLastLine="0" shrinkToFit="0" readingOrder="0"/>
    </dxf>
    <dxf>
      <border diagonalUp="0" diagonalDown="0">
        <left style="thick">
          <color rgb="FFFF0000"/>
        </left>
        <right style="thick">
          <color rgb="FFFF0000"/>
        </right>
        <top/>
        <bottom/>
        <vertical/>
        <horizontal/>
      </border>
    </dxf>
    <dxf>
      <numFmt numFmtId="0" formatCode="General"/>
      <border diagonalUp="0" diagonalDown="0">
        <left style="thick">
          <color rgb="FFFF0000"/>
        </left>
        <right style="thick">
          <color rgb="FFFF0000"/>
        </right>
        <top/>
        <bottom/>
        <vertical/>
        <horizontal/>
      </border>
    </dxf>
    <dxf>
      <font>
        <b/>
        <strike val="0"/>
        <outline val="0"/>
        <shadow val="0"/>
        <u val="none"/>
        <vertAlign val="baseline"/>
        <sz val="11"/>
        <color theme="1"/>
        <name val="Calibri"/>
        <scheme val="minor"/>
      </font>
      <numFmt numFmtId="167" formatCode="_(* #,##0.00_);_(* \(#,##0.00\);_(* &quot;-&quot;??_);_(@_)"/>
      <fill>
        <patternFill patternType="none">
          <fgColor indexed="64"/>
          <bgColor auto="1"/>
        </patternFill>
      </fill>
    </dxf>
    <dxf>
      <numFmt numFmtId="0" formatCode="General"/>
    </dxf>
    <dxf>
      <numFmt numFmtId="0" formatCode="General"/>
    </dxf>
    <dxf>
      <numFmt numFmtId="0" formatCode="General"/>
    </dxf>
    <dxf>
      <numFmt numFmtId="0" formatCode="General"/>
    </dxf>
    <dxf>
      <numFmt numFmtId="0" formatCode="General"/>
      <border diagonalUp="0" diagonalDown="0">
        <left style="thick">
          <color rgb="FFFF0000"/>
        </left>
        <right style="thick">
          <color rgb="FFFF0000"/>
        </right>
        <top/>
        <bottom/>
        <vertical/>
        <horizontal/>
      </border>
    </dxf>
    <dxf>
      <border diagonalUp="0" diagonalDown="0">
        <left/>
        <right style="thick">
          <color rgb="FFFF0000"/>
        </right>
        <top/>
        <bottom/>
        <vertical/>
        <horizontal/>
      </border>
    </dxf>
    <dxf>
      <numFmt numFmtId="0" formatCode="General"/>
      <border diagonalUp="0" diagonalDown="0">
        <left style="thick">
          <color rgb="FFFF0000"/>
        </left>
        <right/>
        <top/>
        <bottom/>
        <vertical/>
        <horizontal/>
      </border>
    </dxf>
    <dxf>
      <font>
        <b/>
        <strike val="0"/>
        <outline val="0"/>
        <shadow val="0"/>
        <u val="none"/>
        <vertAlign val="baseline"/>
        <sz val="11"/>
        <color rgb="FFFFC000"/>
        <name val="Calibri"/>
        <scheme val="minor"/>
      </font>
      <fill>
        <patternFill patternType="solid">
          <fgColor indexed="64"/>
          <bgColor rgb="FF002060"/>
        </patternFill>
      </fill>
    </dxf>
    <dxf>
      <numFmt numFmtId="0" formatCode="General"/>
    </dxf>
    <dxf>
      <numFmt numFmtId="0" formatCode="General"/>
    </dxf>
    <dxf>
      <numFmt numFmtId="0" formatCode="General"/>
    </dxf>
    <dxf>
      <numFmt numFmtId="0" formatCode="General"/>
    </dxf>
    <dxf>
      <numFmt numFmtId="0" formatCode="General"/>
      <border diagonalUp="0" diagonalDown="0">
        <left style="thick">
          <color rgb="FFFF0000"/>
        </left>
        <right style="thick">
          <color rgb="FFFF0000"/>
        </right>
        <top/>
        <bottom/>
        <vertical/>
        <horizontal/>
      </border>
    </dxf>
    <dxf>
      <numFmt numFmtId="0" formatCode="General"/>
    </dxf>
    <dxf>
      <numFmt numFmtId="0" formatCode="General"/>
    </dxf>
    <dxf>
      <alignment horizontal="general" vertical="center" textRotation="0" wrapText="1" indent="0" justifyLastLine="0" shrinkToFit="0" readingOrder="0"/>
    </dxf>
    <dxf>
      <font>
        <strike val="0"/>
        <outline val="0"/>
        <shadow val="0"/>
        <u val="none"/>
        <vertAlign val="baseline"/>
        <sz val="11"/>
        <color theme="1" tint="4.9989318521683403E-2"/>
        <name val="Calibri"/>
        <scheme val="minor"/>
      </font>
      <numFmt numFmtId="0" formatCode="General"/>
      <fill>
        <patternFill patternType="none">
          <fgColor indexed="64"/>
          <bgColor auto="1"/>
        </patternFill>
      </fill>
      <border diagonalUp="0" diagonalDown="0">
        <left style="thick">
          <color rgb="FFFF0000"/>
        </left>
        <right style="thick">
          <color rgb="FFFF0000"/>
        </right>
        <top/>
        <bottom/>
        <vertical/>
        <horizontal/>
      </border>
    </dxf>
    <dxf>
      <border diagonalUp="0" diagonalDown="0">
        <left/>
        <right style="thick">
          <color rgb="FFFF0000"/>
        </right>
        <top/>
        <bottom/>
        <vertical/>
        <horizontal/>
      </border>
    </dxf>
    <dxf>
      <numFmt numFmtId="0" formatCode="General"/>
      <border diagonalUp="0" diagonalDown="0">
        <left style="thick">
          <color rgb="FFFF0000"/>
        </left>
        <right/>
        <top/>
        <bottom/>
        <vertical/>
        <horizontal/>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dxf>
    <dxf>
      <font>
        <b/>
      </font>
      <numFmt numFmtId="0" formatCode="General"/>
      <border diagonalUp="0" diagonalDown="0">
        <left style="thick">
          <color rgb="FFFF0000"/>
        </left>
        <right style="thick">
          <color rgb="FFFF0000"/>
        </right>
        <top/>
        <bottom/>
        <vertical/>
        <horizontal/>
      </border>
    </dxf>
    <dxf>
      <font>
        <b val="0"/>
        <i val="0"/>
        <strike val="0"/>
        <condense val="0"/>
        <extend val="0"/>
        <outline val="0"/>
        <shadow val="0"/>
        <u val="none"/>
        <vertAlign val="baseline"/>
        <sz val="11"/>
        <color auto="1"/>
        <name val="Calibri"/>
        <scheme val="minor"/>
      </font>
      <numFmt numFmtId="175" formatCode="ddd\ dd/mm/yyyy\ hh:mm:ss"/>
      <fill>
        <patternFill patternType="none">
          <fgColor indexed="64"/>
          <bgColor indexed="65"/>
        </patternFill>
      </fill>
    </dxf>
    <dxf>
      <numFmt numFmtId="166" formatCode="ddd\ dd/mm/yyyy\ hh:mm"/>
    </dxf>
    <dxf>
      <numFmt numFmtId="0" formatCode="General"/>
      <border diagonalUp="0" diagonalDown="0">
        <left/>
        <right style="thick">
          <color rgb="FFFF0000"/>
        </right>
        <top/>
        <bottom/>
        <vertical/>
        <horizontal/>
      </border>
    </dxf>
    <dxf>
      <numFmt numFmtId="0" formatCode="General"/>
    </dxf>
    <dxf>
      <numFmt numFmtId="0" formatCode="General"/>
      <border diagonalUp="0" diagonalDown="0">
        <left style="thick">
          <color rgb="FFFF0000"/>
        </left>
        <right/>
        <top/>
        <bottom/>
        <vertical/>
        <horizontal/>
      </border>
    </dxf>
    <dxf>
      <font>
        <b val="0"/>
        <i val="0"/>
        <strike val="0"/>
        <condense val="0"/>
        <extend val="0"/>
        <outline val="0"/>
        <shadow val="0"/>
        <u val="none"/>
        <vertAlign val="baseline"/>
        <sz val="11"/>
        <color auto="1"/>
        <name val="Calibri"/>
        <scheme val="minor"/>
      </font>
      <numFmt numFmtId="175" formatCode="ddd\ dd/mm/yyyy\ hh:mm:ss"/>
      <fill>
        <patternFill patternType="none">
          <fgColor indexed="64"/>
          <bgColor indexed="65"/>
        </patternFill>
      </fill>
    </dxf>
    <dxf>
      <numFmt numFmtId="166" formatCode="ddd\ dd/mm/yyyy\ hh:mm"/>
    </dxf>
    <dxf>
      <numFmt numFmtId="0" formatCode="General"/>
      <border diagonalUp="0" diagonalDown="0">
        <left/>
        <right style="thick">
          <color rgb="FFFF0000"/>
        </right>
        <top/>
        <bottom/>
        <vertical/>
        <horizontal/>
      </border>
    </dxf>
    <dxf>
      <numFmt numFmtId="0" formatCode="General"/>
    </dxf>
    <dxf>
      <numFmt numFmtId="0" formatCode="General"/>
      <border diagonalUp="0" diagonalDown="0">
        <left style="thick">
          <color rgb="FFFF0000"/>
        </left>
        <right/>
        <top/>
        <bottom/>
        <vertical/>
        <horizontal/>
      </border>
    </dxf>
    <dxf>
      <font>
        <b val="0"/>
        <i val="0"/>
        <strike val="0"/>
        <condense val="0"/>
        <extend val="0"/>
        <outline val="0"/>
        <shadow val="0"/>
        <u val="none"/>
        <vertAlign val="baseline"/>
        <sz val="11"/>
        <color auto="1"/>
        <name val="Calibri"/>
        <scheme val="minor"/>
      </font>
      <numFmt numFmtId="175" formatCode="ddd\ dd/mm/yyyy\ hh:mm:ss"/>
      <fill>
        <patternFill patternType="none">
          <fgColor indexed="64"/>
          <bgColor indexed="65"/>
        </patternFill>
      </fill>
    </dxf>
    <dxf>
      <numFmt numFmtId="166" formatCode="ddd\ dd/mm/yyyy\ hh:mm"/>
    </dxf>
    <dxf>
      <numFmt numFmtId="19" formatCode="dd/mm/yyyy"/>
      <border diagonalUp="0" diagonalDown="0">
        <left style="thick">
          <color rgb="FFFF0000"/>
        </left>
        <right style="thick">
          <color rgb="FFFF0000"/>
        </right>
        <top/>
        <bottom/>
        <vertical/>
        <horizontal/>
      </border>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rgb="FF000000"/>
        <name val="Calibri"/>
        <scheme val="none"/>
      </font>
    </dxf>
    <dxf>
      <fill>
        <patternFill patternType="solid">
          <fgColor indexed="64"/>
          <bgColor theme="4" tint="-0.499984740745262"/>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ill>
        <patternFill patternType="solid">
          <fgColor indexed="64"/>
          <bgColor theme="4" tint="-0.499984740745262"/>
        </patternFill>
      </fill>
      <alignment horizontal="general" vertical="center" textRotation="0" wrapText="1" indent="0" justifyLastLine="0" shrinkToFit="0" readingOrder="0"/>
    </dxf>
    <dxf>
      <numFmt numFmtId="174" formatCode="[hh]:mm"/>
    </dxf>
    <dxf>
      <numFmt numFmtId="174" formatCode="[hh]:mm"/>
      <border diagonalUp="0" diagonalDown="0">
        <left style="thick">
          <color rgb="FFFF0000"/>
        </left>
        <right style="thick">
          <color rgb="FFFF0000"/>
        </right>
        <top/>
        <bottom/>
        <vertical/>
        <horizontal/>
      </border>
    </dxf>
    <dxf>
      <numFmt numFmtId="173" formatCode="ddd\ dd/mmm/yyyy"/>
    </dxf>
    <dxf>
      <alignment horizontal="general" vertical="center" textRotation="0" wrapText="1" indent="0" justifyLastLine="0" shrinkToFit="0" readingOrder="0"/>
    </dxf>
    <dxf>
      <border diagonalUp="0" diagonalDown="0">
        <left/>
        <right style="thick">
          <color rgb="FFFF0000"/>
        </right>
        <top/>
        <bottom/>
        <vertical/>
        <horizontal/>
      </border>
    </dxf>
    <dxf>
      <numFmt numFmtId="174" formatCode="[hh]:mm"/>
      <border diagonalUp="0" diagonalDown="0">
        <left style="thick">
          <color rgb="FFFF0000"/>
        </left>
        <right/>
        <top/>
        <bottom/>
        <vertical/>
        <horizontal/>
      </border>
    </dxf>
    <dxf>
      <alignment horizontal="general" vertical="center" textRotation="0" wrapText="1" indent="0" justifyLastLine="0" shrinkToFit="0" readingOrder="0"/>
    </dxf>
    <dxf>
      <numFmt numFmtId="172" formatCode="_-* #,##0_-;\-* #,##0_-;_-* &quot;-&quot;??_-;_-@_-"/>
      <border diagonalUp="0" diagonalDown="0">
        <left style="thick">
          <color rgb="FFFF0000"/>
        </left>
        <right style="thick">
          <color rgb="FFFF0000"/>
        </right>
        <top/>
        <bottom/>
        <vertical/>
        <horizontal/>
      </border>
    </dxf>
    <dxf>
      <font>
        <b val="0"/>
        <i val="0"/>
        <strike val="0"/>
        <condense val="0"/>
        <extend val="0"/>
        <outline val="0"/>
        <shadow val="0"/>
        <u val="none"/>
        <vertAlign val="baseline"/>
        <sz val="11"/>
        <color auto="1"/>
        <name val="Calibri"/>
        <scheme val="minor"/>
      </font>
      <numFmt numFmtId="171" formatCode="ddd\ dd/mm/yyyy"/>
      <fill>
        <patternFill patternType="none">
          <fgColor indexed="64"/>
          <bgColor indexed="65"/>
        </patternFill>
      </fill>
    </dxf>
    <dxf>
      <numFmt numFmtId="166" formatCode="ddd\ dd/mm/yyyy\ hh:mm"/>
    </dxf>
    <dxf>
      <font>
        <color auto="1"/>
      </font>
      <numFmt numFmtId="171" formatCode="ddd\ dd/mm/yyyy"/>
      <fill>
        <patternFill patternType="none">
          <fgColor indexed="64"/>
          <bgColor indexed="65"/>
        </patternFill>
      </fill>
    </dxf>
    <dxf>
      <font>
        <color auto="1"/>
      </font>
      <fill>
        <patternFill patternType="none">
          <fgColor indexed="64"/>
          <bgColor indexed="65"/>
        </patternFill>
      </fill>
    </dxf>
    <dxf>
      <numFmt numFmtId="19" formatCode="dd/mm/yyyy"/>
      <border diagonalUp="0" diagonalDown="0">
        <left style="thick">
          <color rgb="FFFF0000"/>
        </left>
        <right style="thick">
          <color rgb="FFFF0000"/>
        </right>
        <top/>
        <bottom/>
        <vertical/>
        <horizontal/>
      </border>
    </dxf>
    <dxf>
      <numFmt numFmtId="19" formatCode="dd/mm/yyyy"/>
    </dxf>
    <dxf>
      <numFmt numFmtId="19" formatCode="dd/mm/yyyy"/>
    </dxf>
    <dxf>
      <numFmt numFmtId="19" formatCode="dd/mm/yyyy"/>
    </dxf>
    <dxf>
      <numFmt numFmtId="171" formatCode="ddd\ dd/mm/yyyy"/>
      <border diagonalUp="0" diagonalDown="0">
        <left style="thick">
          <color rgb="FFFF0000"/>
        </left>
        <right style="thick">
          <color rgb="FFFF0000"/>
        </right>
        <top/>
        <bottom/>
        <vertical/>
        <horizontal/>
      </border>
    </dxf>
    <dxf>
      <numFmt numFmtId="0" formatCode="General"/>
    </dxf>
    <dxf>
      <numFmt numFmtId="171" formatCode="ddd\ dd/mm/yyyy"/>
    </dxf>
    <dxf>
      <numFmt numFmtId="0" formatCode="General"/>
      <border diagonalUp="0" diagonalDown="0">
        <left style="thick">
          <color rgb="FFFF0000"/>
        </left>
        <right style="thick">
          <color rgb="FFFF0000"/>
        </right>
        <top/>
        <bottom/>
        <vertical/>
        <horizontal/>
      </border>
    </dxf>
    <dxf>
      <numFmt numFmtId="171" formatCode="ddd\ dd/mm/yyyy"/>
    </dxf>
    <dxf>
      <numFmt numFmtId="171" formatCode="ddd\ dd/mm/yyyy"/>
    </dxf>
    <dxf>
      <numFmt numFmtId="19" formatCode="dd/mm/yyyy"/>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strike val="0"/>
        <outline val="0"/>
        <shadow val="0"/>
        <u val="none"/>
        <vertAlign val="baseline"/>
        <sz val="11"/>
        <color theme="0"/>
        <name val="Calibri"/>
        <scheme val="minor"/>
      </font>
      <fill>
        <patternFill patternType="solid">
          <fgColor indexed="64"/>
          <bgColor theme="9"/>
        </patternFill>
      </fill>
    </dxf>
    <dxf>
      <font>
        <b val="0"/>
        <i val="0"/>
        <strike val="0"/>
        <condense val="0"/>
        <extend val="0"/>
        <outline val="0"/>
        <shadow val="0"/>
        <u val="none"/>
        <vertAlign val="baseline"/>
        <sz val="11"/>
        <color theme="1"/>
        <name val="Calibri"/>
        <scheme val="minor"/>
      </font>
      <numFmt numFmtId="35" formatCode="_-* #,##0.00_-;\-* #,##0.00_-;_-* &quot;-&quot;??_-;_-@_-"/>
    </dxf>
    <dxf>
      <font>
        <strike val="0"/>
        <outline val="0"/>
        <shadow val="0"/>
        <u val="none"/>
        <vertAlign val="baseline"/>
        <sz val="11"/>
        <color theme="0"/>
        <name val="Calibri"/>
        <scheme val="minor"/>
      </font>
      <fill>
        <patternFill patternType="solid">
          <fgColor indexed="64"/>
          <bgColor theme="9"/>
        </patternFill>
      </fill>
    </dxf>
    <dxf>
      <font>
        <b val="0"/>
        <i val="0"/>
        <strike val="0"/>
        <condense val="0"/>
        <extend val="0"/>
        <outline val="0"/>
        <shadow val="0"/>
        <u val="none"/>
        <vertAlign val="baseline"/>
        <sz val="11"/>
        <color theme="1"/>
        <name val="Calibri"/>
        <scheme val="minor"/>
      </font>
      <numFmt numFmtId="35" formatCode="_-* #,##0.00_-;\-* #,##0.00_-;_-* &quot;-&quot;??_-;_-@_-"/>
    </dxf>
    <dxf>
      <font>
        <strike val="0"/>
        <outline val="0"/>
        <shadow val="0"/>
        <u val="none"/>
        <vertAlign val="baseline"/>
        <sz val="11"/>
        <color theme="0"/>
        <name val="Calibri"/>
        <scheme val="minor"/>
      </font>
      <fill>
        <patternFill patternType="solid">
          <fgColor indexed="64"/>
          <bgColor theme="9"/>
        </patternFill>
      </fill>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strike val="0"/>
        <outline val="0"/>
        <shadow val="0"/>
        <u val="none"/>
        <vertAlign val="baseline"/>
        <sz val="11"/>
        <color theme="0"/>
        <name val="Calibri"/>
        <scheme val="minor"/>
      </font>
      <fill>
        <patternFill patternType="solid">
          <fgColor indexed="64"/>
          <bgColor theme="9"/>
        </patternFill>
      </fill>
    </dxf>
    <dxf>
      <font>
        <strike val="0"/>
        <outline val="0"/>
        <shadow val="0"/>
        <u val="none"/>
        <vertAlign val="baseline"/>
        <sz val="11"/>
        <color theme="0"/>
        <name val="Calibri"/>
        <scheme val="minor"/>
      </font>
      <fill>
        <patternFill patternType="solid">
          <fgColor indexed="64"/>
          <bgColor theme="9"/>
        </patternFill>
      </fill>
    </dxf>
    <dxf>
      <font>
        <strike val="0"/>
        <outline val="0"/>
        <shadow val="0"/>
        <u val="none"/>
        <vertAlign val="baseline"/>
        <sz val="11"/>
        <color theme="0"/>
        <name val="Calibri"/>
        <scheme val="minor"/>
      </font>
      <fill>
        <patternFill patternType="solid">
          <fgColor indexed="64"/>
          <bgColor theme="9"/>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8" formatCode="_-* #,##0.000_-;\-* #,##0.000_-;_-* &quot;-&quot;??_-;_-@_-"/>
    </dxf>
    <dxf>
      <font>
        <b val="0"/>
        <i val="0"/>
        <strike val="0"/>
        <condense val="0"/>
        <extend val="0"/>
        <outline val="0"/>
        <shadow val="0"/>
        <u val="none"/>
        <vertAlign val="baseline"/>
        <sz val="11"/>
        <color theme="1"/>
        <name val="Calibri"/>
        <scheme val="minor"/>
      </font>
      <numFmt numFmtId="168" formatCode="_-* #,##0.000_-;\-* #,##0.000_-;_-* &quot;-&quot;??_-;_-@_-"/>
    </dxf>
    <dxf>
      <font>
        <b val="0"/>
        <i val="0"/>
        <strike val="0"/>
        <condense val="0"/>
        <extend val="0"/>
        <outline val="0"/>
        <shadow val="0"/>
        <u val="none"/>
        <vertAlign val="baseline"/>
        <sz val="11"/>
        <color theme="1"/>
        <name val="Calibri"/>
        <scheme val="minor"/>
      </font>
      <numFmt numFmtId="168" formatCode="_-* #,##0.000_-;\-* #,##0.000_-;_-* &quot;-&quot;??_-;_-@_-"/>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font>
        <b val="0"/>
        <i val="0"/>
        <strike val="0"/>
        <condense val="0"/>
        <extend val="0"/>
        <outline val="0"/>
        <shadow val="0"/>
        <u val="none"/>
        <vertAlign val="baseline"/>
        <sz val="11"/>
        <color theme="1"/>
        <name val="Calibri"/>
        <scheme val="minor"/>
      </font>
      <numFmt numFmtId="168" formatCode="_-* #,##0.000_-;\-* #,##0.000_-;_-* &quot;-&quot;??_-;_-@_-"/>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border diagonalUp="0" diagonalDown="0">
        <left style="medium">
          <color rgb="FFFF0000"/>
        </left>
        <right style="medium">
          <color rgb="FFFF0000"/>
        </right>
        <top/>
        <bottom/>
        <vertical/>
        <horizontal/>
      </border>
    </dxf>
    <dxf>
      <alignment horizontal="center" vertical="bottom" textRotation="0" wrapText="1" indent="0" justifyLastLine="0" shrinkToFit="0" readingOrder="0"/>
    </dxf>
    <dxf>
      <numFmt numFmtId="165" formatCode="&quot;R$&quot;\ #,##0.00"/>
      <fill>
        <patternFill patternType="solid">
          <fgColor indexed="64"/>
          <bgColor theme="9" tint="0.79998168889431442"/>
        </patternFill>
      </fill>
      <border diagonalUp="0" diagonalDown="0">
        <left style="medium">
          <color rgb="FFFF0000"/>
        </left>
        <right style="medium">
          <color rgb="FFFF0000"/>
        </right>
        <top/>
        <bottom/>
        <vertical/>
        <horizontal/>
      </border>
    </dxf>
    <dxf>
      <numFmt numFmtId="14" formatCode="0.00%"/>
    </dxf>
    <dxf>
      <numFmt numFmtId="4" formatCode="#,##0.00"/>
    </dxf>
    <dxf>
      <numFmt numFmtId="166" formatCode="ddd\ dd/mm/yyyy\ hh:mm"/>
    </dxf>
    <dxf>
      <alignment horizontal="general" vertical="bottom" textRotation="0" wrapText="1" indent="0" justifyLastLine="0" shrinkToFit="0" readingOrder="0"/>
    </dxf>
    <dxf>
      <numFmt numFmtId="0" formatCode="General"/>
      <border diagonalUp="0" diagonalDown="0">
        <left/>
        <right style="medium">
          <color rgb="FFFF0000"/>
        </right>
        <top/>
        <bottom/>
        <vertical/>
        <horizontal/>
      </border>
    </dxf>
    <dxf>
      <numFmt numFmtId="0" formatCode="General"/>
    </dxf>
    <dxf>
      <numFmt numFmtId="0" formatCode="General"/>
    </dxf>
    <dxf>
      <numFmt numFmtId="0" formatCode="General"/>
    </dxf>
    <dxf>
      <numFmt numFmtId="0" formatCode="General"/>
      <border diagonalUp="0" diagonalDown="0">
        <left style="medium">
          <color rgb="FFFF0000"/>
        </left>
        <right/>
        <top/>
        <bottom/>
        <vertical/>
        <horizontal/>
      </border>
    </dxf>
    <dxf>
      <numFmt numFmtId="179" formatCode="0.000000000000"/>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left style="thin">
          <color theme="0"/>
        </left>
        <right/>
        <top style="thin">
          <color theme="0"/>
        </top>
        <bottom/>
      </border>
    </dxf>
    <dxf>
      <font>
        <b val="0"/>
        <i val="0"/>
        <strike val="0"/>
        <condense val="0"/>
        <extend val="0"/>
        <outline val="0"/>
        <shadow val="0"/>
        <u val="none"/>
        <vertAlign val="baseline"/>
        <sz val="11"/>
        <color theme="1"/>
        <name val="Calibri"/>
        <scheme val="minor"/>
      </font>
      <numFmt numFmtId="35" formatCode="_-* #,##0.00_-;\-* #,##0.00_-;_-* &quot;-&quot;??_-;_-@_-"/>
      <fill>
        <patternFill patternType="none">
          <fgColor indexed="64"/>
          <bgColor auto="1"/>
        </patternFill>
      </fill>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scheme val="minor"/>
      </font>
      <numFmt numFmtId="35" formatCode="_-* #,##0.00_-;\-* #,##0.00_-;_-* &quot;-&quot;??_-;_-@_-"/>
      <fill>
        <patternFill patternType="none">
          <fgColor indexed="64"/>
          <bgColor auto="1"/>
        </patternFill>
      </fill>
      <border diagonalUp="0" diagonalDown="0" outline="0">
        <left/>
        <right/>
        <top style="thin">
          <color theme="0"/>
        </top>
        <bottom/>
      </border>
    </dxf>
    <dxf>
      <fill>
        <patternFill patternType="none">
          <fgColor indexed="64"/>
          <bgColor auto="1"/>
        </patternFill>
      </fill>
    </dxf>
    <dxf>
      <font>
        <b/>
        <i val="0"/>
        <strike val="0"/>
        <condense val="0"/>
        <extend val="0"/>
        <outline val="0"/>
        <shadow val="0"/>
        <u val="none"/>
        <vertAlign val="baseline"/>
        <sz val="11"/>
        <color theme="0"/>
        <name val="Calibri"/>
        <scheme val="minor"/>
      </font>
      <fill>
        <patternFill patternType="none">
          <fgColor indexed="64"/>
          <bgColor auto="1"/>
        </patternFill>
      </fill>
      <border diagonalUp="0" diagonalDown="0" outline="0">
        <left style="thin">
          <color theme="0"/>
        </left>
        <right style="thin">
          <color theme="0"/>
        </right>
        <top/>
        <bottom/>
      </border>
    </dxf>
    <dxf>
      <border diagonalUp="0" diagonalDown="0">
        <left style="thick">
          <color rgb="FFFF0000"/>
        </left>
        <right style="thick">
          <color rgb="FFFF0000"/>
        </right>
        <top/>
        <bottom/>
        <vertical/>
        <horizontal/>
      </border>
    </dxf>
    <dxf>
      <numFmt numFmtId="184" formatCode="_(* #,##0_);_(* \(#,##0\);_(* &quot;-&quot;??_);_(@_)"/>
    </dxf>
    <dxf>
      <numFmt numFmtId="0" formatCode="General"/>
    </dxf>
    <dxf>
      <alignment horizontal="center" vertical="center" textRotation="0" indent="0" justifyLastLine="0" shrinkToFit="0" readingOrder="0"/>
    </dxf>
    <dxf>
      <border diagonalUp="0" diagonalDown="0">
        <left style="thick">
          <color rgb="FFFF0000"/>
        </left>
        <right style="thick">
          <color rgb="FFFF0000"/>
        </right>
        <top/>
        <bottom/>
        <vertical/>
        <horizontal/>
      </border>
    </dxf>
    <dxf>
      <numFmt numFmtId="34" formatCode="_-&quot;R$&quot;\ * #,##0.00_-;\-&quot;R$&quot;\ * #,##0.00_-;_-&quot;R$&quot;\ * &quot;-&quot;??_-;_-@_-"/>
    </dxf>
    <dxf>
      <numFmt numFmtId="35" formatCode="_-* #,##0.00_-;\-* #,##0.00_-;_-* &quot;-&quot;??_-;_-@_-"/>
      <border diagonalUp="0" diagonalDown="0">
        <left/>
        <right style="thick">
          <color rgb="FFFF0000"/>
        </right>
        <top/>
        <bottom/>
        <vertical/>
        <horizontal/>
      </border>
    </dxf>
    <dxf>
      <numFmt numFmtId="35" formatCode="_-* #,##0.00_-;\-* #,##0.00_-;_-* &quot;-&quot;??_-;_-@_-"/>
    </dxf>
    <dxf>
      <numFmt numFmtId="35" formatCode="_-* #,##0.00_-;\-* #,##0.00_-;_-* &quot;-&quot;??_-;_-@_-"/>
    </dxf>
    <dxf>
      <font>
        <b val="0"/>
        <i val="0"/>
        <strike val="0"/>
        <condense val="0"/>
        <extend val="0"/>
        <outline val="0"/>
        <shadow val="0"/>
        <u val="none"/>
        <vertAlign val="baseline"/>
        <sz val="11"/>
        <color theme="1"/>
        <name val="Calibri"/>
        <scheme val="minor"/>
      </font>
    </dxf>
    <dxf>
      <numFmt numFmtId="35" formatCode="_-* #,##0.00_-;\-* #,##0.00_-;_-* &quot;-&quot;??_-;_-@_-"/>
      <border diagonalUp="0" diagonalDown="0">
        <left style="thick">
          <color rgb="FFFF0000"/>
        </left>
        <right/>
        <top/>
        <bottom/>
        <vertical/>
        <horizontal/>
      </border>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scheme val="minor"/>
      </font>
      <numFmt numFmtId="35" formatCode="_-* #,##0.00_-;\-* #,##0.00_-;_-* &quot;-&quot;??_-;_-@_-"/>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i val="0"/>
        <strike val="0"/>
        <condense val="0"/>
        <extend val="0"/>
        <outline val="0"/>
        <shadow val="0"/>
        <u val="none"/>
        <vertAlign val="baseline"/>
        <sz val="11"/>
        <color theme="0"/>
        <name val="Calibri"/>
        <scheme val="minor"/>
      </font>
      <fill>
        <patternFill patternType="solid">
          <fgColor theme="4" tint="0.79998168889431442"/>
          <bgColor rgb="FF0070C0"/>
        </patternFill>
      </fill>
      <alignment horizontal="general"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bottom/>
        <vertical style="thin">
          <color auto="1"/>
        </vertical>
        <horizontal style="thin">
          <color auto="1"/>
        </horizontal>
      </border>
    </dxf>
    <dxf>
      <border diagonalUp="0" diagonalDown="0">
        <left style="thin">
          <color auto="1"/>
        </left>
        <right style="thin">
          <color auto="1"/>
        </right>
        <top/>
        <bottom/>
        <vertical style="thin">
          <color auto="1"/>
        </vertical>
        <horizontal style="thin">
          <color auto="1"/>
        </horizontal>
      </border>
    </dxf>
    <dxf>
      <font>
        <strike val="0"/>
        <outline val="0"/>
        <shadow val="0"/>
        <u val="none"/>
        <vertAlign val="baseline"/>
        <sz val="11"/>
        <color theme="1" tint="4.9989318521683403E-2"/>
        <name val="Calibri"/>
        <scheme val="minor"/>
      </font>
      <numFmt numFmtId="0" formatCode="General"/>
      <fill>
        <patternFill>
          <fgColor indexed="64"/>
          <bgColor theme="9" tint="0.79998168889431442"/>
        </patternFill>
      </fill>
      <protection locked="1" hidden="1"/>
    </dxf>
    <dxf>
      <font>
        <b/>
        <strike val="0"/>
        <outline val="0"/>
        <shadow val="0"/>
        <u val="none"/>
        <vertAlign val="baseline"/>
        <sz val="11"/>
        <color theme="1" tint="4.9989318521683403E-2"/>
        <name val="Calibri"/>
        <scheme val="minor"/>
      </font>
      <numFmt numFmtId="35" formatCode="_-* #,##0.00_-;\-* #,##0.00_-;_-* &quot;-&quot;??_-;_-@_-"/>
      <fill>
        <patternFill patternType="solid">
          <fgColor indexed="64"/>
          <bgColor theme="9" tint="0.79998168889431442"/>
        </patternFill>
      </fill>
      <border diagonalUp="0" diagonalDown="0">
        <left style="thick">
          <color rgb="FFFF0000"/>
        </left>
        <right style="thick">
          <color rgb="FFFF0000"/>
        </right>
        <top/>
        <bottom/>
        <vertical/>
        <horizontal/>
      </border>
      <protection locked="0" hidden="0"/>
    </dxf>
    <dxf>
      <numFmt numFmtId="4" formatCode="#,##0.00"/>
      <protection locked="0" hidden="0"/>
    </dxf>
    <dxf>
      <numFmt numFmtId="4" formatCode="#,##0.00"/>
      <protection locked="0" hidden="0"/>
    </dxf>
    <dxf>
      <numFmt numFmtId="166" formatCode="ddd\ dd/mm/yyyy\ hh:mm"/>
      <protection locked="0" hidden="0"/>
    </dxf>
    <dxf>
      <protection locked="0" hidden="0"/>
    </dxf>
    <dxf>
      <protection locked="0" hidden="0"/>
    </dxf>
    <dxf>
      <protection locked="0" hidden="0"/>
    </dxf>
    <dxf>
      <protection locked="0" hidden="0"/>
    </dxf>
    <dxf>
      <border diagonalUp="0" diagonalDown="0">
        <left style="medium">
          <color rgb="FFFF0000"/>
        </left>
        <right style="medium">
          <color rgb="FFFF0000"/>
        </right>
        <top/>
        <bottom/>
        <vertical/>
        <horizontal/>
      </border>
    </dxf>
    <dxf>
      <numFmt numFmtId="0" formatCode="General"/>
      <border diagonalUp="0" diagonalDown="0">
        <left style="thick">
          <color rgb="FFFF0000"/>
        </left>
        <right style="thick">
          <color rgb="FFFF0000"/>
        </right>
        <top/>
        <bottom/>
        <vertical/>
        <horizontal/>
      </border>
    </dxf>
    <dxf>
      <alignment horizontal="general" vertical="center" textRotation="0" wrapText="1" indent="0" justifyLastLine="0" shrinkToFit="0" readingOrder="0"/>
    </dxf>
    <dxf>
      <font>
        <strike val="0"/>
        <outline val="0"/>
        <shadow val="0"/>
        <u val="none"/>
        <vertAlign val="baseline"/>
        <sz val="11"/>
        <color theme="1"/>
        <name val="Calibri"/>
        <scheme val="minor"/>
      </font>
      <numFmt numFmtId="0" formatCode="General"/>
      <fill>
        <patternFill patternType="solid">
          <fgColor indexed="64"/>
          <bgColor theme="4" tint="0.79998168889431442"/>
        </patternFill>
      </fill>
      <border diagonalUp="0" diagonalDown="0">
        <left style="thick">
          <color rgb="FFFF0000"/>
        </left>
        <right style="thick">
          <color rgb="FFFF0000"/>
        </right>
        <top/>
        <bottom/>
        <vertical/>
        <horizontal/>
      </border>
    </dxf>
    <dxf>
      <font>
        <b val="0"/>
        <i val="0"/>
        <strike val="0"/>
        <condense val="0"/>
        <extend val="0"/>
        <outline val="0"/>
        <shadow val="0"/>
        <u val="none"/>
        <vertAlign val="baseline"/>
        <sz val="11"/>
        <color theme="1"/>
        <name val="Calibri"/>
        <scheme val="minor"/>
      </font>
      <numFmt numFmtId="14" formatCode="0.00%"/>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0"/>
        <name val="Calibri"/>
        <scheme val="minor"/>
      </font>
      <numFmt numFmtId="34" formatCode="_-&quot;R$&quot;\ * #,##0.00_-;\-&quot;R$&quot;\ * #,##0.00_-;_-&quot;R$&quot;\ * &quot;-&quot;??_-;_-@_-"/>
      <fill>
        <patternFill patternType="solid">
          <fgColor indexed="64"/>
          <bgColor rgb="FF0070C0"/>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0"/>
        </top>
        <bottom/>
        <vertical/>
        <horizontal/>
      </border>
    </dxf>
    <dxf>
      <font>
        <b/>
        <i val="0"/>
        <strike val="0"/>
        <condense val="0"/>
        <extend val="0"/>
        <outline val="0"/>
        <shadow val="0"/>
        <u val="none"/>
        <vertAlign val="baseline"/>
        <sz val="11"/>
        <color theme="0"/>
        <name val="Calibri"/>
        <scheme val="minor"/>
      </font>
      <fill>
        <patternFill patternType="solid">
          <fgColor theme="4"/>
          <bgColor theme="4"/>
        </patternFill>
      </fill>
      <alignment horizontal="center" vertical="center" textRotation="0" wrapText="1"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_(&quot;R$ &quot;* #,##0.00_);_(&quot;R$ &quot;* \(#,##0.00\);_(&quot;R$ &quot;* &quot;-&quot;??_);_(@_)"/>
      <fill>
        <patternFill patternType="solid">
          <fgColor indexed="64"/>
          <bgColor theme="4" tint="0.79998168889431442"/>
        </patternFill>
      </fill>
      <border diagonalUp="0" diagonalDown="0">
        <left/>
        <right style="thick">
          <color rgb="FFFF0000"/>
        </right>
        <top/>
        <bottom/>
        <vertical/>
        <horizontal/>
      </border>
    </dxf>
    <dxf>
      <font>
        <b val="0"/>
        <i val="0"/>
        <strike val="0"/>
        <condense val="0"/>
        <extend val="0"/>
        <outline val="0"/>
        <shadow val="0"/>
        <u val="none"/>
        <vertAlign val="baseline"/>
        <sz val="11"/>
        <color theme="1"/>
        <name val="Calibri"/>
        <scheme val="minor"/>
      </font>
      <numFmt numFmtId="164" formatCode="_(&quot;R$ &quot;* #,##0.00_);_(&quot;R$ &quot;* \(#,##0.00\);_(&quot;R$ &quot;* &quot;-&quot;??_);_(@_)"/>
      <fill>
        <patternFill patternType="solid">
          <fgColor indexed="64"/>
          <bgColor theme="4" tint="0.79998168889431442"/>
        </patternFill>
      </fill>
    </dxf>
    <dxf>
      <font>
        <b val="0"/>
        <i val="0"/>
        <strike val="0"/>
        <condense val="0"/>
        <extend val="0"/>
        <outline val="0"/>
        <shadow val="0"/>
        <u val="none"/>
        <vertAlign val="baseline"/>
        <sz val="11"/>
        <color theme="1"/>
        <name val="Calibri"/>
        <scheme val="minor"/>
      </font>
      <numFmt numFmtId="164" formatCode="_(&quot;R$ &quot;* #,##0.00_);_(&quot;R$ &quot;* \(#,##0.00\);_(&quot;R$ &quot;* &quot;-&quot;??_);_(@_)"/>
      <fill>
        <patternFill patternType="solid">
          <fgColor indexed="64"/>
          <bgColor theme="4" tint="0.79998168889431442"/>
        </patternFill>
      </fill>
      <border diagonalUp="0" diagonalDown="0">
        <left style="thick">
          <color rgb="FFFF0000"/>
        </left>
        <right/>
        <top/>
        <bottom/>
        <vertical/>
        <horizontal/>
      </border>
    </dxf>
    <dxf>
      <border outline="0">
        <left style="thin">
          <color theme="0"/>
        </left>
      </border>
    </dxf>
    <dxf>
      <font>
        <b/>
        <i val="0"/>
        <strike val="0"/>
        <condense val="0"/>
        <extend val="0"/>
        <outline val="0"/>
        <shadow val="0"/>
        <u val="none"/>
        <vertAlign val="baseline"/>
        <sz val="11"/>
        <color theme="0"/>
        <name val="Calibri"/>
        <scheme val="minor"/>
      </font>
      <fill>
        <patternFill patternType="solid">
          <fgColor theme="4"/>
          <bgColor theme="4"/>
        </patternFill>
      </fill>
      <alignment horizontal="center" vertical="center" textRotation="0" wrapText="1" indent="0" justifyLastLine="0" shrinkToFit="0" readingOrder="0"/>
    </dxf>
    <dxf>
      <numFmt numFmtId="0" formatCode="General"/>
      <border diagonalUp="0" diagonalDown="0">
        <left style="thick">
          <color rgb="FFFF0000"/>
        </left>
        <right style="thick">
          <color rgb="FFFF0000"/>
        </right>
        <top/>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4" tint="0.79998168889431442"/>
        </patternFill>
      </fill>
    </dxf>
    <dxf>
      <font>
        <strike val="0"/>
        <outline val="0"/>
        <shadow val="0"/>
        <u val="none"/>
        <vertAlign val="baseline"/>
        <sz val="11"/>
        <color theme="1"/>
        <name val="Calibri"/>
        <scheme val="minor"/>
      </font>
      <numFmt numFmtId="14" formatCode="0.00%"/>
      <fill>
        <patternFill patternType="solid">
          <fgColor indexed="64"/>
          <bgColor theme="4" tint="0.79998168889431442"/>
        </patternFill>
      </fill>
      <border diagonalUp="0" diagonalDown="0">
        <left style="thick">
          <color rgb="FFFF0000"/>
        </left>
        <right style="thick">
          <color rgb="FFFF0000"/>
        </right>
        <top/>
        <bottom/>
        <vertical/>
        <horizontal/>
      </border>
    </dxf>
    <dxf>
      <font>
        <b val="0"/>
        <i val="0"/>
        <strike val="0"/>
        <condense val="0"/>
        <extend val="0"/>
        <outline val="0"/>
        <shadow val="0"/>
        <u val="none"/>
        <vertAlign val="baseline"/>
        <sz val="11"/>
        <color theme="1"/>
        <name val="Calibri"/>
        <scheme val="minor"/>
      </font>
      <numFmt numFmtId="34" formatCode="_-&quot;R$&quot;\ * #,##0.00_-;\-&quot;R$&quot;\ * #,##0.00_-;_-&quot;R$&quot;\ * &quot;-&quot;??_-;_-@_-"/>
    </dxf>
    <dxf>
      <font>
        <b val="0"/>
        <i val="0"/>
        <strike val="0"/>
        <condense val="0"/>
        <extend val="0"/>
        <outline val="0"/>
        <shadow val="0"/>
        <u val="none"/>
        <vertAlign val="baseline"/>
        <sz val="11"/>
        <color theme="1"/>
        <name val="Calibri"/>
        <scheme val="minor"/>
      </font>
      <numFmt numFmtId="34" formatCode="_-&quot;R$&quot;\ * #,##0.00_-;\-&quot;R$&quot;\ * #,##0.00_-;_-&quot;R$&quot;\ * &quot;-&quot;??_-;_-@_-"/>
    </dxf>
    <dxf>
      <font>
        <b/>
        <i val="0"/>
        <strike val="0"/>
        <condense val="0"/>
        <extend val="0"/>
        <outline val="0"/>
        <shadow val="0"/>
        <u val="none"/>
        <vertAlign val="baseline"/>
        <sz val="11"/>
        <color theme="1"/>
        <name val="Calibri"/>
        <scheme val="minor"/>
      </font>
    </dxf>
    <dxf>
      <font>
        <b/>
      </font>
    </dxf>
    <dxf>
      <font>
        <strike val="0"/>
        <outline val="0"/>
        <shadow val="0"/>
        <u val="none"/>
        <vertAlign val="baseline"/>
        <sz val="11"/>
        <color theme="1"/>
        <name val="Calibri"/>
        <scheme val="minor"/>
      </font>
      <numFmt numFmtId="34" formatCode="_-&quot;R$&quot;\ * #,##0.00_-;\-&quot;R$&quot;\ * #,##0.00_-;_-&quot;R$&quot;\ * &quot;-&quot;??_-;_-@_-"/>
      <fill>
        <patternFill patternType="solid">
          <fgColor indexed="64"/>
          <bgColor theme="4" tint="0.79998168889431442"/>
        </patternFill>
      </fill>
      <border diagonalUp="0" diagonalDown="0">
        <left style="thick">
          <color rgb="FFFF0000"/>
        </left>
        <right style="thick">
          <color rgb="FFFF0000"/>
        </right>
        <top/>
        <bottom/>
        <vertical/>
        <horizontal/>
      </border>
    </dxf>
    <dxf>
      <numFmt numFmtId="0" formatCode="General"/>
    </dxf>
    <dxf>
      <numFmt numFmtId="0" formatCode="General"/>
    </dxf>
    <dxf>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34" formatCode="_-&quot;R$&quot;\ * #,##0.00_-;\-&quot;R$&quot;\ * #,##0.00_-;_-&quot;R$&quot;\ * &quot;-&quot;??_-;_-@_-"/>
    </dxf>
    <dxf>
      <numFmt numFmtId="34" formatCode="_-&quot;R$&quot;\ * #,##0.00_-;\-&quot;R$&quot;\ * #,##0.00_-;_-&quot;R$&quot;\ * &quot;-&quot;??_-;_-@_-"/>
    </dxf>
    <dxf>
      <font>
        <strike val="0"/>
        <outline val="0"/>
        <shadow val="0"/>
        <u val="none"/>
        <sz val="11"/>
        <color theme="1"/>
        <name val="Calibri"/>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numFmt numFmtId="14" formatCode="0.00%"/>
      <fill>
        <patternFill patternType="solid">
          <fgColor theme="4" tint="0.79998168889431442"/>
          <bgColor theme="4" tint="0.79998168889431442"/>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numFmt numFmtId="19" formatCode="dd/mm/yyyy"/>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numFmt numFmtId="35" formatCode="_-* #,##0.00_-;\-* #,##0.00_-;_-* &quot;-&quot;??_-;_-@_-"/>
    </dxf>
    <dxf>
      <numFmt numFmtId="19" formatCode="dd/mm/yyyy"/>
    </dxf>
    <dxf>
      <font>
        <b/>
        <i val="0"/>
      </font>
      <fill>
        <patternFill>
          <bgColor rgb="FFD7D7D7"/>
        </patternFill>
      </fill>
    </dxf>
    <dxf>
      <font>
        <b val="0"/>
        <i val="0"/>
      </font>
      <fill>
        <patternFill patternType="none">
          <bgColor indexed="65"/>
        </patternFill>
      </fill>
    </dxf>
    <dxf>
      <font>
        <b/>
        <i val="0"/>
        <color theme="4"/>
      </font>
      <fill>
        <patternFill patternType="none">
          <bgColor auto="1"/>
        </patternFill>
      </fill>
      <border>
        <top style="medium">
          <color theme="4"/>
        </top>
        <bottom/>
      </border>
    </dxf>
    <dxf>
      <font>
        <b/>
        <i val="0"/>
        <color theme="1" tint="0.499984740745262"/>
      </font>
      <border>
        <top style="medium">
          <color theme="4"/>
        </top>
        <bottom style="medium">
          <color theme="4"/>
        </bottom>
      </border>
    </dxf>
    <dxf>
      <font>
        <b/>
        <i val="0"/>
        <color theme="0"/>
      </font>
      <fill>
        <patternFill>
          <bgColor theme="4"/>
        </patternFill>
      </fill>
      <border>
        <right style="thick">
          <color theme="0"/>
        </right>
        <top style="thick">
          <color theme="0"/>
        </top>
        <bottom style="thick">
          <color theme="0"/>
        </bottom>
      </border>
    </dxf>
    <dxf>
      <border>
        <left/>
        <right/>
        <top style="medium">
          <color theme="4"/>
        </top>
        <bottom/>
        <vertical style="thick">
          <color theme="0"/>
        </vertical>
        <horizontal/>
      </border>
    </dxf>
    <dxf>
      <font>
        <b/>
        <i val="0"/>
        <color theme="1" tint="0.499984740745262"/>
      </font>
      <fill>
        <patternFill patternType="none">
          <fgColor indexed="64"/>
          <bgColor auto="1"/>
        </patternFill>
      </fill>
      <border>
        <top style="medium">
          <color theme="4"/>
        </top>
        <bottom style="thin">
          <color theme="4"/>
        </bottom>
        <vertical style="thick">
          <color theme="0"/>
        </vertical>
      </border>
    </dxf>
    <dxf>
      <font>
        <b val="0"/>
        <i val="0"/>
        <color theme="0" tint="-0.34998626667073579"/>
      </font>
      <border>
        <top style="thick">
          <color theme="0"/>
        </top>
        <bottom style="thick">
          <color theme="0"/>
        </bottom>
        <vertical style="thick">
          <color theme="0"/>
        </vertical>
        <horizontal style="thick">
          <color theme="0"/>
        </horizontal>
      </border>
    </dxf>
    <dxf>
      <font>
        <b/>
        <i val="0"/>
        <color theme="6"/>
      </font>
      <fill>
        <patternFill patternType="none">
          <bgColor auto="1"/>
        </patternFill>
      </fill>
      <border>
        <top style="medium">
          <color theme="6"/>
        </top>
        <bottom/>
      </border>
    </dxf>
    <dxf>
      <font>
        <b/>
        <i val="0"/>
        <color theme="1" tint="0.499984740745262"/>
      </font>
      <border>
        <top style="medium">
          <color theme="6"/>
        </top>
        <bottom style="medium">
          <color theme="6"/>
        </bottom>
      </border>
    </dxf>
    <dxf>
      <font>
        <b/>
        <i val="0"/>
        <color theme="0"/>
      </font>
      <fill>
        <patternFill>
          <bgColor theme="6"/>
        </patternFill>
      </fill>
      <border>
        <right style="thick">
          <color theme="0"/>
        </right>
        <top style="thick">
          <color theme="0"/>
        </top>
        <bottom style="thick">
          <color theme="0"/>
        </bottom>
      </border>
    </dxf>
    <dxf>
      <font>
        <b/>
        <i val="0"/>
        <color theme="6"/>
      </font>
      <border>
        <left/>
        <right/>
        <top style="medium">
          <color theme="6"/>
        </top>
        <bottom/>
        <vertical style="thick">
          <color theme="0"/>
        </vertical>
        <horizontal/>
      </border>
    </dxf>
    <dxf>
      <font>
        <b/>
        <i val="0"/>
        <color theme="1" tint="0.499984740745262"/>
      </font>
      <fill>
        <patternFill patternType="none">
          <fgColor indexed="64"/>
          <bgColor auto="1"/>
        </patternFill>
      </fill>
      <border>
        <top style="medium">
          <color theme="6"/>
        </top>
        <bottom style="thin">
          <color theme="6"/>
        </bottom>
        <vertical style="thick">
          <color theme="0"/>
        </vertical>
      </border>
    </dxf>
    <dxf>
      <font>
        <b val="0"/>
        <i val="0"/>
        <color theme="0" tint="-0.34998626667073579"/>
      </font>
      <border>
        <top style="thick">
          <color theme="0"/>
        </top>
        <bottom style="thick">
          <color theme="0"/>
        </bottom>
        <vertical style="thick">
          <color theme="0"/>
        </vertical>
        <horizontal style="thick">
          <color theme="0"/>
        </horizontal>
      </border>
    </dxf>
    <dxf>
      <font>
        <b/>
        <i val="0"/>
        <color theme="5"/>
      </font>
      <fill>
        <patternFill patternType="none">
          <bgColor auto="1"/>
        </patternFill>
      </fill>
      <border>
        <top style="medium">
          <color theme="5"/>
        </top>
        <bottom/>
      </border>
    </dxf>
    <dxf>
      <font>
        <b/>
        <i val="0"/>
        <color theme="1" tint="0.499984740745262"/>
      </font>
      <border>
        <top style="medium">
          <color theme="5"/>
        </top>
        <bottom style="medium">
          <color theme="5"/>
        </bottom>
      </border>
    </dxf>
    <dxf>
      <font>
        <b/>
        <i val="0"/>
        <color theme="0"/>
      </font>
      <fill>
        <patternFill>
          <bgColor theme="5"/>
        </patternFill>
      </fill>
      <border>
        <right style="thick">
          <color theme="0"/>
        </right>
        <top style="thick">
          <color theme="0"/>
        </top>
        <bottom style="thick">
          <color theme="0"/>
        </bottom>
      </border>
    </dxf>
    <dxf>
      <font>
        <b/>
        <i val="0"/>
        <color theme="5"/>
      </font>
      <border>
        <left/>
        <right/>
        <top style="medium">
          <color theme="5"/>
        </top>
        <bottom/>
        <vertical style="thick">
          <color theme="0"/>
        </vertical>
        <horizontal/>
      </border>
    </dxf>
    <dxf>
      <font>
        <b/>
        <i val="0"/>
        <color theme="1" tint="0.499984740745262"/>
      </font>
      <fill>
        <patternFill patternType="none">
          <fgColor indexed="64"/>
          <bgColor auto="1"/>
        </patternFill>
      </fill>
      <border>
        <top style="medium">
          <color theme="5"/>
        </top>
        <bottom style="thin">
          <color theme="5"/>
        </bottom>
        <vertical style="thick">
          <color theme="0"/>
        </vertical>
      </border>
    </dxf>
    <dxf>
      <font>
        <b val="0"/>
        <i val="0"/>
        <color theme="0" tint="-0.34998626667073579"/>
      </font>
      <border>
        <top style="thick">
          <color theme="0"/>
        </top>
        <bottom style="thick">
          <color theme="0"/>
        </bottom>
        <vertical style="thick">
          <color theme="0"/>
        </vertical>
        <horizontal style="thick">
          <color theme="0"/>
        </horizontal>
      </border>
    </dxf>
  </dxfs>
  <tableStyles count="4" defaultTableStyle="TableStyleMedium2" defaultPivotStyle="PivotStyleLight16">
    <tableStyle name="Family Budget Cash Available 2 2" pivot="0" count="6">
      <tableStyleElement type="wholeTable" dxfId="359"/>
      <tableStyleElement type="headerRow" dxfId="358"/>
      <tableStyleElement type="totalRow" dxfId="357"/>
      <tableStyleElement type="firstColumn" dxfId="356"/>
      <tableStyleElement type="firstHeaderCell" dxfId="355"/>
      <tableStyleElement type="firstTotalCell" dxfId="354"/>
    </tableStyle>
    <tableStyle name="Family Budget Cash Available 3 2" pivot="0" count="6">
      <tableStyleElement type="wholeTable" dxfId="353"/>
      <tableStyleElement type="headerRow" dxfId="352"/>
      <tableStyleElement type="totalRow" dxfId="351"/>
      <tableStyleElement type="firstColumn" dxfId="350"/>
      <tableStyleElement type="firstHeaderCell" dxfId="349"/>
      <tableStyleElement type="firstTotalCell" dxfId="348"/>
    </tableStyle>
    <tableStyle name="Family Budget Cash Available 4" pivot="0" count="6">
      <tableStyleElement type="wholeTable" dxfId="347"/>
      <tableStyleElement type="headerRow" dxfId="346"/>
      <tableStyleElement type="totalRow" dxfId="345"/>
      <tableStyleElement type="firstColumn" dxfId="344"/>
      <tableStyleElement type="firstHeaderCell" dxfId="343"/>
      <tableStyleElement type="firstTotalCell" dxfId="342"/>
    </tableStyle>
    <tableStyle name="MySqlDefault" pivot="0" table="0" count="2">
      <tableStyleElement type="wholeTable" dxfId="341"/>
      <tableStyleElement type="headerRow" dxfId="340"/>
    </tableStyle>
  </tableStyles>
  <colors>
    <mruColors>
      <color rgb="FF800000"/>
      <color rgb="FF0033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4.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theme" Target="theme/theme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1.xml"/><Relationship Id="rId119" Type="http://schemas.openxmlformats.org/officeDocument/2006/relationships/styles" Target="styles.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externalLink" Target="externalLinks/externalLink2.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calcChain" Target="calcChain.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pt-BR"/>
        </a:p>
      </c:txPr>
    </c:title>
    <c:autoTitleDeleted val="0"/>
    <c:plotArea>
      <c:layout/>
      <c:areaChart>
        <c:grouping val="stacked"/>
        <c:varyColors val="0"/>
        <c:ser>
          <c:idx val="0"/>
          <c:order val="0"/>
          <c:tx>
            <c:strRef>
              <c:f>'Exercício 26 - Config Página'!$B$1</c:f>
              <c:strCache>
                <c:ptCount val="1"/>
                <c:pt idx="0">
                  <c:v>Cotação</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numRef>
              <c:f>'Exercício 26 - Config Página'!$A$2:$A$14</c:f>
              <c:numCache>
                <c:formatCode>ddd\ dd/mm/yyyy</c:formatCode>
                <c:ptCount val="13"/>
                <c:pt idx="0">
                  <c:v>42006</c:v>
                </c:pt>
                <c:pt idx="1">
                  <c:v>42009</c:v>
                </c:pt>
                <c:pt idx="2">
                  <c:v>42010</c:v>
                </c:pt>
                <c:pt idx="3">
                  <c:v>42013</c:v>
                </c:pt>
                <c:pt idx="4">
                  <c:v>42019</c:v>
                </c:pt>
                <c:pt idx="5">
                  <c:v>42017</c:v>
                </c:pt>
                <c:pt idx="6">
                  <c:v>42020</c:v>
                </c:pt>
                <c:pt idx="7">
                  <c:v>42023</c:v>
                </c:pt>
                <c:pt idx="8">
                  <c:v>42024</c:v>
                </c:pt>
                <c:pt idx="9">
                  <c:v>42027</c:v>
                </c:pt>
                <c:pt idx="10">
                  <c:v>42030</c:v>
                </c:pt>
                <c:pt idx="11">
                  <c:v>42031</c:v>
                </c:pt>
                <c:pt idx="12">
                  <c:v>42034</c:v>
                </c:pt>
              </c:numCache>
            </c:numRef>
          </c:cat>
          <c:val>
            <c:numRef>
              <c:f>'Exercício 26 - Config Página'!$B$2:$B$14</c:f>
              <c:numCache>
                <c:formatCode>_(* #,##0.000_);_(* \(#,##0.000\);_(* "-"??_);_(@_)</c:formatCode>
                <c:ptCount val="13"/>
                <c:pt idx="0">
                  <c:v>1.869</c:v>
                </c:pt>
                <c:pt idx="1">
                  <c:v>1.841</c:v>
                </c:pt>
                <c:pt idx="2">
                  <c:v>1.851</c:v>
                </c:pt>
                <c:pt idx="3">
                  <c:v>1.835</c:v>
                </c:pt>
                <c:pt idx="4">
                  <c:v>1.7849999999999999</c:v>
                </c:pt>
                <c:pt idx="5">
                  <c:v>1.79</c:v>
                </c:pt>
                <c:pt idx="6">
                  <c:v>1.788</c:v>
                </c:pt>
                <c:pt idx="7">
                  <c:v>1.7629999999999999</c:v>
                </c:pt>
                <c:pt idx="8">
                  <c:v>1.7589999999999999</c:v>
                </c:pt>
                <c:pt idx="9">
                  <c:v>1.7521</c:v>
                </c:pt>
                <c:pt idx="10">
                  <c:v>1.744</c:v>
                </c:pt>
                <c:pt idx="11">
                  <c:v>1.7390000000000001</c:v>
                </c:pt>
                <c:pt idx="12">
                  <c:v>1.7490000000000001</c:v>
                </c:pt>
              </c:numCache>
            </c:numRef>
          </c:val>
          <c:extLst xmlns:c16r2="http://schemas.microsoft.com/office/drawing/2015/06/chart">
            <c:ext xmlns:c16="http://schemas.microsoft.com/office/drawing/2014/chart" uri="{C3380CC4-5D6E-409C-BE32-E72D297353CC}">
              <c16:uniqueId val="{00000000-B768-48FC-A842-25E5C2EADB5E}"/>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461321472"/>
        <c:axId val="1461319840"/>
      </c:areaChart>
      <c:dateAx>
        <c:axId val="1461321472"/>
        <c:scaling>
          <c:orientation val="minMax"/>
        </c:scaling>
        <c:delete val="0"/>
        <c:axPos val="b"/>
        <c:numFmt formatCode="ddd\ dd/mm/yyyy"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pt-BR"/>
          </a:p>
        </c:txPr>
        <c:crossAx val="1461319840"/>
        <c:crosses val="autoZero"/>
        <c:auto val="1"/>
        <c:lblOffset val="100"/>
        <c:baseTimeUnit val="days"/>
      </c:dateAx>
      <c:valAx>
        <c:axId val="1461319840"/>
        <c:scaling>
          <c:orientation val="minMax"/>
          <c:max val="1.87"/>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14613214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legend>
    <c:plotVisOnly val="1"/>
    <c:dispBlanksAs val="gap"/>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5.png"/><Relationship Id="rId7" Type="http://schemas.openxmlformats.org/officeDocument/2006/relationships/image" Target="../media/image8.tmp"/><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microsoft.com/office/2007/relationships/hdphoto" Target="../media/hdphoto1.wdp"/><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jp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tmp"/></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5.png"/><Relationship Id="rId7" Type="http://schemas.microsoft.com/office/2007/relationships/hdphoto" Target="../media/hdphoto4.wdp"/><Relationship Id="rId2" Type="http://schemas.microsoft.com/office/2007/relationships/hdphoto" Target="../media/hdphoto2.wdp"/><Relationship Id="rId1" Type="http://schemas.openxmlformats.org/officeDocument/2006/relationships/image" Target="../media/image24.png"/><Relationship Id="rId6" Type="http://schemas.openxmlformats.org/officeDocument/2006/relationships/image" Target="../media/image27.png"/><Relationship Id="rId5" Type="http://schemas.microsoft.com/office/2007/relationships/hdphoto" Target="../media/hdphoto3.wdp"/><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tmp"/></Relationships>
</file>

<file path=xl/drawings/_rels/drawing16.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7.png"/><Relationship Id="rId2" Type="http://schemas.microsoft.com/office/2007/relationships/hdphoto" Target="../media/hdphoto5.wdp"/><Relationship Id="rId1" Type="http://schemas.openxmlformats.org/officeDocument/2006/relationships/image" Target="../media/image36.png"/><Relationship Id="rId6" Type="http://schemas.openxmlformats.org/officeDocument/2006/relationships/image" Target="../media/image39.tmp"/><Relationship Id="rId5" Type="http://schemas.microsoft.com/office/2007/relationships/hdphoto" Target="../media/hdphoto6.wdp"/><Relationship Id="rId4" Type="http://schemas.openxmlformats.org/officeDocument/2006/relationships/image" Target="../media/image3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6.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31.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32.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34.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35.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36.xml.rels><?xml version="1.0" encoding="UTF-8" standalone="yes"?>
<Relationships xmlns="http://schemas.openxmlformats.org/package/2006/relationships"><Relationship Id="rId1" Type="http://schemas.openxmlformats.org/officeDocument/2006/relationships/image" Target="../media/image71.png"/></Relationships>
</file>

<file path=xl/drawings/_rels/drawing38.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74.png"/></Relationships>
</file>

<file path=xl/drawings/_rels/drawing40.xml.rels><?xml version="1.0" encoding="UTF-8" standalone="yes"?>
<Relationships xmlns="http://schemas.openxmlformats.org/package/2006/relationships"><Relationship Id="rId1" Type="http://schemas.openxmlformats.org/officeDocument/2006/relationships/image" Target="../media/image75.png"/></Relationships>
</file>

<file path=xl/drawings/_rels/drawing42.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_rels/drawing43.x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78.png"/></Relationships>
</file>

<file path=xl/drawings/_rels/drawing44.xml.rels><?xml version="1.0" encoding="UTF-8" standalone="yes"?>
<Relationships xmlns="http://schemas.openxmlformats.org/package/2006/relationships"><Relationship Id="rId1" Type="http://schemas.openxmlformats.org/officeDocument/2006/relationships/image" Target="../media/image65.png"/></Relationships>
</file>

<file path=xl/drawings/_rels/drawing46.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81.png"/><Relationship Id="rId1" Type="http://schemas.openxmlformats.org/officeDocument/2006/relationships/image" Target="../media/image80.png"/></Relationships>
</file>

<file path=xl/drawings/_rels/drawing47.x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82.png"/></Relationships>
</file>

<file path=xl/drawings/_rels/drawing48.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49.xml.rels><?xml version="1.0" encoding="UTF-8" standalone="yes"?>
<Relationships xmlns="http://schemas.openxmlformats.org/package/2006/relationships"><Relationship Id="rId1" Type="http://schemas.openxmlformats.org/officeDocument/2006/relationships/image" Target="../media/image90.png"/></Relationships>
</file>

<file path=xl/drawings/_rels/drawing50.xml.rels><?xml version="1.0" encoding="UTF-8" standalone="yes"?>
<Relationships xmlns="http://schemas.openxmlformats.org/package/2006/relationships"><Relationship Id="rId3" Type="http://schemas.openxmlformats.org/officeDocument/2006/relationships/image" Target="../media/image92.png"/><Relationship Id="rId2" Type="http://schemas.microsoft.com/office/2007/relationships/hdphoto" Target="../media/hdphoto7.wdp"/><Relationship Id="rId1" Type="http://schemas.openxmlformats.org/officeDocument/2006/relationships/image" Target="../media/image91.png"/><Relationship Id="rId4" Type="http://schemas.openxmlformats.org/officeDocument/2006/relationships/image" Target="../media/image93.png"/></Relationships>
</file>

<file path=xl/drawings/_rels/drawing51.xml.rels><?xml version="1.0" encoding="UTF-8" standalone="yes"?>
<Relationships xmlns="http://schemas.openxmlformats.org/package/2006/relationships"><Relationship Id="rId1" Type="http://schemas.openxmlformats.org/officeDocument/2006/relationships/image" Target="../media/image94.png"/></Relationships>
</file>

<file path=xl/drawings/_rels/drawing52.x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95.png"/></Relationships>
</file>

<file path=xl/drawings/_rels/drawing54.xml.rels><?xml version="1.0" encoding="UTF-8" standalone="yes"?>
<Relationships xmlns="http://schemas.openxmlformats.org/package/2006/relationships"><Relationship Id="rId1" Type="http://schemas.openxmlformats.org/officeDocument/2006/relationships/image" Target="../media/image97.png"/></Relationships>
</file>

<file path=xl/drawings/_rels/drawing55.xml.rels><?xml version="1.0" encoding="UTF-8" standalone="yes"?>
<Relationships xmlns="http://schemas.openxmlformats.org/package/2006/relationships"><Relationship Id="rId1" Type="http://schemas.openxmlformats.org/officeDocument/2006/relationships/image" Target="../media/image98.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99.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0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02.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5.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07.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08.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09.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10.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image" Target="../media/image111.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13.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15.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16.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17.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18.emf"/></Relationships>
</file>

<file path=xl/drawings/_rels/drawing79.xml.rels><?xml version="1.0" encoding="UTF-8" standalone="yes"?>
<Relationships xmlns="http://schemas.openxmlformats.org/package/2006/relationships"><Relationship Id="rId1" Type="http://schemas.openxmlformats.org/officeDocument/2006/relationships/image" Target="../media/image119.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20.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2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22.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23.png"/></Relationships>
</file>

<file path=xl/drawings/_rels/drawing84.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_rels/drawing86.x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26.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88.xml.rels><?xml version="1.0" encoding="UTF-8" standalone="yes"?>
<Relationships xmlns="http://schemas.openxmlformats.org/package/2006/relationships"><Relationship Id="rId3" Type="http://schemas.openxmlformats.org/officeDocument/2006/relationships/image" Target="../media/image130.png"/><Relationship Id="rId2" Type="http://schemas.microsoft.com/office/2007/relationships/hdphoto" Target="../media/hdphoto8.wdp"/><Relationship Id="rId1" Type="http://schemas.openxmlformats.org/officeDocument/2006/relationships/image" Target="../media/image129.png"/></Relationships>
</file>

<file path=xl/drawings/_rels/drawing90.xml.rels><?xml version="1.0" encoding="UTF-8" standalone="yes"?>
<Relationships xmlns="http://schemas.openxmlformats.org/package/2006/relationships"><Relationship Id="rId3" Type="http://schemas.microsoft.com/office/2007/relationships/hdphoto" Target="../media/hdphoto9.wdp"/><Relationship Id="rId2" Type="http://schemas.openxmlformats.org/officeDocument/2006/relationships/image" Target="../media/image132.png"/><Relationship Id="rId1" Type="http://schemas.openxmlformats.org/officeDocument/2006/relationships/image" Target="../media/image131.png"/></Relationships>
</file>

<file path=xl/drawings/_rels/drawing91.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 Id="rId5" Type="http://schemas.openxmlformats.org/officeDocument/2006/relationships/image" Target="../media/image137.png"/><Relationship Id="rId4" Type="http://schemas.openxmlformats.org/officeDocument/2006/relationships/image" Target="../media/image136.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94.xml.rels><?xml version="1.0" encoding="UTF-8" standalone="yes"?>
<Relationships xmlns="http://schemas.openxmlformats.org/package/2006/relationships"><Relationship Id="rId3" Type="http://schemas.openxmlformats.org/officeDocument/2006/relationships/image" Target="../media/image139.png"/><Relationship Id="rId2" Type="http://schemas.microsoft.com/office/2007/relationships/hdphoto" Target="../media/hdphoto10.wdp"/><Relationship Id="rId1" Type="http://schemas.openxmlformats.org/officeDocument/2006/relationships/image" Target="../media/image138.png"/><Relationship Id="rId5" Type="http://schemas.openxmlformats.org/officeDocument/2006/relationships/image" Target="../media/image141.png"/><Relationship Id="rId4" Type="http://schemas.openxmlformats.org/officeDocument/2006/relationships/image" Target="../media/image140.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42.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39.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43.png"/></Relationships>
</file>

<file path=xl/drawings/_rels/drawing100.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219075</xdr:colOff>
      <xdr:row>0</xdr:row>
      <xdr:rowOff>104775</xdr:rowOff>
    </xdr:from>
    <xdr:to>
      <xdr:col>18</xdr:col>
      <xdr:colOff>246351</xdr:colOff>
      <xdr:row>23</xdr:row>
      <xdr:rowOff>161370</xdr:rowOff>
    </xdr:to>
    <xdr:grpSp>
      <xdr:nvGrpSpPr>
        <xdr:cNvPr id="26" name="Agrupar 25"/>
        <xdr:cNvGrpSpPr/>
      </xdr:nvGrpSpPr>
      <xdr:grpSpPr>
        <a:xfrm>
          <a:off x="828675" y="104775"/>
          <a:ext cx="10390476" cy="4438095"/>
          <a:chOff x="1219200" y="200025"/>
          <a:chExt cx="10390476" cy="4438095"/>
        </a:xfrm>
      </xdr:grpSpPr>
      <xdr:pic>
        <xdr:nvPicPr>
          <xdr:cNvPr id="4" name="Imagem 3"/>
          <xdr:cNvPicPr>
            <a:picLocks noChangeAspect="1"/>
          </xdr:cNvPicPr>
        </xdr:nvPicPr>
        <xdr:blipFill>
          <a:blip xmlns:r="http://schemas.openxmlformats.org/officeDocument/2006/relationships" r:embed="rId1"/>
          <a:stretch>
            <a:fillRect/>
          </a:stretch>
        </xdr:blipFill>
        <xdr:spPr>
          <a:xfrm>
            <a:off x="1219200" y="200025"/>
            <a:ext cx="10390476" cy="4438095"/>
          </a:xfrm>
          <a:prstGeom prst="rect">
            <a:avLst/>
          </a:prstGeom>
          <a:effectLst>
            <a:outerShdw blurRad="50800" dist="38100" dir="2700000" algn="tl" rotWithShape="0">
              <a:prstClr val="black">
                <a:alpha val="58000"/>
              </a:prstClr>
            </a:outerShdw>
          </a:effectLst>
        </xdr:spPr>
      </xdr:pic>
      <xdr:grpSp>
        <xdr:nvGrpSpPr>
          <xdr:cNvPr id="7" name="Agrupar 6"/>
          <xdr:cNvGrpSpPr/>
        </xdr:nvGrpSpPr>
        <xdr:grpSpPr>
          <a:xfrm>
            <a:off x="3667125" y="1609725"/>
            <a:ext cx="5902643" cy="1681593"/>
            <a:chOff x="3657600" y="1524000"/>
            <a:chExt cx="5902643" cy="1681593"/>
          </a:xfrm>
        </xdr:grpSpPr>
        <xdr:sp macro="" textlink="">
          <xdr:nvSpPr>
            <xdr:cNvPr id="2" name="Retângulo 1"/>
            <xdr:cNvSpPr/>
          </xdr:nvSpPr>
          <xdr:spPr>
            <a:xfrm>
              <a:off x="3657600" y="1524000"/>
              <a:ext cx="5902643" cy="1595117"/>
            </a:xfrm>
            <a:prstGeom prst="rect">
              <a:avLst/>
            </a:prstGeom>
            <a:noFill/>
          </xdr:spPr>
          <xdr:txBody>
            <a:bodyPr wrap="none" lIns="91440" tIns="45720" rIns="91440" bIns="45720">
              <a:prstTxWarp prst="textArchUp">
                <a:avLst/>
              </a:prstTxWarp>
              <a:noAutofit/>
            </a:bodyPr>
            <a:lstStyle/>
            <a:p>
              <a:pPr algn="ctr"/>
              <a:r>
                <a:rPr lang="pt-BR" sz="9600" b="1" cap="none" spc="0">
                  <a:ln w="22225">
                    <a:solidFill>
                      <a:sysClr val="windowText" lastClr="000000"/>
                    </a:solidFill>
                    <a:prstDash val="solid"/>
                  </a:ln>
                  <a:solidFill>
                    <a:schemeClr val="tx1"/>
                  </a:solidFill>
                  <a:effectLst/>
                  <a:latin typeface="Bradley Hand ITC" panose="03070402050302030203" pitchFamily="66" charset="0"/>
                </a:rPr>
                <a:t>INTERVALO</a:t>
              </a:r>
            </a:p>
          </xdr:txBody>
        </xdr:sp>
        <xdr:pic>
          <xdr:nvPicPr>
            <xdr:cNvPr id="6" name="Imagem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14607" y="1905000"/>
              <a:ext cx="1300593" cy="1300593"/>
            </a:xfrm>
            <a:prstGeom prst="rect">
              <a:avLst/>
            </a:prstGeom>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495300</xdr:colOff>
      <xdr:row>0</xdr:row>
      <xdr:rowOff>85725</xdr:rowOff>
    </xdr:from>
    <xdr:to>
      <xdr:col>19</xdr:col>
      <xdr:colOff>76200</xdr:colOff>
      <xdr:row>33</xdr:row>
      <xdr:rowOff>66675</xdr:rowOff>
    </xdr:to>
    <xdr:grpSp>
      <xdr:nvGrpSpPr>
        <xdr:cNvPr id="4" name="Agrupar 3"/>
        <xdr:cNvGrpSpPr/>
      </xdr:nvGrpSpPr>
      <xdr:grpSpPr>
        <a:xfrm>
          <a:off x="1104900" y="85725"/>
          <a:ext cx="10553700" cy="6267450"/>
          <a:chOff x="123826" y="161926"/>
          <a:chExt cx="10553700" cy="6267450"/>
        </a:xfrm>
      </xdr:grpSpPr>
      <xdr:sp macro="" textlink="">
        <xdr:nvSpPr>
          <xdr:cNvPr id="7" name="CaixaDeTexto 6"/>
          <xdr:cNvSpPr txBox="1"/>
        </xdr:nvSpPr>
        <xdr:spPr>
          <a:xfrm>
            <a:off x="123826" y="161926"/>
            <a:ext cx="10553700" cy="626745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numCol="3" spcCol="360000" rtlCol="0" anchor="t">
            <a:noAutofit/>
          </a:bodyPr>
          <a:lstStyle/>
          <a:p>
            <a:r>
              <a:rPr lang="pt-BR" sz="1100" b="1" cap="small">
                <a:solidFill>
                  <a:schemeClr val="lt1"/>
                </a:solidFill>
                <a:effectLst/>
                <a:latin typeface="Tahoma" panose="020B0604030504040204" pitchFamily="34" charset="0"/>
                <a:ea typeface="Tahoma" panose="020B0604030504040204" pitchFamily="34" charset="0"/>
                <a:cs typeface="Tahoma" panose="020B0604030504040204" pitchFamily="34" charset="0"/>
              </a:rPr>
              <a:t>CAPITULO</a:t>
            </a:r>
            <a:r>
              <a:rPr lang="pt-BR" sz="1100" b="1" cap="small"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01</a:t>
            </a:r>
            <a:endParaRPr lang="pt-BR" sz="1100" b="1" cap="small">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Conheça o intervalo normal de dados, a maneira clássica de trabalhar com os arquivos. Além disso, use e aplique os principais formatos. Neste capítulo, você aprenderá:</a:t>
            </a:r>
          </a:p>
          <a:p>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u="none">
                <a:solidFill>
                  <a:schemeClr val="lt1"/>
                </a:solidFill>
                <a:effectLst/>
                <a:latin typeface="Tahoma" panose="020B0604030504040204" pitchFamily="34" charset="0"/>
                <a:ea typeface="Tahoma" panose="020B0604030504040204" pitchFamily="34" charset="0"/>
                <a:cs typeface="Tahoma" panose="020B0604030504040204" pitchFamily="34" charset="0"/>
              </a:rPr>
              <a:t>1. O que é Possível?</a:t>
            </a:r>
            <a:endParaRPr lang="pt-BR" sz="1050" b="0" u="none">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Área de Trabalho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2.1 Conhecer os principais componentes da área de trabalho do Excel 2016</a:t>
            </a:r>
          </a:p>
          <a:p>
            <a:pPr lvl="0"/>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Trabalhando com Arquivos</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3.1. Gravar uma Pasta de Trabalho (.xlsx)</a:t>
            </a: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3.2. Gravar uma Pasta de Trabalho como Texto (.txt)</a:t>
            </a: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3.3.</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Gravar uma Pasta de Trabalho como PDF (.PDF)</a:t>
            </a:r>
          </a:p>
          <a:p>
            <a:pPr lvl="0"/>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 Deslocamentos e Seleções</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4.1 Navegar entre os intervalos de dados</a:t>
            </a: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4.2.</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Selecionar intervalos de dados, linhas, colunas e células.</a:t>
            </a:r>
            <a:endParaRPr lang="pt-BR" sz="1100" b="0">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 Área de Transferência</a:t>
            </a:r>
            <a:endParaRPr kumimoji="0" lang="pt-BR" sz="105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5.1. Recortar</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5.2. Copiar e Colar</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5.3. Copiar como Imagem</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5.3.1. Bitmap</a:t>
            </a:r>
            <a:endParaRPr kumimoji="0" lang="pt-BR" sz="105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5.3.2. Figura</a:t>
            </a:r>
            <a:endParaRPr kumimoji="0" lang="pt-BR" sz="105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5.4. Pincel de Formatação</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5.5. Selecionar intervalos de dados</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 Fonte</a:t>
            </a:r>
            <a:endParaRPr kumimoji="0" lang="pt-BR" sz="105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6.1. Tipo de Fonte</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6.2.</a:t>
            </a:r>
            <a:r>
              <a:rPr kumimoji="0" lang="pt-BR" sz="1400" b="1"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N</a:t>
            </a:r>
            <a:r>
              <a:rPr kumimoji="0" lang="pt-BR" sz="1400" b="0" i="1"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I</a:t>
            </a:r>
            <a:r>
              <a:rPr kumimoji="0" lang="pt-BR" sz="1400" b="0" i="0" u="sng"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S</a:t>
            </a: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(Negrito, Itálico e Sublinhado)</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6.2.1. Dar ênfase em trechos específicos de um texto</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6.3. Aumentar/Diminuir o tamanho da Fonte</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6.4. Pincel de Formatação</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6.5. Cor de Preenchimento</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6.6. Cor da Fonte</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 Alinhamento</a:t>
            </a:r>
            <a:endParaRPr kumimoji="0" lang="pt-BR" sz="105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 Alinhar</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7.1.1. Em cima</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7.1.2. No Meio</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7.1.2. Embaixo</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7.1.4. Esquerda</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7.1.5. Centralizar</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7.1.6. Direita</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7.1.7. Orientação</a:t>
            </a:r>
          </a:p>
          <a:p>
            <a:pPr marL="1371600" marR="0" lvl="3"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7.1.7.1. Inclinar Texto no sentido Anti-Horário</a:t>
            </a:r>
          </a:p>
          <a:p>
            <a:pPr marL="1371600" marR="0" lvl="3"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7.1.7.2. Inclinar Texto no sentido Horário</a:t>
            </a:r>
          </a:p>
          <a:p>
            <a:pPr marL="1371600" marR="0" lvl="3"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7.1.7.3. Texto Vertical</a:t>
            </a:r>
          </a:p>
          <a:p>
            <a:pPr marL="1371600" marR="0" lvl="3"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7.1.7.4. Girar Texto para Cima</a:t>
            </a:r>
          </a:p>
          <a:p>
            <a:pPr marL="1371600" marR="0" lvl="3"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7.1.7.5. Girar Texto para Baixo</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7.2. Quebrar Texto Automaticamente</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7.3. Mesclar</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7.3.1. Mesclar e Centralizar</a:t>
            </a:r>
          </a:p>
          <a:p>
            <a:pPr marL="914400" marR="0" lvl="2"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914400" marR="0" lvl="2"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7.3.2. Mesclar Através</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7.4. Pincel de Formatação</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7.5. Cor de Preenchimento</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7.6. Cor da Fonte</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 Formato de Número</a:t>
            </a:r>
            <a:endParaRPr kumimoji="0" lang="pt-BR" sz="105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8.1. Texto</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8.2. Número</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8.2.1. Porcentagem</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8.2.2. Moeda</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8.2.3. Contábil</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8.2.4. Fração</a:t>
            </a:r>
          </a:p>
          <a:p>
            <a:pPr marL="914400" marR="0" lvl="2"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8.2.5. Data</a:t>
            </a:r>
          </a:p>
          <a:p>
            <a:pPr marL="1371600" marR="0" lvl="3"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8.2.6. Abreviada</a:t>
            </a:r>
          </a:p>
          <a:p>
            <a:pPr marL="1371600" marR="0" lvl="3"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8.2.7. Completa</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8.3. Aumentar/Diminuir Casas Decimais</a:t>
            </a:r>
          </a:p>
          <a:p>
            <a:pPr marL="457200" marR="0" lvl="1"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8.4. Separador de Milhares</a:t>
            </a:r>
          </a:p>
          <a:p>
            <a:endParaRPr lang="pt-BR" sz="1100" b="0">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3" name="Conector reto 2"/>
          <xdr:cNvCxnSpPr/>
        </xdr:nvCxnSpPr>
        <xdr:spPr>
          <a:xfrm>
            <a:off x="209550" y="466725"/>
            <a:ext cx="10315575"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6" name="Conector reto 15"/>
          <xdr:cNvCxnSpPr/>
        </xdr:nvCxnSpPr>
        <xdr:spPr>
          <a:xfrm>
            <a:off x="190500" y="1266825"/>
            <a:ext cx="10315575"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228600</xdr:colOff>
      <xdr:row>112</xdr:row>
      <xdr:rowOff>161925</xdr:rowOff>
    </xdr:from>
    <xdr:to>
      <xdr:col>18</xdr:col>
      <xdr:colOff>504825</xdr:colOff>
      <xdr:row>139</xdr:row>
      <xdr:rowOff>151758</xdr:rowOff>
    </xdr:to>
    <xdr:grpSp>
      <xdr:nvGrpSpPr>
        <xdr:cNvPr id="32" name="Agrupar 31"/>
        <xdr:cNvGrpSpPr/>
      </xdr:nvGrpSpPr>
      <xdr:grpSpPr>
        <a:xfrm>
          <a:off x="228600" y="21497925"/>
          <a:ext cx="12763500" cy="5133333"/>
          <a:chOff x="1085850" y="0"/>
          <a:chExt cx="11249025" cy="5133333"/>
        </a:xfrm>
      </xdr:grpSpPr>
      <xdr:pic>
        <xdr:nvPicPr>
          <xdr:cNvPr id="33" name="Imagem 32"/>
          <xdr:cNvPicPr>
            <a:picLocks noChangeAspect="1"/>
          </xdr:cNvPicPr>
        </xdr:nvPicPr>
        <xdr:blipFill>
          <a:blip xmlns:r="http://schemas.openxmlformats.org/officeDocument/2006/relationships" r:embed="rId1"/>
          <a:stretch>
            <a:fillRect/>
          </a:stretch>
        </xdr:blipFill>
        <xdr:spPr>
          <a:xfrm>
            <a:off x="1085850" y="0"/>
            <a:ext cx="11200000" cy="5133333"/>
          </a:xfrm>
          <a:prstGeom prst="rect">
            <a:avLst/>
          </a:prstGeom>
        </xdr:spPr>
      </xdr:pic>
      <xdr:pic>
        <xdr:nvPicPr>
          <xdr:cNvPr id="34" name="Imagem 33" descr="http://2.bp.blogspot.com/-WLnHr8I2v3M/UcBJUQCaUWI/AAAAAAAANfE/drP2CYf7uuQ/s1600/06.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96425" y="114300"/>
            <a:ext cx="2838450" cy="12134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Imagem 34" descr="http://blogbololo.com.br/wp-content/uploads/2013/11/shutterstock_101904619.jpg"/>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5500" l="5100" r="98200"/>
                    </a14:imgEffect>
                  </a14:imgLayer>
                </a14:imgProps>
              </a:ext>
              <a:ext uri="{28A0092B-C50C-407E-A947-70E740481C1C}">
                <a14:useLocalDpi xmlns:a14="http://schemas.microsoft.com/office/drawing/2010/main" val="0"/>
              </a:ext>
            </a:extLst>
          </a:blip>
          <a:srcRect/>
          <a:stretch>
            <a:fillRect/>
          </a:stretch>
        </xdr:blipFill>
        <xdr:spPr bwMode="auto">
          <a:xfrm>
            <a:off x="9820275" y="2933700"/>
            <a:ext cx="1933575" cy="19335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180975</xdr:colOff>
      <xdr:row>0</xdr:row>
      <xdr:rowOff>47625</xdr:rowOff>
    </xdr:from>
    <xdr:to>
      <xdr:col>18</xdr:col>
      <xdr:colOff>105793</xdr:colOff>
      <xdr:row>161</xdr:row>
      <xdr:rowOff>141295</xdr:rowOff>
    </xdr:to>
    <xdr:grpSp>
      <xdr:nvGrpSpPr>
        <xdr:cNvPr id="27" name="Agrupar 26"/>
        <xdr:cNvGrpSpPr/>
      </xdr:nvGrpSpPr>
      <xdr:grpSpPr>
        <a:xfrm>
          <a:off x="180975" y="47625"/>
          <a:ext cx="12412093" cy="30764170"/>
          <a:chOff x="180975" y="114300"/>
          <a:chExt cx="12412093" cy="30764170"/>
        </a:xfrm>
      </xdr:grpSpPr>
      <xdr:grpSp>
        <xdr:nvGrpSpPr>
          <xdr:cNvPr id="12" name="Agrupar 11"/>
          <xdr:cNvGrpSpPr/>
        </xdr:nvGrpSpPr>
        <xdr:grpSpPr>
          <a:xfrm>
            <a:off x="180975" y="114300"/>
            <a:ext cx="12412093" cy="4914900"/>
            <a:chOff x="209550" y="133350"/>
            <a:chExt cx="12412093" cy="4396025"/>
          </a:xfrm>
        </xdr:grpSpPr>
        <xdr:grpSp>
          <xdr:nvGrpSpPr>
            <xdr:cNvPr id="8" name="Agrupar 7"/>
            <xdr:cNvGrpSpPr/>
          </xdr:nvGrpSpPr>
          <xdr:grpSpPr>
            <a:xfrm>
              <a:off x="209550" y="789181"/>
              <a:ext cx="12412093" cy="3740194"/>
              <a:chOff x="171450" y="46231"/>
              <a:chExt cx="12412093" cy="3740194"/>
            </a:xfrm>
          </xdr:grpSpPr>
          <xdr:grpSp>
            <xdr:nvGrpSpPr>
              <xdr:cNvPr id="7" name="Agrupar 6"/>
              <xdr:cNvGrpSpPr/>
            </xdr:nvGrpSpPr>
            <xdr:grpSpPr>
              <a:xfrm>
                <a:off x="171450" y="46231"/>
                <a:ext cx="7229475" cy="3402292"/>
                <a:chOff x="171450" y="46231"/>
                <a:chExt cx="7229475" cy="3402292"/>
              </a:xfrm>
            </xdr:grpSpPr>
            <xdr:pic>
              <xdr:nvPicPr>
                <xdr:cNvPr id="3" name="Imagem 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1450" y="57150"/>
                  <a:ext cx="4924425" cy="3391373"/>
                </a:xfrm>
                <a:prstGeom prst="rect">
                  <a:avLst/>
                </a:prstGeom>
                <a:ln>
                  <a:noFill/>
                </a:ln>
                <a:effectLst>
                  <a:outerShdw blurRad="292100" dist="139700" dir="2700000" algn="tl" rotWithShape="0">
                    <a:srgbClr val="333333">
                      <a:alpha val="65000"/>
                    </a:srgbClr>
                  </a:outerShdw>
                </a:effectLst>
              </xdr:spPr>
            </xdr:pic>
            <xdr:pic>
              <xdr:nvPicPr>
                <xdr:cNvPr id="10" name="Imagem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74450" y="46231"/>
                  <a:ext cx="2126475" cy="1009791"/>
                </a:xfrm>
                <a:prstGeom prst="rect">
                  <a:avLst/>
                </a:prstGeom>
                <a:ln>
                  <a:noFill/>
                </a:ln>
                <a:effectLst>
                  <a:outerShdw blurRad="292100" dist="139700" dir="2700000" algn="tl" rotWithShape="0">
                    <a:srgbClr val="333333">
                      <a:alpha val="65000"/>
                    </a:srgbClr>
                  </a:outerShdw>
                </a:effectLst>
              </xdr:spPr>
            </xdr:pic>
          </xdr:grpSp>
          <xdr:pic>
            <xdr:nvPicPr>
              <xdr:cNvPr id="11" name="Imagem 10" descr="Recorte de Tela"/>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286375" y="1190625"/>
                <a:ext cx="7297168" cy="2595800"/>
              </a:xfrm>
              <a:prstGeom prst="rect">
                <a:avLst/>
              </a:prstGeom>
              <a:ln>
                <a:noFill/>
              </a:ln>
              <a:effectLst>
                <a:outerShdw blurRad="292100" dist="139700" dir="2700000" algn="tl" rotWithShape="0">
                  <a:srgbClr val="333333">
                    <a:alpha val="65000"/>
                  </a:srgbClr>
                </a:outerShdw>
              </a:effectLst>
            </xdr:spPr>
          </xdr:pic>
        </xdr:grpSp>
        <xdr:sp macro="" textlink="">
          <xdr:nvSpPr>
            <xdr:cNvPr id="6" name="CaixaDeTexto 5"/>
            <xdr:cNvSpPr txBox="1"/>
          </xdr:nvSpPr>
          <xdr:spPr>
            <a:xfrm>
              <a:off x="3800475" y="133350"/>
              <a:ext cx="5619749" cy="457200"/>
            </a:xfrm>
            <a:prstGeom prst="rect">
              <a:avLst/>
            </a:prstGeom>
            <a:solidFill>
              <a:schemeClr val="lt1"/>
            </a:solidFill>
            <a:ln w="9525" cmpd="sng">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2000" b="1"/>
                <a:t>PAINÉIS</a:t>
              </a:r>
              <a:r>
                <a:rPr lang="pt-BR" sz="2000" b="1" baseline="0"/>
                <a:t> ANALÍTICOS - FUNDAMENTOS</a:t>
              </a:r>
            </a:p>
          </xdr:txBody>
        </xdr:sp>
      </xdr:grpSp>
      <xdr:grpSp>
        <xdr:nvGrpSpPr>
          <xdr:cNvPr id="26" name="Agrupar 25"/>
          <xdr:cNvGrpSpPr/>
        </xdr:nvGrpSpPr>
        <xdr:grpSpPr>
          <a:xfrm>
            <a:off x="514350" y="5880117"/>
            <a:ext cx="11142857" cy="24998353"/>
            <a:chOff x="514350" y="5880117"/>
            <a:chExt cx="11142857" cy="24998353"/>
          </a:xfrm>
        </xdr:grpSpPr>
        <xdr:sp macro="" textlink="">
          <xdr:nvSpPr>
            <xdr:cNvPr id="13" name="CaixaDeTexto 12"/>
            <xdr:cNvSpPr txBox="1"/>
          </xdr:nvSpPr>
          <xdr:spPr>
            <a:xfrm>
              <a:off x="3097360" y="5880117"/>
              <a:ext cx="5601596" cy="511165"/>
            </a:xfrm>
            <a:prstGeom prst="rect">
              <a:avLst/>
            </a:prstGeom>
            <a:solidFill>
              <a:schemeClr val="lt1"/>
            </a:solidFill>
            <a:ln w="9525" cmpd="sng">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2000" b="1"/>
                <a:t>PAINÉIS</a:t>
              </a:r>
              <a:r>
                <a:rPr lang="pt-BR" sz="2000" b="1" baseline="0"/>
                <a:t> ANALÍTICOS - INTERMEDIÁRIO</a:t>
              </a:r>
            </a:p>
          </xdr:txBody>
        </xdr:sp>
        <xdr:grpSp>
          <xdr:nvGrpSpPr>
            <xdr:cNvPr id="25" name="Agrupar 24"/>
            <xdr:cNvGrpSpPr/>
          </xdr:nvGrpSpPr>
          <xdr:grpSpPr>
            <a:xfrm>
              <a:off x="514350" y="6486525"/>
              <a:ext cx="11142857" cy="24391945"/>
              <a:chOff x="514350" y="6486525"/>
              <a:chExt cx="11142857" cy="24391945"/>
            </a:xfrm>
          </xdr:grpSpPr>
          <xdr:grpSp>
            <xdr:nvGrpSpPr>
              <xdr:cNvPr id="21" name="Agrupar 20"/>
              <xdr:cNvGrpSpPr/>
            </xdr:nvGrpSpPr>
            <xdr:grpSpPr>
              <a:xfrm>
                <a:off x="1219200" y="17025853"/>
                <a:ext cx="8593960" cy="13852617"/>
                <a:chOff x="1219200" y="17025853"/>
                <a:chExt cx="8593960" cy="13852617"/>
              </a:xfrm>
            </xdr:grpSpPr>
            <xdr:grpSp>
              <xdr:nvGrpSpPr>
                <xdr:cNvPr id="9" name="Agrupar 8"/>
                <xdr:cNvGrpSpPr/>
              </xdr:nvGrpSpPr>
              <xdr:grpSpPr>
                <a:xfrm>
                  <a:off x="1219200" y="17025853"/>
                  <a:ext cx="8593960" cy="4462099"/>
                  <a:chOff x="1219200" y="17025853"/>
                  <a:chExt cx="8593960" cy="4462099"/>
                </a:xfrm>
              </xdr:grpSpPr>
              <xdr:sp macro="" textlink="">
                <xdr:nvSpPr>
                  <xdr:cNvPr id="15" name="CaixaDeTexto 14"/>
                  <xdr:cNvSpPr txBox="1"/>
                </xdr:nvSpPr>
                <xdr:spPr>
                  <a:xfrm>
                    <a:off x="3178435" y="17025853"/>
                    <a:ext cx="5595591" cy="511165"/>
                  </a:xfrm>
                  <a:prstGeom prst="rect">
                    <a:avLst/>
                  </a:prstGeom>
                  <a:solidFill>
                    <a:schemeClr val="lt1"/>
                  </a:solidFill>
                  <a:ln w="9525" cmpd="sng">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2000" b="1"/>
                      <a:t>FORMULÁRIOS </a:t>
                    </a:r>
                    <a:r>
                      <a:rPr lang="pt-BR" sz="2000" b="1" baseline="0"/>
                      <a:t>- AVANÇADO</a:t>
                    </a:r>
                  </a:p>
                </xdr:txBody>
              </xdr:sp>
              <xdr:pic>
                <xdr:nvPicPr>
                  <xdr:cNvPr id="2" name="Imagem 1"/>
                  <xdr:cNvPicPr>
                    <a:picLocks noChangeAspect="1"/>
                  </xdr:cNvPicPr>
                </xdr:nvPicPr>
                <xdr:blipFill>
                  <a:blip xmlns:r="http://schemas.openxmlformats.org/officeDocument/2006/relationships" r:embed="rId8"/>
                  <a:stretch>
                    <a:fillRect/>
                  </a:stretch>
                </xdr:blipFill>
                <xdr:spPr>
                  <a:xfrm>
                    <a:off x="1219200" y="17907000"/>
                    <a:ext cx="3828571" cy="3580952"/>
                  </a:xfrm>
                  <a:prstGeom prst="rect">
                    <a:avLst/>
                  </a:prstGeom>
                </xdr:spPr>
              </xdr:pic>
              <xdr:pic>
                <xdr:nvPicPr>
                  <xdr:cNvPr id="4" name="Imagem 3"/>
                  <xdr:cNvPicPr>
                    <a:picLocks noChangeAspect="1"/>
                  </xdr:cNvPicPr>
                </xdr:nvPicPr>
                <xdr:blipFill>
                  <a:blip xmlns:r="http://schemas.openxmlformats.org/officeDocument/2006/relationships" r:embed="rId9"/>
                  <a:stretch>
                    <a:fillRect/>
                  </a:stretch>
                </xdr:blipFill>
                <xdr:spPr>
                  <a:xfrm>
                    <a:off x="5241731" y="17978343"/>
                    <a:ext cx="4571429" cy="3352381"/>
                  </a:xfrm>
                  <a:prstGeom prst="rect">
                    <a:avLst/>
                  </a:prstGeom>
                </xdr:spPr>
              </xdr:pic>
            </xdr:grpSp>
            <xdr:grpSp>
              <xdr:nvGrpSpPr>
                <xdr:cNvPr id="18" name="Agrupar 17"/>
                <xdr:cNvGrpSpPr/>
              </xdr:nvGrpSpPr>
              <xdr:grpSpPr>
                <a:xfrm>
                  <a:off x="3267075" y="27089100"/>
                  <a:ext cx="5595591" cy="3789370"/>
                  <a:chOff x="3267075" y="27089100"/>
                  <a:chExt cx="5595591" cy="3789370"/>
                </a:xfrm>
              </xdr:grpSpPr>
              <xdr:sp macro="" textlink="">
                <xdr:nvSpPr>
                  <xdr:cNvPr id="19" name="CaixaDeTexto 18"/>
                  <xdr:cNvSpPr txBox="1"/>
                </xdr:nvSpPr>
                <xdr:spPr>
                  <a:xfrm>
                    <a:off x="3267075" y="27089100"/>
                    <a:ext cx="5595591" cy="511165"/>
                  </a:xfrm>
                  <a:prstGeom prst="rect">
                    <a:avLst/>
                  </a:prstGeom>
                  <a:solidFill>
                    <a:schemeClr val="lt1"/>
                  </a:solidFill>
                  <a:ln w="9525" cmpd="sng">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2000" b="1"/>
                      <a:t>3D</a:t>
                    </a:r>
                    <a:r>
                      <a:rPr lang="pt-BR" sz="2000" b="1" baseline="0"/>
                      <a:t> MAPS CHARTS</a:t>
                    </a:r>
                    <a:r>
                      <a:rPr lang="pt-BR" sz="2000" b="1"/>
                      <a:t> </a:t>
                    </a:r>
                    <a:r>
                      <a:rPr lang="pt-BR" sz="2000" b="1" baseline="0"/>
                      <a:t>- AVANÇADO</a:t>
                    </a:r>
                  </a:p>
                </xdr:txBody>
              </xdr:sp>
              <xdr:pic>
                <xdr:nvPicPr>
                  <xdr:cNvPr id="20" name="Imagem 19"/>
                  <xdr:cNvPicPr>
                    <a:picLocks noChangeAspect="1"/>
                  </xdr:cNvPicPr>
                </xdr:nvPicPr>
                <xdr:blipFill rotWithShape="1">
                  <a:blip xmlns:r="http://schemas.openxmlformats.org/officeDocument/2006/relationships" r:embed="rId10"/>
                  <a:srcRect l="9300" r="7176" b="9702"/>
                  <a:stretch/>
                </xdr:blipFill>
                <xdr:spPr>
                  <a:xfrm>
                    <a:off x="3914775" y="27870150"/>
                    <a:ext cx="4533900" cy="3008320"/>
                  </a:xfrm>
                  <a:prstGeom prst="rect">
                    <a:avLst/>
                  </a:prstGeom>
                </xdr:spPr>
              </xdr:pic>
            </xdr:grpSp>
          </xdr:grpSp>
          <xdr:pic>
            <xdr:nvPicPr>
              <xdr:cNvPr id="24" name="Imagem 23"/>
              <xdr:cNvPicPr>
                <a:picLocks noChangeAspect="1"/>
              </xdr:cNvPicPr>
            </xdr:nvPicPr>
            <xdr:blipFill>
              <a:blip xmlns:r="http://schemas.openxmlformats.org/officeDocument/2006/relationships" r:embed="rId11"/>
              <a:stretch>
                <a:fillRect/>
              </a:stretch>
            </xdr:blipFill>
            <xdr:spPr>
              <a:xfrm>
                <a:off x="514350" y="6486525"/>
                <a:ext cx="11142857" cy="10076190"/>
              </a:xfrm>
              <a:prstGeom prst="rect">
                <a:avLst/>
              </a:prstGeom>
            </xdr:spPr>
          </xdr:pic>
        </xdr:grpSp>
      </xdr:grp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0</xdr:colOff>
      <xdr:row>25</xdr:row>
      <xdr:rowOff>0</xdr:rowOff>
    </xdr:to>
    <xdr:pic>
      <xdr:nvPicPr>
        <xdr:cNvPr id="2" name="Imagem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053763" cy="47324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352424</xdr:colOff>
      <xdr:row>1</xdr:row>
      <xdr:rowOff>0</xdr:rowOff>
    </xdr:from>
    <xdr:to>
      <xdr:col>16</xdr:col>
      <xdr:colOff>342900</xdr:colOff>
      <xdr:row>8</xdr:row>
      <xdr:rowOff>142875</xdr:rowOff>
    </xdr:to>
    <xdr:grpSp>
      <xdr:nvGrpSpPr>
        <xdr:cNvPr id="6" name="Agrupar 5"/>
        <xdr:cNvGrpSpPr/>
      </xdr:nvGrpSpPr>
      <xdr:grpSpPr>
        <a:xfrm>
          <a:off x="7848599" y="190500"/>
          <a:ext cx="4619626" cy="1476375"/>
          <a:chOff x="8486774" y="76200"/>
          <a:chExt cx="4619626" cy="1476375"/>
        </a:xfrm>
        <a:effectLst>
          <a:reflection blurRad="6350" stA="13000" endPos="35000" dir="5400000" sy="-100000" algn="bl" rotWithShape="0"/>
        </a:effectLst>
      </xdr:grpSpPr>
      <xdr:sp macro="" textlink="">
        <xdr:nvSpPr>
          <xdr:cNvPr id="2" name="CaixaDeTexto 1"/>
          <xdr:cNvSpPr txBox="1"/>
        </xdr:nvSpPr>
        <xdr:spPr>
          <a:xfrm>
            <a:off x="8486774" y="76200"/>
            <a:ext cx="4619626" cy="147637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TRABALHANDO COM ARQUIVOS</a:t>
            </a:r>
            <a:endPar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5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Neste exemplo, você aprendará:</a:t>
            </a:r>
          </a:p>
          <a:p>
            <a:pPr lvl="0"/>
            <a:endPar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 Gravar uma Pasta de Trabalho (.xlsx)</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2. Gravar uma Pasta de Trabalho como Texto (.txt)</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3. Gravar uma Pasta de Trabalho como PDF (.PDF)</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753850" y="123825"/>
            <a:ext cx="1219200" cy="1219200"/>
          </a:xfrm>
          <a:prstGeom prst="rect">
            <a:avLst/>
          </a:prstGeom>
          <a:effectLst>
            <a:outerShdw blurRad="381000" dist="152400" dir="1800000" sx="88000" sy="88000" algn="ctr" rotWithShape="0">
              <a:schemeClr val="bg1">
                <a:lumMod val="95000"/>
                <a:alpha val="81000"/>
              </a:schemeClr>
            </a:outerShdw>
          </a:effectLst>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685800</xdr:colOff>
      <xdr:row>0</xdr:row>
      <xdr:rowOff>0</xdr:rowOff>
    </xdr:from>
    <xdr:to>
      <xdr:col>12</xdr:col>
      <xdr:colOff>695325</xdr:colOff>
      <xdr:row>7</xdr:row>
      <xdr:rowOff>76199</xdr:rowOff>
    </xdr:to>
    <xdr:grpSp>
      <xdr:nvGrpSpPr>
        <xdr:cNvPr id="6" name="Agrupar 5"/>
        <xdr:cNvGrpSpPr/>
      </xdr:nvGrpSpPr>
      <xdr:grpSpPr>
        <a:xfrm>
          <a:off x="4962525" y="0"/>
          <a:ext cx="5038725" cy="1409699"/>
          <a:chOff x="47624" y="-19050"/>
          <a:chExt cx="5038725" cy="1409699"/>
        </a:xfrm>
        <a:effectLst>
          <a:reflection blurRad="6350" stA="21000" endPos="35000" dir="5400000" sy="-100000" algn="bl" rotWithShape="0"/>
        </a:effectLst>
      </xdr:grpSpPr>
      <xdr:sp macro="" textlink="">
        <xdr:nvSpPr>
          <xdr:cNvPr id="2" name="CaixaDeTexto 1"/>
          <xdr:cNvSpPr txBox="1"/>
        </xdr:nvSpPr>
        <xdr:spPr>
          <a:xfrm>
            <a:off x="47624" y="-19050"/>
            <a:ext cx="5038725" cy="1409699"/>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pPr lvl="0"/>
            <a:r>
              <a:rPr lang="pt-BR" sz="1100" b="1">
                <a:solidFill>
                  <a:srgbClr val="FFC000"/>
                </a:solidFill>
                <a:effectLst/>
                <a:latin typeface="Tahoma" panose="020B0604030504040204" pitchFamily="34" charset="0"/>
                <a:ea typeface="Tahoma" panose="020B0604030504040204" pitchFamily="34" charset="0"/>
                <a:cs typeface="Tahoma" panose="020B0604030504040204" pitchFamily="34" charset="0"/>
              </a:rPr>
              <a:t>DESLOCAMENTOS E SELEÇÕES</a:t>
            </a:r>
            <a:endParaRPr lang="en-US" sz="1100" b="0">
              <a:solidFill>
                <a:srgbClr val="FFC000"/>
              </a:solidFill>
              <a:effectLst/>
              <a:latin typeface="Tahoma" panose="020B0604030504040204" pitchFamily="34" charset="0"/>
              <a:ea typeface="Tahoma" panose="020B0604030504040204" pitchFamily="34" charset="0"/>
              <a:cs typeface="Tahoma" panose="020B0604030504040204" pitchFamily="34" charset="0"/>
            </a:endParaRPr>
          </a:p>
          <a:p>
            <a:pPr lvl="0"/>
            <a:endParaRPr lang="en-US"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rPr>
              <a:t>Nesta parte, você conhecerá</a:t>
            </a:r>
            <a:r>
              <a:rPr lang="en-US"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técnicas que</a:t>
            </a:r>
          </a:p>
          <a:p>
            <a:pPr lvl="0"/>
            <a:r>
              <a:rPr lang="en-US"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permitirão:</a:t>
            </a:r>
            <a:endPar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endPar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rPr>
              <a:t>1.</a:t>
            </a:r>
            <a:r>
              <a:rPr lang="en-US"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Navegar entre os intervalos de dados</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rPr>
              <a:t>2.</a:t>
            </a:r>
            <a:r>
              <a:rPr lang="en-US"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Selecionar intervalos de dados, linhas, colunas e células.</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10023" y="228598"/>
            <a:ext cx="771525" cy="771525"/>
          </a:xfrm>
          <a:prstGeom prst="rect">
            <a:avLst/>
          </a:prstGeom>
          <a:effectLst>
            <a:reflection blurRad="6350" stA="25000" endPos="35000" dir="5400000" sy="-100000" algn="bl" rotWithShape="0"/>
          </a:effectLst>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257175</xdr:colOff>
      <xdr:row>19</xdr:row>
      <xdr:rowOff>28575</xdr:rowOff>
    </xdr:from>
    <xdr:to>
      <xdr:col>14</xdr:col>
      <xdr:colOff>324285</xdr:colOff>
      <xdr:row>23</xdr:row>
      <xdr:rowOff>114418</xdr:rowOff>
    </xdr:to>
    <xdr:pic>
      <xdr:nvPicPr>
        <xdr:cNvPr id="5" name="Imagem 4" descr="Recorte de Tela"/>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3825" y="3657600"/>
          <a:ext cx="3115110" cy="847843"/>
        </a:xfrm>
        <a:prstGeom prst="rect">
          <a:avLst/>
        </a:prstGeom>
        <a:noFill/>
        <a:ln>
          <a:noFill/>
        </a:ln>
      </xdr:spPr>
    </xdr:pic>
    <xdr:clientData/>
  </xdr:twoCellAnchor>
  <xdr:twoCellAnchor>
    <xdr:from>
      <xdr:col>9</xdr:col>
      <xdr:colOff>571499</xdr:colOff>
      <xdr:row>0</xdr:row>
      <xdr:rowOff>85723</xdr:rowOff>
    </xdr:from>
    <xdr:to>
      <xdr:col>17</xdr:col>
      <xdr:colOff>44247</xdr:colOff>
      <xdr:row>13</xdr:row>
      <xdr:rowOff>171450</xdr:rowOff>
    </xdr:to>
    <xdr:grpSp>
      <xdr:nvGrpSpPr>
        <xdr:cNvPr id="8" name="Agrupar 7"/>
        <xdr:cNvGrpSpPr/>
      </xdr:nvGrpSpPr>
      <xdr:grpSpPr>
        <a:xfrm>
          <a:off x="8058149" y="85723"/>
          <a:ext cx="4349548" cy="2571752"/>
          <a:chOff x="8058149" y="85723"/>
          <a:chExt cx="4349548" cy="2571752"/>
        </a:xfrm>
        <a:effectLst>
          <a:reflection blurRad="6350" stA="14000" endPos="35000" dir="5400000" sy="-100000" algn="bl" rotWithShape="0"/>
        </a:effectLst>
      </xdr:grpSpPr>
      <xdr:sp macro="" textlink="">
        <xdr:nvSpPr>
          <xdr:cNvPr id="3" name="CaixaDeTexto 2"/>
          <xdr:cNvSpPr txBox="1"/>
        </xdr:nvSpPr>
        <xdr:spPr>
          <a:xfrm>
            <a:off x="8058149" y="85723"/>
            <a:ext cx="4324351" cy="2571752"/>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GUIA: PÁGINA INICIAL</a:t>
            </a:r>
          </a:p>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GRUPO:</a:t>
            </a:r>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 ÁREA DE TRANSFEÊNCIA</a:t>
            </a:r>
          </a:p>
          <a:p>
            <a:endParaRPr lang="pt-BR" sz="1050" b="0" baseline="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Com este exemplo, você aprenderá:</a:t>
            </a:r>
          </a:p>
          <a:p>
            <a:endParaRPr lang="pt-BR" sz="1000" b="1" baseline="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000" b="1" baseline="0">
                <a:solidFill>
                  <a:schemeClr val="lt1"/>
                </a:solidFill>
                <a:effectLst/>
                <a:latin typeface="Tahoma" panose="020B0604030504040204" pitchFamily="34" charset="0"/>
                <a:ea typeface="Tahoma" panose="020B0604030504040204" pitchFamily="34" charset="0"/>
                <a:cs typeface="Tahoma" panose="020B0604030504040204" pitchFamily="34" charset="0"/>
              </a:rPr>
              <a:t>1. </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Recortar</a:t>
            </a:r>
          </a:p>
          <a:p>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rPr>
              <a:t>2.</a:t>
            </a:r>
            <a:r>
              <a:rPr lang="en-US"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Copiar e Colar</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2.1. Copiar como Imagem</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2.2. Bitmap</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2.3. Figura</a:t>
            </a:r>
          </a:p>
          <a:p>
            <a:pPr lvl="2"/>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rPr>
              <a:t>3.</a:t>
            </a:r>
            <a:r>
              <a:rPr lang="en-US"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Pincel de Formatação</a:t>
            </a:r>
          </a:p>
        </xdr:txBody>
      </xdr:sp>
      <xdr:pic>
        <xdr:nvPicPr>
          <xdr:cNvPr id="6" name="Imagem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2300" y="142875"/>
            <a:ext cx="1625397" cy="1625397"/>
          </a:xfrm>
          <a:prstGeom prst="rect">
            <a:avLst/>
          </a:prstGeom>
        </xdr:spPr>
      </xdr:pic>
      <xdr:pic>
        <xdr:nvPicPr>
          <xdr:cNvPr id="7" name="Imagem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972800" y="1362075"/>
            <a:ext cx="1219200" cy="1219200"/>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114301</xdr:colOff>
      <xdr:row>0</xdr:row>
      <xdr:rowOff>47625</xdr:rowOff>
    </xdr:from>
    <xdr:to>
      <xdr:col>15</xdr:col>
      <xdr:colOff>400051</xdr:colOff>
      <xdr:row>10</xdr:row>
      <xdr:rowOff>9524</xdr:rowOff>
    </xdr:to>
    <xdr:sp macro="" textlink="">
      <xdr:nvSpPr>
        <xdr:cNvPr id="2" name="CaixaDeTexto 1"/>
        <xdr:cNvSpPr txBox="1"/>
      </xdr:nvSpPr>
      <xdr:spPr>
        <a:xfrm>
          <a:off x="7343776" y="47625"/>
          <a:ext cx="3943350" cy="3086099"/>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pt-BR" sz="1100" b="1">
              <a:solidFill>
                <a:srgbClr val="FFC000"/>
              </a:solidFill>
              <a:effectLst/>
              <a:latin typeface="Tahoma" panose="020B0604030504040204" pitchFamily="34" charset="0"/>
              <a:ea typeface="Tahoma" panose="020B0604030504040204" pitchFamily="34" charset="0"/>
              <a:cs typeface="Tahoma" panose="020B0604030504040204" pitchFamily="34" charset="0"/>
            </a:rPr>
            <a:t>GUIA: PÁGINA INICIAL</a:t>
          </a:r>
          <a:endParaRPr lang="pt-BR" sz="1100">
            <a:solidFill>
              <a:srgbClr val="FFC000"/>
            </a:solidFill>
            <a:effectLst/>
            <a:latin typeface="Tahoma" panose="020B0604030504040204" pitchFamily="34" charset="0"/>
            <a:ea typeface="Tahoma" panose="020B0604030504040204" pitchFamily="34" charset="0"/>
            <a:cs typeface="Tahoma" panose="020B0604030504040204" pitchFamily="34" charset="0"/>
          </a:endParaRPr>
        </a:p>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GRUPO: FONTE</a:t>
          </a:r>
        </a:p>
        <a:p>
          <a:endParaRPr lang="pt-BR" sz="1000" b="1">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Com</a:t>
          </a:r>
          <a:r>
            <a:rPr lang="pt-BR" sz="1000" baseline="0">
              <a:latin typeface="Tahoma" panose="020B0604030504040204" pitchFamily="34" charset="0"/>
              <a:ea typeface="Tahoma" panose="020B0604030504040204" pitchFamily="34" charset="0"/>
              <a:cs typeface="Tahoma" panose="020B0604030504040204" pitchFamily="34" charset="0"/>
            </a:rPr>
            <a:t> este exemplo, você aprenderá a usar as seguintes ferramentas:</a:t>
          </a:r>
        </a:p>
        <a:p>
          <a:endParaRPr lang="pt-BR" sz="1000">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 Tipo de Fonte</a:t>
          </a:r>
        </a:p>
        <a:p>
          <a:pPr lvl="0"/>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0">
              <a:solidFill>
                <a:schemeClr val="lt1"/>
              </a:solidFill>
              <a:effectLst/>
              <a:latin typeface="Tahoma" panose="020B0604030504040204" pitchFamily="34" charset="0"/>
              <a:ea typeface="Tahoma" panose="020B0604030504040204" pitchFamily="34" charset="0"/>
              <a:cs typeface="Tahoma" panose="020B0604030504040204" pitchFamily="34" charset="0"/>
            </a:rPr>
            <a:t>2. </a:t>
          </a:r>
          <a:r>
            <a:rPr lang="pt-BR" sz="1000" b="1">
              <a:solidFill>
                <a:schemeClr val="lt1"/>
              </a:solidFill>
              <a:effectLst/>
              <a:latin typeface="Tahoma" panose="020B0604030504040204" pitchFamily="34" charset="0"/>
              <a:ea typeface="Tahoma" panose="020B0604030504040204" pitchFamily="34" charset="0"/>
              <a:cs typeface="Tahoma" panose="020B0604030504040204" pitchFamily="34" charset="0"/>
            </a:rPr>
            <a:t>N</a:t>
          </a:r>
          <a:r>
            <a:rPr lang="pt-BR" sz="1000" i="1">
              <a:solidFill>
                <a:schemeClr val="lt1"/>
              </a:solidFill>
              <a:effectLst/>
              <a:latin typeface="Tahoma" panose="020B0604030504040204" pitchFamily="34" charset="0"/>
              <a:ea typeface="Tahoma" panose="020B0604030504040204" pitchFamily="34" charset="0"/>
              <a:cs typeface="Tahoma" panose="020B0604030504040204" pitchFamily="34" charset="0"/>
            </a:rPr>
            <a:t>I</a:t>
          </a:r>
          <a:r>
            <a:rPr lang="pt-BR" sz="1000" u="sng">
              <a:solidFill>
                <a:schemeClr val="lt1"/>
              </a:solidFill>
              <a:effectLst/>
              <a:latin typeface="Tahoma" panose="020B0604030504040204" pitchFamily="34" charset="0"/>
              <a:ea typeface="Tahoma" panose="020B0604030504040204" pitchFamily="34" charset="0"/>
              <a:cs typeface="Tahoma" panose="020B0604030504040204" pitchFamily="34" charset="0"/>
            </a:rPr>
            <a:t>S</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 (Negrito, Itálico e Sublinhado)</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2.1. Dar ênfase em trechos específicos de um texto</a:t>
          </a:r>
        </a:p>
        <a:p>
          <a:pPr lvl="1"/>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3. Aumentar/Diminuir o tamanho da Fonte</a:t>
          </a:r>
        </a:p>
        <a:p>
          <a:pPr lvl="0"/>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4. Pincel de Formatação</a:t>
          </a:r>
        </a:p>
        <a:p>
          <a:pPr lvl="0"/>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5. Cor de Preenchimento</a:t>
          </a:r>
        </a:p>
        <a:p>
          <a:pPr lvl="0"/>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6. Cor da Fonte</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428624</xdr:colOff>
      <xdr:row>20</xdr:row>
      <xdr:rowOff>66674</xdr:rowOff>
    </xdr:from>
    <xdr:to>
      <xdr:col>19</xdr:col>
      <xdr:colOff>247649</xdr:colOff>
      <xdr:row>46</xdr:row>
      <xdr:rowOff>9525</xdr:rowOff>
    </xdr:to>
    <xdr:grpSp>
      <xdr:nvGrpSpPr>
        <xdr:cNvPr id="9" name="Agrupar 8"/>
        <xdr:cNvGrpSpPr/>
      </xdr:nvGrpSpPr>
      <xdr:grpSpPr>
        <a:xfrm>
          <a:off x="12220574" y="3876674"/>
          <a:ext cx="4695825" cy="4895851"/>
          <a:chOff x="7677149" y="3676649"/>
          <a:chExt cx="4695825" cy="4895851"/>
        </a:xfrm>
        <a:effectLst>
          <a:reflection blurRad="6350" stA="17000" endPos="35000" dir="5400000" sy="-100000" algn="bl" rotWithShape="0"/>
        </a:effectLst>
      </xdr:grpSpPr>
      <xdr:sp macro="" textlink="">
        <xdr:nvSpPr>
          <xdr:cNvPr id="2" name="CaixaDeTexto 1"/>
          <xdr:cNvSpPr txBox="1"/>
        </xdr:nvSpPr>
        <xdr:spPr>
          <a:xfrm>
            <a:off x="7677149" y="3676649"/>
            <a:ext cx="4695825" cy="4895851"/>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pt-BR" sz="1050" b="1">
                <a:solidFill>
                  <a:srgbClr val="FFC000"/>
                </a:solidFill>
                <a:effectLst/>
                <a:latin typeface="Tahoma" panose="020B0604030504040204" pitchFamily="34" charset="0"/>
                <a:ea typeface="Tahoma" panose="020B0604030504040204" pitchFamily="34" charset="0"/>
                <a:cs typeface="Tahoma" panose="020B0604030504040204" pitchFamily="34" charset="0"/>
              </a:rPr>
              <a:t>GUIA: PÁGINA INICIAL</a:t>
            </a:r>
            <a:endParaRPr lang="pt-BR" sz="1050">
              <a:solidFill>
                <a:srgbClr val="FFC000"/>
              </a:solidFill>
              <a:effectLst/>
              <a:latin typeface="Tahoma" panose="020B0604030504040204" pitchFamily="34" charset="0"/>
              <a:ea typeface="Tahoma" panose="020B0604030504040204" pitchFamily="34" charset="0"/>
              <a:cs typeface="Tahoma" panose="020B0604030504040204" pitchFamily="34" charset="0"/>
            </a:endParaRPr>
          </a:p>
          <a:p>
            <a:r>
              <a:rPr lang="pt-BR" sz="1050" b="1">
                <a:solidFill>
                  <a:srgbClr val="FFC000"/>
                </a:solidFill>
                <a:latin typeface="Tahoma" panose="020B0604030504040204" pitchFamily="34" charset="0"/>
                <a:ea typeface="Tahoma" panose="020B0604030504040204" pitchFamily="34" charset="0"/>
                <a:cs typeface="Tahoma" panose="020B0604030504040204" pitchFamily="34" charset="0"/>
              </a:rPr>
              <a:t>GRUPO: ALINHAMENTO</a:t>
            </a:r>
          </a:p>
          <a:p>
            <a:pPr lvl="0"/>
            <a:endPar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Neste exemplo, você usará</a:t>
            </a: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ferramentas demonstradas</a:t>
            </a:r>
          </a:p>
          <a:p>
            <a:pPr lvl="0"/>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nos exemplos anteriores, bem como, conhecerá técnicas para:</a:t>
            </a:r>
          </a:p>
          <a:p>
            <a:pPr lvl="0"/>
            <a:endPar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1">
                <a:solidFill>
                  <a:srgbClr val="FFC000"/>
                </a:solidFill>
                <a:effectLst/>
                <a:latin typeface="Tahoma" panose="020B0604030504040204" pitchFamily="34" charset="0"/>
                <a:ea typeface="Tahoma" panose="020B0604030504040204" pitchFamily="34" charset="0"/>
                <a:cs typeface="Tahoma" panose="020B0604030504040204" pitchFamily="34" charset="0"/>
              </a:rPr>
              <a:t>1. Alinhar</a:t>
            </a:r>
            <a:endParaRPr lang="en-US" sz="1000" b="1">
              <a:solidFill>
                <a:srgbClr val="FFC000"/>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1.1. Em cima</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1.2. No Meio</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1.3. Embaixo</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1.4. Esquerda</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1.5. Centralizar</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1.6. Direita</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1.7. Orientação</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1.7.1. Inclinar Texto no sentido Anti-Horário</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1.7.2. Inclinar Texto no sentido Horário</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1.7.3. Texto Vertical</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1.7.4. Girar Texto para Cima</a:t>
            </a:r>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1.7.5. Girar Texto para Baixo</a:t>
            </a:r>
          </a:p>
          <a:p>
            <a:pPr lvl="2"/>
            <a:endParaRPr lang="en-US"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1">
                <a:solidFill>
                  <a:srgbClr val="FFC000"/>
                </a:solidFill>
                <a:effectLst/>
                <a:latin typeface="Tahoma" panose="020B0604030504040204" pitchFamily="34" charset="0"/>
                <a:ea typeface="Tahoma" panose="020B0604030504040204" pitchFamily="34" charset="0"/>
                <a:cs typeface="Tahoma" panose="020B0604030504040204" pitchFamily="34" charset="0"/>
              </a:rPr>
              <a:t>2. Quebrar Texto Automaticamente</a:t>
            </a:r>
          </a:p>
          <a:p>
            <a:pPr lvl="0"/>
            <a:endPar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1">
                <a:solidFill>
                  <a:srgbClr val="FFC000"/>
                </a:solidFill>
                <a:effectLst/>
                <a:latin typeface="Tahoma" panose="020B0604030504040204" pitchFamily="34" charset="0"/>
                <a:ea typeface="Tahoma" panose="020B0604030504040204" pitchFamily="34" charset="0"/>
                <a:cs typeface="Tahoma" panose="020B0604030504040204" pitchFamily="34" charset="0"/>
              </a:rPr>
              <a:t>3.</a:t>
            </a:r>
            <a:r>
              <a:rPr lang="pt-BR" sz="1000" b="1" baseline="0">
                <a:solidFill>
                  <a:srgbClr val="FFC000"/>
                </a:solidFill>
                <a:effectLst/>
                <a:latin typeface="Tahoma" panose="020B0604030504040204" pitchFamily="34" charset="0"/>
                <a:ea typeface="Tahoma" panose="020B0604030504040204" pitchFamily="34" charset="0"/>
                <a:cs typeface="Tahoma" panose="020B0604030504040204" pitchFamily="34" charset="0"/>
              </a:rPr>
              <a:t> </a:t>
            </a:r>
            <a:r>
              <a:rPr lang="pt-BR" sz="1000" b="1">
                <a:solidFill>
                  <a:srgbClr val="FFC000"/>
                </a:solidFill>
                <a:effectLst/>
                <a:latin typeface="Tahoma" panose="020B0604030504040204" pitchFamily="34" charset="0"/>
                <a:ea typeface="Tahoma" panose="020B0604030504040204" pitchFamily="34" charset="0"/>
                <a:cs typeface="Tahoma" panose="020B0604030504040204" pitchFamily="34" charset="0"/>
              </a:rPr>
              <a:t>Mesclar</a:t>
            </a:r>
            <a:endParaRPr lang="en-US" sz="1000" b="1">
              <a:solidFill>
                <a:srgbClr val="FFC000"/>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b="0">
                <a:solidFill>
                  <a:schemeClr val="lt1"/>
                </a:solidFill>
                <a:effectLst/>
                <a:latin typeface="Tahoma" panose="020B0604030504040204" pitchFamily="34" charset="0"/>
                <a:ea typeface="Tahoma" panose="020B0604030504040204" pitchFamily="34" charset="0"/>
                <a:cs typeface="Tahoma" panose="020B0604030504040204" pitchFamily="34" charset="0"/>
              </a:rPr>
              <a:t>3.1. Mesclar e Centralizar</a:t>
            </a:r>
            <a:endPar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b="0">
                <a:solidFill>
                  <a:schemeClr val="lt1"/>
                </a:solidFill>
                <a:effectLst/>
                <a:latin typeface="Tahoma" panose="020B0604030504040204" pitchFamily="34" charset="0"/>
                <a:ea typeface="Tahoma" panose="020B0604030504040204" pitchFamily="34" charset="0"/>
                <a:cs typeface="Tahoma" panose="020B0604030504040204" pitchFamily="34" charset="0"/>
              </a:rPr>
              <a:t>3.2.</a:t>
            </a:r>
            <a:r>
              <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000" b="0">
                <a:solidFill>
                  <a:schemeClr val="lt1"/>
                </a:solidFill>
                <a:effectLst/>
                <a:latin typeface="Tahoma" panose="020B0604030504040204" pitchFamily="34" charset="0"/>
                <a:ea typeface="Tahoma" panose="020B0604030504040204" pitchFamily="34" charset="0"/>
                <a:cs typeface="Tahoma" panose="020B0604030504040204" pitchFamily="34" charset="0"/>
              </a:rPr>
              <a:t>Mesclar Através</a:t>
            </a:r>
          </a:p>
          <a:p>
            <a:pPr lvl="1"/>
            <a:endPar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1">
                <a:solidFill>
                  <a:srgbClr val="FFC000"/>
                </a:solidFill>
                <a:effectLst/>
                <a:latin typeface="Tahoma" panose="020B0604030504040204" pitchFamily="34" charset="0"/>
                <a:ea typeface="Tahoma" panose="020B0604030504040204" pitchFamily="34" charset="0"/>
                <a:cs typeface="Tahoma" panose="020B0604030504040204" pitchFamily="34" charset="0"/>
              </a:rPr>
              <a:t>4. Pincel de Formatação</a:t>
            </a:r>
          </a:p>
          <a:p>
            <a:pPr lvl="0"/>
            <a:endPar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1">
                <a:solidFill>
                  <a:srgbClr val="FFC000"/>
                </a:solidFill>
                <a:effectLst/>
                <a:latin typeface="Tahoma" panose="020B0604030504040204" pitchFamily="34" charset="0"/>
                <a:ea typeface="Tahoma" panose="020B0604030504040204" pitchFamily="34" charset="0"/>
                <a:cs typeface="Tahoma" panose="020B0604030504040204" pitchFamily="34" charset="0"/>
              </a:rPr>
              <a:t>5.</a:t>
            </a:r>
            <a:r>
              <a:rPr lang="pt-BR" sz="1000" b="1" baseline="0">
                <a:solidFill>
                  <a:srgbClr val="FFC000"/>
                </a:solidFill>
                <a:effectLst/>
                <a:latin typeface="Tahoma" panose="020B0604030504040204" pitchFamily="34" charset="0"/>
                <a:ea typeface="Tahoma" panose="020B0604030504040204" pitchFamily="34" charset="0"/>
                <a:cs typeface="Tahoma" panose="020B0604030504040204" pitchFamily="34" charset="0"/>
              </a:rPr>
              <a:t> </a:t>
            </a:r>
            <a:r>
              <a:rPr lang="pt-BR" sz="1000" b="1">
                <a:solidFill>
                  <a:srgbClr val="FFC000"/>
                </a:solidFill>
                <a:effectLst/>
                <a:latin typeface="Tahoma" panose="020B0604030504040204" pitchFamily="34" charset="0"/>
                <a:ea typeface="Tahoma" panose="020B0604030504040204" pitchFamily="34" charset="0"/>
                <a:cs typeface="Tahoma" panose="020B0604030504040204" pitchFamily="34" charset="0"/>
              </a:rPr>
              <a:t>Cor de Preenchimento</a:t>
            </a:r>
          </a:p>
          <a:p>
            <a:pPr lvl="0"/>
            <a:endParaRPr lang="en-US" sz="10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1">
                <a:solidFill>
                  <a:srgbClr val="FFC000"/>
                </a:solidFill>
                <a:effectLst/>
                <a:latin typeface="Tahoma" panose="020B0604030504040204" pitchFamily="34" charset="0"/>
                <a:ea typeface="Tahoma" panose="020B0604030504040204" pitchFamily="34" charset="0"/>
                <a:cs typeface="Tahoma" panose="020B0604030504040204" pitchFamily="34" charset="0"/>
              </a:rPr>
              <a:t>6. Cor da Fonte</a:t>
            </a:r>
            <a:endParaRPr lang="en-US" sz="1000" b="1">
              <a:solidFill>
                <a:srgbClr val="FFC000"/>
              </a:solidFill>
              <a:effectLst/>
              <a:latin typeface="Tahoma" panose="020B0604030504040204" pitchFamily="34" charset="0"/>
              <a:ea typeface="Tahoma" panose="020B0604030504040204" pitchFamily="34" charset="0"/>
              <a:cs typeface="Tahoma" panose="020B0604030504040204" pitchFamily="34" charset="0"/>
            </a:endParaRPr>
          </a:p>
        </xdr:txBody>
      </xdr:sp>
      <xdr:pic>
        <xdr:nvPicPr>
          <xdr:cNvPr id="5" name="Imagem 4"/>
          <xdr:cNvPicPr>
            <a:picLocks noChangeAspect="1"/>
          </xdr:cNvPicPr>
        </xdr:nvPicPr>
        <xdr:blipFill>
          <a:blip xmlns:r="http://schemas.openxmlformats.org/officeDocument/2006/relationships" r:embed="rId1">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9420225" y="3733800"/>
            <a:ext cx="152400" cy="152400"/>
          </a:xfrm>
          <a:prstGeom prst="rect">
            <a:avLst/>
          </a:prstGeom>
          <a:solidFill>
            <a:schemeClr val="bg1"/>
          </a:solidFill>
        </xdr:spPr>
      </xdr:pic>
      <xdr:pic>
        <xdr:nvPicPr>
          <xdr:cNvPr id="7" name="Imagem 6"/>
          <xdr:cNvPicPr>
            <a:picLocks noChangeAspect="1"/>
          </xdr:cNvPicPr>
        </xdr:nvPicPr>
        <xdr:blipFill>
          <a:blip xmlns:r="http://schemas.openxmlformats.org/officeDocument/2006/relationships" r:embed="rId2">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9579750" y="3731400"/>
            <a:ext cx="152400" cy="152400"/>
          </a:xfrm>
          <a:prstGeom prst="rect">
            <a:avLst/>
          </a:prstGeom>
          <a:solidFill>
            <a:schemeClr val="bg1"/>
          </a:solidFill>
        </xdr:spPr>
      </xdr:pic>
      <xdr:pic>
        <xdr:nvPicPr>
          <xdr:cNvPr id="8" name="Imagem 7"/>
          <xdr:cNvPicPr>
            <a:picLocks noChangeAspect="1"/>
          </xdr:cNvPicPr>
        </xdr:nvPicPr>
        <xdr:blipFill>
          <a:blip xmlns:r="http://schemas.openxmlformats.org/officeDocument/2006/relationships" r:embed="rId3">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9748800" y="3738525"/>
            <a:ext cx="152400" cy="152400"/>
          </a:xfrm>
          <a:prstGeom prst="rect">
            <a:avLst/>
          </a:prstGeom>
          <a:solidFill>
            <a:schemeClr val="bg1"/>
          </a:solidFill>
        </xdr:spPr>
      </xdr:pic>
    </xdr:grpSp>
    <xdr:clientData/>
  </xdr:twoCellAnchor>
  <xdr:twoCellAnchor editAs="oneCell">
    <xdr:from>
      <xdr:col>0</xdr:col>
      <xdr:colOff>57150</xdr:colOff>
      <xdr:row>0</xdr:row>
      <xdr:rowOff>66675</xdr:rowOff>
    </xdr:from>
    <xdr:to>
      <xdr:col>8</xdr:col>
      <xdr:colOff>1332236</xdr:colOff>
      <xdr:row>15</xdr:row>
      <xdr:rowOff>123461</xdr:rowOff>
    </xdr:to>
    <xdr:pic>
      <xdr:nvPicPr>
        <xdr:cNvPr id="3" name="Imagem 2"/>
        <xdr:cNvPicPr>
          <a:picLocks noChangeAspect="1"/>
        </xdr:cNvPicPr>
      </xdr:nvPicPr>
      <xdr:blipFill>
        <a:blip xmlns:r="http://schemas.openxmlformats.org/officeDocument/2006/relationships" r:embed="rId4"/>
        <a:stretch>
          <a:fillRect/>
        </a:stretch>
      </xdr:blipFill>
      <xdr:spPr>
        <a:xfrm>
          <a:off x="57150" y="66675"/>
          <a:ext cx="10114286" cy="2914286"/>
        </a:xfrm>
        <a:prstGeom prst="rect">
          <a:avLst/>
        </a:prstGeom>
        <a:ln>
          <a:noFill/>
        </a:ln>
        <a:effectLst>
          <a:outerShdw blurRad="50800" dist="38100" dir="2700000" algn="tl" rotWithShape="0">
            <a:prstClr val="black">
              <a:alpha val="40000"/>
            </a:prst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514350</xdr:colOff>
      <xdr:row>8</xdr:row>
      <xdr:rowOff>133350</xdr:rowOff>
    </xdr:from>
    <xdr:to>
      <xdr:col>3</xdr:col>
      <xdr:colOff>333375</xdr:colOff>
      <xdr:row>17</xdr:row>
      <xdr:rowOff>19050</xdr:rowOff>
    </xdr:to>
    <xdr:grpSp>
      <xdr:nvGrpSpPr>
        <xdr:cNvPr id="28" name="Agrupar 27"/>
        <xdr:cNvGrpSpPr/>
      </xdr:nvGrpSpPr>
      <xdr:grpSpPr>
        <a:xfrm>
          <a:off x="1790700" y="1657350"/>
          <a:ext cx="1266825" cy="1343025"/>
          <a:chOff x="1790700" y="1657350"/>
          <a:chExt cx="1266825" cy="1343025"/>
        </a:xfrm>
        <a:solidFill>
          <a:srgbClr val="002060"/>
        </a:solidFill>
      </xdr:grpSpPr>
      <xdr:cxnSp macro="">
        <xdr:nvCxnSpPr>
          <xdr:cNvPr id="26" name="Conector de Seta Reta 25"/>
          <xdr:cNvCxnSpPr/>
        </xdr:nvCxnSpPr>
        <xdr:spPr>
          <a:xfrm flipV="1">
            <a:off x="2438400" y="1657350"/>
            <a:ext cx="0" cy="742950"/>
          </a:xfrm>
          <a:prstGeom prst="straightConnector1">
            <a:avLst/>
          </a:prstGeom>
          <a:grpFill/>
          <a:ln w="38100">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CaixaDeTexto 26"/>
          <xdr:cNvSpPr txBox="1"/>
        </xdr:nvSpPr>
        <xdr:spPr>
          <a:xfrm>
            <a:off x="1790700" y="2400300"/>
            <a:ext cx="1266825" cy="600075"/>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solidFill>
              </a:rPr>
              <a:t>Moeda/Contábil com duas casas</a:t>
            </a:r>
          </a:p>
        </xdr:txBody>
      </xdr:sp>
    </xdr:grpSp>
    <xdr:clientData/>
  </xdr:twoCellAnchor>
  <xdr:twoCellAnchor>
    <xdr:from>
      <xdr:col>5</xdr:col>
      <xdr:colOff>276225</xdr:colOff>
      <xdr:row>8</xdr:row>
      <xdr:rowOff>0</xdr:rowOff>
    </xdr:from>
    <xdr:to>
      <xdr:col>6</xdr:col>
      <xdr:colOff>352425</xdr:colOff>
      <xdr:row>12</xdr:row>
      <xdr:rowOff>104775</xdr:rowOff>
    </xdr:to>
    <xdr:grpSp>
      <xdr:nvGrpSpPr>
        <xdr:cNvPr id="29" name="Agrupar 28"/>
        <xdr:cNvGrpSpPr/>
      </xdr:nvGrpSpPr>
      <xdr:grpSpPr>
        <a:xfrm>
          <a:off x="4238625" y="1524000"/>
          <a:ext cx="1266825" cy="752475"/>
          <a:chOff x="1790700" y="2085975"/>
          <a:chExt cx="1266825" cy="752475"/>
        </a:xfrm>
        <a:solidFill>
          <a:srgbClr val="002060"/>
        </a:solidFill>
      </xdr:grpSpPr>
      <xdr:cxnSp macro="">
        <xdr:nvCxnSpPr>
          <xdr:cNvPr id="30" name="Conector de Seta Reta 29"/>
          <xdr:cNvCxnSpPr/>
        </xdr:nvCxnSpPr>
        <xdr:spPr>
          <a:xfrm flipV="1">
            <a:off x="2438400" y="2085975"/>
            <a:ext cx="0" cy="314325"/>
          </a:xfrm>
          <a:prstGeom prst="straightConnector1">
            <a:avLst/>
          </a:prstGeom>
          <a:grpFill/>
          <a:ln w="38100">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1" name="CaixaDeTexto 30"/>
          <xdr:cNvSpPr txBox="1"/>
        </xdr:nvSpPr>
        <xdr:spPr>
          <a:xfrm>
            <a:off x="1790700" y="2352675"/>
            <a:ext cx="1266825" cy="485775"/>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solidFill>
              </a:rPr>
              <a:t>Separador</a:t>
            </a:r>
            <a:r>
              <a:rPr lang="pt-BR" sz="1100" baseline="0">
                <a:solidFill>
                  <a:schemeClr val="bg1"/>
                </a:solidFill>
              </a:rPr>
              <a:t> de Milhares</a:t>
            </a:r>
            <a:endParaRPr lang="pt-BR" sz="1100">
              <a:solidFill>
                <a:schemeClr val="bg1"/>
              </a:solidFill>
            </a:endParaRPr>
          </a:p>
        </xdr:txBody>
      </xdr:sp>
    </xdr:grpSp>
    <xdr:clientData/>
  </xdr:twoCellAnchor>
  <xdr:twoCellAnchor>
    <xdr:from>
      <xdr:col>3</xdr:col>
      <xdr:colOff>533400</xdr:colOff>
      <xdr:row>8</xdr:row>
      <xdr:rowOff>47625</xdr:rowOff>
    </xdr:from>
    <xdr:to>
      <xdr:col>5</xdr:col>
      <xdr:colOff>561975</xdr:colOff>
      <xdr:row>15</xdr:row>
      <xdr:rowOff>38100</xdr:rowOff>
    </xdr:to>
    <xdr:grpSp>
      <xdr:nvGrpSpPr>
        <xdr:cNvPr id="32" name="Agrupar 31"/>
        <xdr:cNvGrpSpPr/>
      </xdr:nvGrpSpPr>
      <xdr:grpSpPr>
        <a:xfrm>
          <a:off x="3257550" y="1571625"/>
          <a:ext cx="1266825" cy="1123950"/>
          <a:chOff x="1790700" y="1628775"/>
          <a:chExt cx="1266825" cy="1123950"/>
        </a:xfrm>
        <a:solidFill>
          <a:srgbClr val="002060"/>
        </a:solidFill>
      </xdr:grpSpPr>
      <xdr:cxnSp macro="">
        <xdr:nvCxnSpPr>
          <xdr:cNvPr id="33" name="Conector de Seta Reta 32"/>
          <xdr:cNvCxnSpPr/>
        </xdr:nvCxnSpPr>
        <xdr:spPr>
          <a:xfrm flipV="1">
            <a:off x="2438400" y="1628775"/>
            <a:ext cx="0" cy="771526"/>
          </a:xfrm>
          <a:prstGeom prst="straightConnector1">
            <a:avLst/>
          </a:prstGeom>
          <a:grpFill/>
          <a:ln w="38100">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4" name="CaixaDeTexto 33"/>
          <xdr:cNvSpPr txBox="1"/>
        </xdr:nvSpPr>
        <xdr:spPr>
          <a:xfrm>
            <a:off x="1790700" y="2400300"/>
            <a:ext cx="1266825" cy="352425"/>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solidFill>
              </a:rPr>
              <a:t>Fração</a:t>
            </a:r>
          </a:p>
        </xdr:txBody>
      </xdr:sp>
    </xdr:grpSp>
    <xdr:clientData/>
  </xdr:twoCellAnchor>
  <xdr:twoCellAnchor>
    <xdr:from>
      <xdr:col>2</xdr:col>
      <xdr:colOff>400050</xdr:colOff>
      <xdr:row>7</xdr:row>
      <xdr:rowOff>171450</xdr:rowOff>
    </xdr:from>
    <xdr:to>
      <xdr:col>4</xdr:col>
      <xdr:colOff>428625</xdr:colOff>
      <xdr:row>12</xdr:row>
      <xdr:rowOff>19050</xdr:rowOff>
    </xdr:to>
    <xdr:grpSp>
      <xdr:nvGrpSpPr>
        <xdr:cNvPr id="36" name="Agrupar 35"/>
        <xdr:cNvGrpSpPr/>
      </xdr:nvGrpSpPr>
      <xdr:grpSpPr>
        <a:xfrm>
          <a:off x="2505075" y="1504950"/>
          <a:ext cx="1266825" cy="685800"/>
          <a:chOff x="1790700" y="2066925"/>
          <a:chExt cx="1266825" cy="685800"/>
        </a:xfrm>
        <a:solidFill>
          <a:srgbClr val="002060"/>
        </a:solidFill>
      </xdr:grpSpPr>
      <xdr:cxnSp macro="">
        <xdr:nvCxnSpPr>
          <xdr:cNvPr id="37" name="Conector de Seta Reta 36"/>
          <xdr:cNvCxnSpPr/>
        </xdr:nvCxnSpPr>
        <xdr:spPr>
          <a:xfrm flipV="1">
            <a:off x="2438400" y="2066925"/>
            <a:ext cx="0" cy="333375"/>
          </a:xfrm>
          <a:prstGeom prst="straightConnector1">
            <a:avLst/>
          </a:prstGeom>
          <a:grpFill/>
          <a:ln w="38100">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CaixaDeTexto 37"/>
          <xdr:cNvSpPr txBox="1"/>
        </xdr:nvSpPr>
        <xdr:spPr>
          <a:xfrm>
            <a:off x="1790700" y="2400300"/>
            <a:ext cx="1266825" cy="352425"/>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solidFill>
              </a:rPr>
              <a:t>Porcentagem</a:t>
            </a:r>
          </a:p>
        </xdr:txBody>
      </xdr:sp>
    </xdr:grpSp>
    <xdr:clientData/>
  </xdr:twoCellAnchor>
  <xdr:twoCellAnchor>
    <xdr:from>
      <xdr:col>1</xdr:col>
      <xdr:colOff>85725</xdr:colOff>
      <xdr:row>8</xdr:row>
      <xdr:rowOff>19050</xdr:rowOff>
    </xdr:from>
    <xdr:to>
      <xdr:col>2</xdr:col>
      <xdr:colOff>114300</xdr:colOff>
      <xdr:row>12</xdr:row>
      <xdr:rowOff>57150</xdr:rowOff>
    </xdr:to>
    <xdr:grpSp>
      <xdr:nvGrpSpPr>
        <xdr:cNvPr id="43" name="Agrupar 42"/>
        <xdr:cNvGrpSpPr/>
      </xdr:nvGrpSpPr>
      <xdr:grpSpPr>
        <a:xfrm>
          <a:off x="1362075" y="1543050"/>
          <a:ext cx="857250" cy="685800"/>
          <a:chOff x="2200275" y="2066925"/>
          <a:chExt cx="857250" cy="685800"/>
        </a:xfrm>
        <a:solidFill>
          <a:srgbClr val="002060"/>
        </a:solidFill>
      </xdr:grpSpPr>
      <xdr:cxnSp macro="">
        <xdr:nvCxnSpPr>
          <xdr:cNvPr id="44" name="Conector de Seta Reta 43"/>
          <xdr:cNvCxnSpPr/>
        </xdr:nvCxnSpPr>
        <xdr:spPr>
          <a:xfrm flipV="1">
            <a:off x="2762250" y="2066925"/>
            <a:ext cx="0" cy="333375"/>
          </a:xfrm>
          <a:prstGeom prst="straightConnector1">
            <a:avLst/>
          </a:prstGeom>
          <a:grpFill/>
          <a:ln w="38100">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CaixaDeTexto 44"/>
          <xdr:cNvSpPr txBox="1"/>
        </xdr:nvSpPr>
        <xdr:spPr>
          <a:xfrm>
            <a:off x="2200275" y="2400300"/>
            <a:ext cx="857250" cy="352425"/>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solidFill>
              </a:rPr>
              <a:t>Número</a:t>
            </a:r>
          </a:p>
        </xdr:txBody>
      </xdr:sp>
    </xdr:grpSp>
    <xdr:clientData/>
  </xdr:twoCellAnchor>
  <xdr:twoCellAnchor>
    <xdr:from>
      <xdr:col>0</xdr:col>
      <xdr:colOff>95250</xdr:colOff>
      <xdr:row>8</xdr:row>
      <xdr:rowOff>57150</xdr:rowOff>
    </xdr:from>
    <xdr:to>
      <xdr:col>0</xdr:col>
      <xdr:colOff>952500</xdr:colOff>
      <xdr:row>12</xdr:row>
      <xdr:rowOff>85725</xdr:rowOff>
    </xdr:to>
    <xdr:grpSp>
      <xdr:nvGrpSpPr>
        <xdr:cNvPr id="46" name="Agrupar 45"/>
        <xdr:cNvGrpSpPr/>
      </xdr:nvGrpSpPr>
      <xdr:grpSpPr>
        <a:xfrm>
          <a:off x="95250" y="1581150"/>
          <a:ext cx="857250" cy="676275"/>
          <a:chOff x="2200275" y="2076450"/>
          <a:chExt cx="857250" cy="676275"/>
        </a:xfrm>
        <a:solidFill>
          <a:srgbClr val="002060"/>
        </a:solidFill>
      </xdr:grpSpPr>
      <xdr:cxnSp macro="">
        <xdr:nvCxnSpPr>
          <xdr:cNvPr id="47" name="Conector de Seta Reta 46"/>
          <xdr:cNvCxnSpPr/>
        </xdr:nvCxnSpPr>
        <xdr:spPr>
          <a:xfrm flipV="1">
            <a:off x="2447925" y="2076450"/>
            <a:ext cx="0" cy="333375"/>
          </a:xfrm>
          <a:prstGeom prst="straightConnector1">
            <a:avLst/>
          </a:prstGeom>
          <a:grpFill/>
          <a:ln w="38100">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CaixaDeTexto 47"/>
          <xdr:cNvSpPr txBox="1"/>
        </xdr:nvSpPr>
        <xdr:spPr>
          <a:xfrm>
            <a:off x="2200275" y="2400300"/>
            <a:ext cx="857250" cy="352425"/>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solidFill>
              </a:rPr>
              <a:t>Texto</a:t>
            </a:r>
          </a:p>
        </xdr:txBody>
      </xdr:sp>
    </xdr:grpSp>
    <xdr:clientData/>
  </xdr:twoCellAnchor>
  <xdr:twoCellAnchor>
    <xdr:from>
      <xdr:col>9</xdr:col>
      <xdr:colOff>923925</xdr:colOff>
      <xdr:row>1</xdr:row>
      <xdr:rowOff>152400</xdr:rowOff>
    </xdr:from>
    <xdr:to>
      <xdr:col>10</xdr:col>
      <xdr:colOff>85725</xdr:colOff>
      <xdr:row>5</xdr:row>
      <xdr:rowOff>57150</xdr:rowOff>
    </xdr:to>
    <xdr:grpSp>
      <xdr:nvGrpSpPr>
        <xdr:cNvPr id="49" name="Agrupar 48"/>
        <xdr:cNvGrpSpPr/>
      </xdr:nvGrpSpPr>
      <xdr:grpSpPr>
        <a:xfrm>
          <a:off x="8286750" y="342900"/>
          <a:ext cx="1266825" cy="666750"/>
          <a:chOff x="1790700" y="2085975"/>
          <a:chExt cx="1266825" cy="666750"/>
        </a:xfrm>
        <a:solidFill>
          <a:srgbClr val="002060"/>
        </a:solidFill>
      </xdr:grpSpPr>
      <xdr:cxnSp macro="">
        <xdr:nvCxnSpPr>
          <xdr:cNvPr id="50" name="Conector de Seta Reta 49"/>
          <xdr:cNvCxnSpPr/>
        </xdr:nvCxnSpPr>
        <xdr:spPr>
          <a:xfrm flipV="1">
            <a:off x="2438400" y="2085975"/>
            <a:ext cx="0" cy="314325"/>
          </a:xfrm>
          <a:prstGeom prst="straightConnector1">
            <a:avLst/>
          </a:prstGeom>
          <a:grpFill/>
          <a:ln w="38100">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CaixaDeTexto 50"/>
          <xdr:cNvSpPr txBox="1"/>
        </xdr:nvSpPr>
        <xdr:spPr>
          <a:xfrm>
            <a:off x="1790700" y="2400300"/>
            <a:ext cx="1266825" cy="352425"/>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solidFill>
              </a:rPr>
              <a:t>Data Abreviada</a:t>
            </a:r>
          </a:p>
        </xdr:txBody>
      </xdr:sp>
    </xdr:grpSp>
    <xdr:clientData/>
  </xdr:twoCellAnchor>
  <xdr:twoCellAnchor>
    <xdr:from>
      <xdr:col>7</xdr:col>
      <xdr:colOff>457200</xdr:colOff>
      <xdr:row>7</xdr:row>
      <xdr:rowOff>180975</xdr:rowOff>
    </xdr:from>
    <xdr:to>
      <xdr:col>10</xdr:col>
      <xdr:colOff>352425</xdr:colOff>
      <xdr:row>29</xdr:row>
      <xdr:rowOff>76200</xdr:rowOff>
    </xdr:to>
    <xdr:sp macro="" textlink="">
      <xdr:nvSpPr>
        <xdr:cNvPr id="39" name="CaixaDeTexto 38"/>
        <xdr:cNvSpPr txBox="1"/>
      </xdr:nvSpPr>
      <xdr:spPr>
        <a:xfrm>
          <a:off x="6219825" y="1514475"/>
          <a:ext cx="3286125" cy="3486150"/>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r>
            <a:rPr lang="pt-BR" sz="1100" b="1">
              <a:solidFill>
                <a:srgbClr val="FFC000"/>
              </a:solidFill>
              <a:effectLst/>
              <a:latin typeface="Tahoma" panose="020B0604030504040204" pitchFamily="34" charset="0"/>
              <a:ea typeface="Tahoma" panose="020B0604030504040204" pitchFamily="34" charset="0"/>
              <a:cs typeface="Tahoma" panose="020B0604030504040204" pitchFamily="34" charset="0"/>
            </a:rPr>
            <a:t>GRUPO NÚMERO</a:t>
          </a:r>
        </a:p>
        <a:p>
          <a:pPr lvl="0"/>
          <a:r>
            <a:rPr lang="pt-BR" sz="1100" b="1">
              <a:solidFill>
                <a:srgbClr val="FFC000"/>
              </a:solidFill>
              <a:effectLst/>
              <a:latin typeface="Tahoma" panose="020B0604030504040204" pitchFamily="34" charset="0"/>
              <a:ea typeface="Tahoma" panose="020B0604030504040204" pitchFamily="34" charset="0"/>
              <a:cs typeface="Tahoma" panose="020B0604030504040204" pitchFamily="34" charset="0"/>
            </a:rPr>
            <a:t>FORMATO DE NÚMERO</a:t>
          </a:r>
        </a:p>
        <a:p>
          <a:pPr lvl="0"/>
          <a:endPar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Nesta parte, você é convidado </a:t>
          </a:r>
          <a:r>
            <a:rPr lang="pt-BR" sz="1000" b="0" baseline="0">
              <a:solidFill>
                <a:schemeClr val="bg1"/>
              </a:solidFill>
              <a:effectLst/>
              <a:latin typeface="Tahoma" panose="020B0604030504040204" pitchFamily="34" charset="0"/>
              <a:ea typeface="Tahoma" panose="020B0604030504040204" pitchFamily="34" charset="0"/>
              <a:cs typeface="Tahoma" panose="020B0604030504040204" pitchFamily="34" charset="0"/>
            </a:rPr>
            <a:t>a usar ferramentas para realizar a aplicar formatos para:</a:t>
          </a:r>
        </a:p>
        <a:p>
          <a:pPr lvl="0"/>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0">
              <a:solidFill>
                <a:srgbClr val="FFC000"/>
              </a:solidFill>
              <a:effectLst/>
              <a:latin typeface="Tahoma" panose="020B0604030504040204" pitchFamily="34" charset="0"/>
              <a:ea typeface="Tahoma" panose="020B0604030504040204" pitchFamily="34" charset="0"/>
              <a:cs typeface="Tahoma" panose="020B0604030504040204" pitchFamily="34" charset="0"/>
            </a:rPr>
            <a:t>1. Texto</a:t>
          </a:r>
        </a:p>
        <a:p>
          <a:pPr lvl="0"/>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0">
              <a:solidFill>
                <a:srgbClr val="FFC000"/>
              </a:solidFill>
              <a:effectLst/>
              <a:latin typeface="Tahoma" panose="020B0604030504040204" pitchFamily="34" charset="0"/>
              <a:ea typeface="Tahoma" panose="020B0604030504040204" pitchFamily="34" charset="0"/>
              <a:cs typeface="Tahoma" panose="020B0604030504040204" pitchFamily="34" charset="0"/>
            </a:rPr>
            <a:t>2. Número</a:t>
          </a:r>
          <a:endParaRPr lang="en-US" sz="1000" b="0">
            <a:solidFill>
              <a:srgbClr val="FFC000"/>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2.1. Porcentagem</a:t>
          </a:r>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2.2. Moeda</a:t>
          </a:r>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2.3. Contábil</a:t>
          </a:r>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2.4. Fração</a:t>
          </a:r>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2.5. Data</a:t>
          </a:r>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2.6. Abreviada</a:t>
          </a:r>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2"/>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2.7. Completa</a:t>
          </a:r>
        </a:p>
        <a:p>
          <a:pPr lvl="2"/>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0">
              <a:solidFill>
                <a:srgbClr val="FFC000"/>
              </a:solidFill>
              <a:effectLst/>
              <a:latin typeface="Tahoma" panose="020B0604030504040204" pitchFamily="34" charset="0"/>
              <a:ea typeface="Tahoma" panose="020B0604030504040204" pitchFamily="34" charset="0"/>
              <a:cs typeface="Tahoma" panose="020B0604030504040204" pitchFamily="34" charset="0"/>
            </a:rPr>
            <a:t>3. Aumentar/Diminuir Casas Decimais</a:t>
          </a:r>
        </a:p>
        <a:p>
          <a:pPr lvl="0"/>
          <a:endParaRPr lang="en-US"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000" b="0">
              <a:solidFill>
                <a:srgbClr val="FFC000"/>
              </a:solidFill>
              <a:effectLst/>
              <a:latin typeface="Tahoma" panose="020B0604030504040204" pitchFamily="34" charset="0"/>
              <a:ea typeface="Tahoma" panose="020B0604030504040204" pitchFamily="34" charset="0"/>
              <a:cs typeface="Tahoma" panose="020B0604030504040204" pitchFamily="34" charset="0"/>
            </a:rPr>
            <a:t>4. Separador de Milhares</a:t>
          </a:r>
          <a:endParaRPr lang="en-US" sz="1000" b="0">
            <a:solidFill>
              <a:srgbClr val="FFC000"/>
            </a:solidFill>
            <a:effectLst/>
            <a:latin typeface="Tahoma" panose="020B0604030504040204" pitchFamily="34" charset="0"/>
            <a:ea typeface="Tahoma" panose="020B0604030504040204" pitchFamily="34" charset="0"/>
            <a:cs typeface="Tahoma" panose="020B0604030504040204" pitchFamily="34" charset="0"/>
          </a:endParaRPr>
        </a:p>
        <a:p>
          <a:pPr algn="ctr"/>
          <a:endParaRPr lang="pt-BR" sz="1000">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10</xdr:col>
      <xdr:colOff>71437</xdr:colOff>
      <xdr:row>0</xdr:row>
      <xdr:rowOff>76200</xdr:rowOff>
    </xdr:from>
    <xdr:to>
      <xdr:col>12</xdr:col>
      <xdr:colOff>428625</xdr:colOff>
      <xdr:row>2</xdr:row>
      <xdr:rowOff>47625</xdr:rowOff>
    </xdr:to>
    <xdr:grpSp>
      <xdr:nvGrpSpPr>
        <xdr:cNvPr id="24" name="Agrupar 48"/>
        <xdr:cNvGrpSpPr/>
      </xdr:nvGrpSpPr>
      <xdr:grpSpPr>
        <a:xfrm>
          <a:off x="9539287" y="76200"/>
          <a:ext cx="1576388" cy="352425"/>
          <a:chOff x="1481137" y="2400300"/>
          <a:chExt cx="1576388" cy="352425"/>
        </a:xfrm>
        <a:solidFill>
          <a:srgbClr val="002060"/>
        </a:solidFill>
      </xdr:grpSpPr>
      <xdr:cxnSp macro="">
        <xdr:nvCxnSpPr>
          <xdr:cNvPr id="25" name="Conector de Seta Reta 49"/>
          <xdr:cNvCxnSpPr/>
        </xdr:nvCxnSpPr>
        <xdr:spPr>
          <a:xfrm rot="16200000" flipV="1">
            <a:off x="1638300" y="2286000"/>
            <a:ext cx="0" cy="314325"/>
          </a:xfrm>
          <a:prstGeom prst="straightConnector1">
            <a:avLst/>
          </a:prstGeom>
          <a:grpFill/>
          <a:ln w="38100">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 name="CaixaDeTexto 34"/>
          <xdr:cNvSpPr txBox="1"/>
        </xdr:nvSpPr>
        <xdr:spPr>
          <a:xfrm>
            <a:off x="1790700" y="2400300"/>
            <a:ext cx="1266825" cy="352425"/>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solidFill>
              </a:rPr>
              <a:t>Data Completa</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9525</xdr:colOff>
      <xdr:row>68</xdr:row>
      <xdr:rowOff>9525</xdr:rowOff>
    </xdr:from>
    <xdr:to>
      <xdr:col>4</xdr:col>
      <xdr:colOff>0</xdr:colOff>
      <xdr:row>69</xdr:row>
      <xdr:rowOff>0</xdr:rowOff>
    </xdr:to>
    <xdr:sp macro="" textlink="">
      <xdr:nvSpPr>
        <xdr:cNvPr id="2" name="Text Box 1"/>
        <xdr:cNvSpPr txBox="1">
          <a:spLocks noChangeArrowheads="1"/>
        </xdr:cNvSpPr>
      </xdr:nvSpPr>
      <xdr:spPr bwMode="auto">
        <a:xfrm>
          <a:off x="9525" y="8639175"/>
          <a:ext cx="6953250" cy="152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t" upright="1"/>
        <a:lstStyle/>
        <a:p>
          <a:pPr algn="ctr" rtl="0">
            <a:defRPr sz="1000"/>
          </a:pPr>
          <a:r>
            <a:rPr lang="en-US" sz="1000" b="1" i="0" u="none" strike="noStrike" baseline="0">
              <a:solidFill>
                <a:srgbClr val="000000"/>
              </a:solidFill>
              <a:latin typeface="Arial"/>
              <a:cs typeface="Arial"/>
            </a:rPr>
            <a:t>OBRIGADO POR FAZER NEGÓCIOS CONOSCO!</a:t>
          </a:r>
          <a:endParaRPr lang="en-US"/>
        </a:p>
      </xdr:txBody>
    </xdr:sp>
    <xdr:clientData/>
  </xdr:twoCellAnchor>
  <xdr:twoCellAnchor editAs="oneCell">
    <xdr:from>
      <xdr:col>0</xdr:col>
      <xdr:colOff>0</xdr:colOff>
      <xdr:row>0</xdr:row>
      <xdr:rowOff>0</xdr:rowOff>
    </xdr:from>
    <xdr:to>
      <xdr:col>13</xdr:col>
      <xdr:colOff>141381</xdr:colOff>
      <xdr:row>16</xdr:row>
      <xdr:rowOff>37714</xdr:rowOff>
    </xdr:to>
    <xdr:pic>
      <xdr:nvPicPr>
        <xdr:cNvPr id="6" name="Imagem 5"/>
        <xdr:cNvPicPr>
          <a:picLocks noChangeAspect="1"/>
        </xdr:cNvPicPr>
      </xdr:nvPicPr>
      <xdr:blipFill>
        <a:blip xmlns:r="http://schemas.openxmlformats.org/officeDocument/2006/relationships" r:embed="rId1"/>
        <a:stretch>
          <a:fillRect/>
        </a:stretch>
      </xdr:blipFill>
      <xdr:spPr>
        <a:xfrm>
          <a:off x="0" y="0"/>
          <a:ext cx="11952381" cy="3085714"/>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0</xdr:col>
      <xdr:colOff>66675</xdr:colOff>
      <xdr:row>16</xdr:row>
      <xdr:rowOff>171451</xdr:rowOff>
    </xdr:from>
    <xdr:to>
      <xdr:col>1</xdr:col>
      <xdr:colOff>1200150</xdr:colOff>
      <xdr:row>21</xdr:row>
      <xdr:rowOff>114301</xdr:rowOff>
    </xdr:to>
    <xdr:sp macro="" textlink="">
      <xdr:nvSpPr>
        <xdr:cNvPr id="9" name="CaixaDeTexto 8"/>
        <xdr:cNvSpPr txBox="1"/>
      </xdr:nvSpPr>
      <xdr:spPr>
        <a:xfrm>
          <a:off x="66675" y="3219451"/>
          <a:ext cx="2247900" cy="89535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r>
            <a:rPr lang="pt-BR" sz="1000" b="1">
              <a:latin typeface="Tahoma" panose="020B0604030504040204" pitchFamily="34" charset="0"/>
              <a:ea typeface="Tahoma" panose="020B0604030504040204" pitchFamily="34" charset="0"/>
              <a:cs typeface="Tahoma" panose="020B0604030504040204" pitchFamily="34" charset="0"/>
            </a:rPr>
            <a:t>FATURA DE VENDAS</a:t>
          </a:r>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Aplicar as formatações na tabela ao</a:t>
          </a:r>
        </a:p>
        <a:p>
          <a:r>
            <a:rPr lang="pt-BR" sz="1000" b="0" baseline="0">
              <a:latin typeface="Tahoma" panose="020B0604030504040204" pitchFamily="34" charset="0"/>
              <a:ea typeface="Tahoma" panose="020B0604030504040204" pitchFamily="34" charset="0"/>
              <a:cs typeface="Tahoma" panose="020B0604030504040204" pitchFamily="34" charset="0"/>
            </a:rPr>
            <a:t>lado, de acordo com os recursos utilizados na imagem de exemplo.</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266700</xdr:colOff>
      <xdr:row>0</xdr:row>
      <xdr:rowOff>95250</xdr:rowOff>
    </xdr:from>
    <xdr:to>
      <xdr:col>16</xdr:col>
      <xdr:colOff>218504</xdr:colOff>
      <xdr:row>24</xdr:row>
      <xdr:rowOff>123698</xdr:rowOff>
    </xdr:to>
    <xdr:grpSp>
      <xdr:nvGrpSpPr>
        <xdr:cNvPr id="18" name="Agrupar 17"/>
        <xdr:cNvGrpSpPr/>
      </xdr:nvGrpSpPr>
      <xdr:grpSpPr>
        <a:xfrm>
          <a:off x="2095500" y="95250"/>
          <a:ext cx="7876604" cy="4600448"/>
          <a:chOff x="2095500" y="95250"/>
          <a:chExt cx="7876604" cy="4600448"/>
        </a:xfrm>
      </xdr:grpSpPr>
      <xdr:grpSp>
        <xdr:nvGrpSpPr>
          <xdr:cNvPr id="17" name="Agrupar 16"/>
          <xdr:cNvGrpSpPr/>
        </xdr:nvGrpSpPr>
        <xdr:grpSpPr>
          <a:xfrm>
            <a:off x="2095500" y="95250"/>
            <a:ext cx="7876604" cy="4600448"/>
            <a:chOff x="2095500" y="95250"/>
            <a:chExt cx="7876604" cy="4600448"/>
          </a:xfrm>
        </xdr:grpSpPr>
        <xdr:pic>
          <xdr:nvPicPr>
            <xdr:cNvPr id="4" name="Imagem 3"/>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colorTemperature colorTemp="7200"/>
                      </a14:imgEffect>
                      <a14:imgEffect>
                        <a14:saturation sat="50000"/>
                      </a14:imgEffect>
                      <a14:imgEffect>
                        <a14:brightnessContrast bright="40000" contrast="-40000"/>
                      </a14:imgEffect>
                    </a14:imgLayer>
                  </a14:imgProps>
                </a:ext>
              </a:extLst>
            </a:blip>
            <a:srcRect l="13723"/>
            <a:stretch/>
          </xdr:blipFill>
          <xdr:spPr>
            <a:xfrm>
              <a:off x="2095500" y="114300"/>
              <a:ext cx="3952302" cy="1533333"/>
            </a:xfrm>
            <a:prstGeom prst="rect">
              <a:avLst/>
            </a:prstGeom>
          </xdr:spPr>
        </xdr:pic>
        <xdr:pic>
          <xdr:nvPicPr>
            <xdr:cNvPr id="13" name="Imagem 12"/>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2">
                      <a14:imgEffect>
                        <a14:saturation sat="33000"/>
                      </a14:imgEffect>
                      <a14:imgEffect>
                        <a14:brightnessContrast bright="40000" contrast="20000"/>
                      </a14:imgEffect>
                    </a14:imgLayer>
                  </a14:imgProps>
                </a:ext>
              </a:extLst>
            </a:blip>
            <a:srcRect l="13931"/>
            <a:stretch/>
          </xdr:blipFill>
          <xdr:spPr>
            <a:xfrm>
              <a:off x="6019799" y="95250"/>
              <a:ext cx="3942777" cy="1533333"/>
            </a:xfrm>
            <a:prstGeom prst="rect">
              <a:avLst/>
            </a:prstGeom>
          </xdr:spPr>
        </xdr:pic>
        <xdr:pic>
          <xdr:nvPicPr>
            <xdr:cNvPr id="14" name="Imagem 13"/>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saturation sat="33000"/>
                      </a14:imgEffect>
                      <a14:imgEffect>
                        <a14:brightnessContrast bright="40000" contrast="20000"/>
                      </a14:imgEffect>
                    </a14:imgLayer>
                  </a14:imgProps>
                </a:ext>
              </a:extLst>
            </a:blip>
            <a:srcRect l="13751"/>
            <a:stretch/>
          </xdr:blipFill>
          <xdr:spPr>
            <a:xfrm>
              <a:off x="6029325" y="1619250"/>
              <a:ext cx="3942779" cy="2038095"/>
            </a:xfrm>
            <a:prstGeom prst="rect">
              <a:avLst/>
            </a:prstGeom>
          </xdr:spPr>
        </xdr:pic>
        <xdr:pic>
          <xdr:nvPicPr>
            <xdr:cNvPr id="15" name="Imagem 14"/>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saturation sat="33000"/>
                      </a14:imgEffect>
                      <a14:imgEffect>
                        <a14:brightnessContrast bright="40000" contrast="20000"/>
                      </a14:imgEffect>
                    </a14:imgLayer>
                  </a14:imgProps>
                </a:ext>
              </a:extLst>
            </a:blip>
            <a:srcRect l="14110"/>
            <a:stretch/>
          </xdr:blipFill>
          <xdr:spPr>
            <a:xfrm>
              <a:off x="6029325" y="3667125"/>
              <a:ext cx="3942776" cy="1019048"/>
            </a:xfrm>
            <a:prstGeom prst="rect">
              <a:avLst/>
            </a:prstGeom>
          </xdr:spPr>
        </xdr:pic>
        <xdr:pic>
          <xdr:nvPicPr>
            <xdr:cNvPr id="8" name="Imagem 7"/>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5">
                      <a14:imgEffect>
                        <a14:colorTemperature colorTemp="7200"/>
                      </a14:imgEffect>
                      <a14:imgEffect>
                        <a14:saturation sat="50000"/>
                      </a14:imgEffect>
                      <a14:imgEffect>
                        <a14:brightnessContrast bright="20000" contrast="40000"/>
                      </a14:imgEffect>
                    </a14:imgLayer>
                  </a14:imgProps>
                </a:ext>
              </a:extLst>
            </a:blip>
            <a:srcRect l="14377"/>
            <a:stretch/>
          </xdr:blipFill>
          <xdr:spPr>
            <a:xfrm>
              <a:off x="2124075" y="1647825"/>
              <a:ext cx="3914204" cy="2038095"/>
            </a:xfrm>
            <a:prstGeom prst="rect">
              <a:avLst/>
            </a:prstGeom>
          </xdr:spPr>
        </xdr:pic>
        <xdr:pic>
          <xdr:nvPicPr>
            <xdr:cNvPr id="10" name="Imagem 9"/>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7">
                      <a14:imgEffect>
                        <a14:saturation sat="50000"/>
                      </a14:imgEffect>
                      <a14:imgEffect>
                        <a14:brightnessContrast bright="20000" contrast="40000"/>
                      </a14:imgEffect>
                    </a14:imgLayer>
                  </a14:imgProps>
                </a:ext>
              </a:extLst>
            </a:blip>
            <a:srcRect l="14524"/>
            <a:stretch/>
          </xdr:blipFill>
          <xdr:spPr>
            <a:xfrm>
              <a:off x="2124075" y="3676650"/>
              <a:ext cx="3923726" cy="1019048"/>
            </a:xfrm>
            <a:prstGeom prst="rect">
              <a:avLst/>
            </a:prstGeom>
          </xdr:spPr>
        </xdr:pic>
      </xdr:grpSp>
      <xdr:grpSp>
        <xdr:nvGrpSpPr>
          <xdr:cNvPr id="6" name="Agrupar 5"/>
          <xdr:cNvGrpSpPr/>
        </xdr:nvGrpSpPr>
        <xdr:grpSpPr>
          <a:xfrm>
            <a:off x="3124200" y="1819276"/>
            <a:ext cx="6048375" cy="1557016"/>
            <a:chOff x="3511868" y="1819276"/>
            <a:chExt cx="6048375" cy="1557016"/>
          </a:xfrm>
        </xdr:grpSpPr>
        <xdr:sp macro="" textlink="">
          <xdr:nvSpPr>
            <xdr:cNvPr id="3" name="Retângulo 2"/>
            <xdr:cNvSpPr/>
          </xdr:nvSpPr>
          <xdr:spPr>
            <a:xfrm>
              <a:off x="3511868" y="1819276"/>
              <a:ext cx="6048375" cy="1490342"/>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chemeClr val="tx1"/>
                  </a:solidFill>
                  <a:effectLst>
                    <a:reflection blurRad="6350" stA="53000" endA="300" endPos="35500" dir="5400000" sy="-90000" algn="bl" rotWithShape="0"/>
                  </a:effectLst>
                  <a:latin typeface="Bradley Hand ITC" panose="03070402050302030203" pitchFamily="66" charset="0"/>
                </a:rPr>
                <a:t>FORMATAR</a:t>
              </a:r>
            </a:p>
            <a:p>
              <a:pPr algn="ctr"/>
              <a:r>
                <a:rPr lang="pt-BR" sz="9600" b="1" cap="none" spc="0" baseline="0">
                  <a:ln w="0"/>
                  <a:solidFill>
                    <a:schemeClr val="tx1"/>
                  </a:solidFill>
                  <a:effectLst>
                    <a:reflection blurRad="6350" stA="53000" endA="300" endPos="35500" dir="5400000" sy="-90000" algn="bl" rotWithShape="0"/>
                  </a:effectLst>
                  <a:latin typeface="Bradley Hand ITC" panose="03070402050302030203" pitchFamily="66" charset="0"/>
                </a:rPr>
                <a:t>COMO TABELA</a:t>
              </a:r>
              <a:endParaRPr lang="pt-BR" sz="9600" b="1" cap="none" spc="0">
                <a:ln w="0"/>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5" name="Imagem 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934075" y="2157092"/>
              <a:ext cx="1219200" cy="1219200"/>
            </a:xfrm>
            <a:prstGeom prst="rect">
              <a:avLst/>
            </a:prstGeom>
          </xdr:spPr>
        </xdr:pic>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457200</xdr:colOff>
      <xdr:row>0</xdr:row>
      <xdr:rowOff>171449</xdr:rowOff>
    </xdr:from>
    <xdr:to>
      <xdr:col>16</xdr:col>
      <xdr:colOff>76200</xdr:colOff>
      <xdr:row>31</xdr:row>
      <xdr:rowOff>114300</xdr:rowOff>
    </xdr:to>
    <xdr:grpSp>
      <xdr:nvGrpSpPr>
        <xdr:cNvPr id="20" name="Agrupar 19"/>
        <xdr:cNvGrpSpPr/>
      </xdr:nvGrpSpPr>
      <xdr:grpSpPr>
        <a:xfrm>
          <a:off x="2286000" y="171449"/>
          <a:ext cx="7543800" cy="5848351"/>
          <a:chOff x="1647825" y="85724"/>
          <a:chExt cx="7543800" cy="5848351"/>
        </a:xfrm>
        <a:effectLst>
          <a:reflection blurRad="6350" stA="24000" endPos="35000" dir="5400000" sy="-100000" algn="bl" rotWithShape="0"/>
        </a:effectLst>
      </xdr:grpSpPr>
      <xdr:grpSp>
        <xdr:nvGrpSpPr>
          <xdr:cNvPr id="12" name="Grupo 14"/>
          <xdr:cNvGrpSpPr/>
        </xdr:nvGrpSpPr>
        <xdr:grpSpPr>
          <a:xfrm>
            <a:off x="1647825" y="85724"/>
            <a:ext cx="7543800" cy="5848351"/>
            <a:chOff x="2559455" y="-95254"/>
            <a:chExt cx="7274670" cy="5848351"/>
          </a:xfrm>
          <a:solidFill>
            <a:schemeClr val="accent2">
              <a:lumMod val="50000"/>
            </a:schemeClr>
          </a:solidFill>
        </xdr:grpSpPr>
        <xdr:sp macro="" textlink="">
          <xdr:nvSpPr>
            <xdr:cNvPr id="14" name="CaixaDeTexto 13"/>
            <xdr:cNvSpPr txBox="1"/>
          </xdr:nvSpPr>
          <xdr:spPr>
            <a:xfrm>
              <a:off x="2559455" y="-95254"/>
              <a:ext cx="7274670" cy="5848351"/>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CAPÍTULO 02</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Guia: PÁGINA INICIAL</a:t>
              </a:r>
              <a:endPar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Grupo: Estilo</a:t>
              </a:r>
            </a:p>
            <a:p>
              <a:pPr marL="0" marR="0" lvl="0" indent="0" defTabSz="914400" eaLnBrk="1" fontAlgn="auto" latinLnBrk="0" hangingPunct="1">
                <a:lnSpc>
                  <a:spcPct val="100000"/>
                </a:lnSpc>
                <a:spcBef>
                  <a:spcPts val="0"/>
                </a:spcBef>
                <a:spcAft>
                  <a:spcPts val="0"/>
                </a:spcAft>
                <a:buClrTx/>
                <a:buSzTx/>
                <a:buFontTx/>
                <a:buNone/>
                <a:tabLst/>
                <a:defRPr/>
              </a:pPr>
              <a:endParaRPr lang="pt-BR">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a:solidFill>
                    <a:schemeClr val="bg1"/>
                  </a:solidFill>
                  <a:effectLst/>
                  <a:latin typeface="Tahoma" panose="020B0604030504040204" pitchFamily="34" charset="0"/>
                  <a:ea typeface="Tahoma" panose="020B0604030504040204" pitchFamily="34" charset="0"/>
                  <a:cs typeface="Tahoma" panose="020B0604030504040204" pitchFamily="34" charset="0"/>
                </a:rPr>
                <a:t>A partir desse capítulo, você conhecerá um “paradigma” que oferecerá muita produtividade e </a:t>
              </a:r>
            </a:p>
            <a:p>
              <a:pPr marL="0" marR="0" lvl="0" indent="0" defTabSz="914400" eaLnBrk="1" fontAlgn="auto" latinLnBrk="0" hangingPunct="1">
                <a:lnSpc>
                  <a:spcPct val="100000"/>
                </a:lnSpc>
                <a:spcBef>
                  <a:spcPts val="0"/>
                </a:spcBef>
                <a:spcAft>
                  <a:spcPts val="0"/>
                </a:spcAft>
                <a:buClrTx/>
                <a:buSzTx/>
                <a:buFontTx/>
                <a:buNone/>
                <a:tabLst/>
                <a:defRPr/>
              </a:pPr>
              <a:r>
                <a:rPr lang="pt-BR" sz="1100">
                  <a:solidFill>
                    <a:schemeClr val="bg1"/>
                  </a:solidFill>
                  <a:effectLst/>
                  <a:latin typeface="Tahoma" panose="020B0604030504040204" pitchFamily="34" charset="0"/>
                  <a:ea typeface="Tahoma" panose="020B0604030504040204" pitchFamily="34" charset="0"/>
                  <a:cs typeface="Tahoma" panose="020B0604030504040204" pitchFamily="34" charset="0"/>
                </a:rPr>
                <a:t>facilidade na administração de seus dados. Ainda neste capítulo, você aprenderá a criar </a:t>
              </a:r>
            </a:p>
            <a:p>
              <a:pPr marL="0" marR="0" lvl="0" indent="0" defTabSz="914400" eaLnBrk="1" fontAlgn="auto" latinLnBrk="0" hangingPunct="1">
                <a:lnSpc>
                  <a:spcPct val="100000"/>
                </a:lnSpc>
                <a:spcBef>
                  <a:spcPts val="0"/>
                </a:spcBef>
                <a:spcAft>
                  <a:spcPts val="0"/>
                </a:spcAft>
                <a:buClrTx/>
                <a:buSzTx/>
                <a:buFontTx/>
                <a:buNone/>
                <a:tabLst/>
                <a:defRPr/>
              </a:pPr>
              <a:r>
                <a:rPr lang="pt-BR" sz="1100">
                  <a:solidFill>
                    <a:schemeClr val="bg1"/>
                  </a:solidFill>
                  <a:effectLst/>
                  <a:latin typeface="Tahoma" panose="020B0604030504040204" pitchFamily="34" charset="0"/>
                  <a:ea typeface="Tahoma" panose="020B0604030504040204" pitchFamily="34" charset="0"/>
                  <a:cs typeface="Tahoma" panose="020B0604030504040204" pitchFamily="34" charset="0"/>
                </a:rPr>
                <a:t>relatórios sofisticados. Você aprenderá:</a:t>
              </a: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1. Formatar como Tabela</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2. Grupo Propriedades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   2.1. Nome da Tabela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   2.2. Redimensionar Tabela</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3. Ferramentas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    3.1. Remover Duplicatas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    3.2. Converter em Intervalo</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    3.3. Segmentação de Dados</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4. Opções de Estilo de Tabela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4.1. Linha de Cabeçalho</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4.2. Linha de Totais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4.3. Linha em Tiras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4.4. Primeira Coluna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4.5. Última Coluna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4.6. Colunas em Tiras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4.7. Botão Filtrar</a:t>
              </a: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 Estilo de Tabela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    5.1.Definir/Alterar estilos a uma tabela existente</a:t>
              </a: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pic>
          <xdr:nvPicPr>
            <xdr:cNvPr id="15" name="Imagem 14"/>
            <xdr:cNvPicPr>
              <a:picLocks noChangeAspect="1"/>
            </xdr:cNvPicPr>
          </xdr:nvPicPr>
          <xdr:blipFill rotWithShape="1">
            <a:blip xmlns:r="http://schemas.openxmlformats.org/officeDocument/2006/relationships" r:embed="rId1"/>
            <a:srcRect t="1" b="1376"/>
            <a:stretch/>
          </xdr:blipFill>
          <xdr:spPr>
            <a:xfrm>
              <a:off x="5627308" y="2447925"/>
              <a:ext cx="3800000" cy="1352550"/>
            </a:xfrm>
            <a:prstGeom prst="rect">
              <a:avLst/>
            </a:prstGeom>
            <a:noFill/>
            <a:ln>
              <a:noFill/>
            </a:ln>
            <a:effectLst>
              <a:reflection blurRad="6350" stA="52000" endA="300" endPos="35000" dir="5400000" sy="-100000" algn="bl" rotWithShape="0"/>
            </a:effectLst>
          </xdr:spPr>
        </xdr:pic>
      </xdr:grpSp>
      <xdr:cxnSp macro="">
        <xdr:nvCxnSpPr>
          <xdr:cNvPr id="18" name="Conector reto 17"/>
          <xdr:cNvCxnSpPr/>
        </xdr:nvCxnSpPr>
        <xdr:spPr>
          <a:xfrm>
            <a:off x="1733550" y="419100"/>
            <a:ext cx="720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9" name="Conector reto 18"/>
          <xdr:cNvCxnSpPr/>
        </xdr:nvCxnSpPr>
        <xdr:spPr>
          <a:xfrm>
            <a:off x="1743075" y="1552575"/>
            <a:ext cx="720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209550</xdr:colOff>
      <xdr:row>1</xdr:row>
      <xdr:rowOff>66673</xdr:rowOff>
    </xdr:from>
    <xdr:to>
      <xdr:col>15</xdr:col>
      <xdr:colOff>123825</xdr:colOff>
      <xdr:row>15</xdr:row>
      <xdr:rowOff>171451</xdr:rowOff>
    </xdr:to>
    <xdr:grpSp>
      <xdr:nvGrpSpPr>
        <xdr:cNvPr id="15" name="Grupo 14"/>
        <xdr:cNvGrpSpPr/>
      </xdr:nvGrpSpPr>
      <xdr:grpSpPr>
        <a:xfrm>
          <a:off x="5391150" y="257173"/>
          <a:ext cx="4448175" cy="2771778"/>
          <a:chOff x="4029085" y="190498"/>
          <a:chExt cx="4289483" cy="2771778"/>
        </a:xfrm>
        <a:solidFill>
          <a:srgbClr val="002060"/>
        </a:solidFill>
      </xdr:grpSpPr>
      <xdr:sp macro="" textlink="">
        <xdr:nvSpPr>
          <xdr:cNvPr id="9" name="CaixaDeTexto 8"/>
          <xdr:cNvSpPr txBox="1"/>
        </xdr:nvSpPr>
        <xdr:spPr>
          <a:xfrm>
            <a:off x="4029085" y="190498"/>
            <a:ext cx="4289483" cy="2771778"/>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050" b="1" i="0" u="none" strike="noStrike" kern="0" cap="none" spc="0" normalizeH="0" baseline="0" noProof="0">
                <a:ln>
                  <a:noFill/>
                </a:ln>
                <a:solidFill>
                  <a:srgbClr val="FFC000"/>
                </a:solidFill>
                <a:effectLst/>
                <a:uLnTx/>
                <a:uFillTx/>
                <a:latin typeface="Tahoma" panose="020B0604030504040204" pitchFamily="34" charset="0"/>
                <a:ea typeface="Tahoma" panose="020B0604030504040204" pitchFamily="34" charset="0"/>
                <a:cs typeface="Tahoma" panose="020B0604030504040204" pitchFamily="34" charset="0"/>
              </a:rPr>
              <a:t>GUIA: PÁGINA INICIAL</a:t>
            </a:r>
            <a:endParaRPr kumimoji="0" lang="pt-BR" sz="1050" b="0" i="0" u="none" strike="noStrike" kern="0" cap="none" spc="0" normalizeH="0" baseline="0" noProof="0">
              <a:ln>
                <a:noFill/>
              </a:ln>
              <a:solidFill>
                <a:srgbClr val="FFC000"/>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050" b="1" i="0" u="none" strike="noStrike" kern="0" cap="none" spc="0" normalizeH="0" baseline="0" noProof="0">
                <a:ln>
                  <a:noFill/>
                </a:ln>
                <a:solidFill>
                  <a:srgbClr val="FFC000"/>
                </a:solidFill>
                <a:effectLst/>
                <a:uLnTx/>
                <a:uFillTx/>
                <a:latin typeface="Tahoma" panose="020B0604030504040204" pitchFamily="34" charset="0"/>
                <a:ea typeface="Tahoma" panose="020B0604030504040204" pitchFamily="34" charset="0"/>
                <a:cs typeface="Tahoma" panose="020B0604030504040204" pitchFamily="34" charset="0"/>
              </a:rPr>
              <a:t>GRUPO: ESTILO</a:t>
            </a:r>
          </a:p>
          <a:p>
            <a:pPr marL="0" marR="0" lvl="0" indent="0" defTabSz="914400" eaLnBrk="1" fontAlgn="auto" latinLnBrk="0" hangingPunct="1">
              <a:lnSpc>
                <a:spcPct val="100000"/>
              </a:lnSpc>
              <a:spcBef>
                <a:spcPts val="0"/>
              </a:spcBef>
              <a:spcAft>
                <a:spcPts val="0"/>
              </a:spcAft>
              <a:buClrTx/>
              <a:buSzTx/>
              <a:buFontTx/>
              <a:buNone/>
              <a:tabLst/>
              <a:defRPr/>
            </a:pPr>
            <a:endPar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000" b="0" i="0" u="none" strike="noStrike" kern="0" cap="none" spc="0" normalizeH="0" baseline="0" noProof="0">
              <a:ln>
                <a:noFill/>
              </a:ln>
              <a:solidFill>
                <a:schemeClr val="lt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schemeClr val="lt1"/>
                </a:solidFill>
                <a:effectLst/>
                <a:uLnTx/>
                <a:uFillTx/>
                <a:latin typeface="Tahoma" panose="020B0604030504040204" pitchFamily="34" charset="0"/>
                <a:ea typeface="Tahoma" panose="020B0604030504040204" pitchFamily="34" charset="0"/>
                <a:cs typeface="Tahoma" panose="020B0604030504040204" pitchFamily="34" charset="0"/>
              </a:rPr>
              <a:t>Reproduzir os dados abaixo, em seguida, transformar o intervalo em Tabela.</a:t>
            </a:r>
            <a:endParaRPr kumimoji="0" lang="pt-BR" sz="1000" b="1"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pt-BR" sz="1000" baseline="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8" name="Imagem 7"/>
          <xdr:cNvPicPr>
            <a:picLocks noChangeAspect="1"/>
          </xdr:cNvPicPr>
        </xdr:nvPicPr>
        <xdr:blipFill rotWithShape="1">
          <a:blip xmlns:r="http://schemas.openxmlformats.org/officeDocument/2006/relationships" r:embed="rId1"/>
          <a:srcRect t="1" b="1376"/>
          <a:stretch/>
        </xdr:blipFill>
        <xdr:spPr>
          <a:xfrm>
            <a:off x="4221975" y="1352550"/>
            <a:ext cx="3800000" cy="1352550"/>
          </a:xfrm>
          <a:prstGeom prst="rect">
            <a:avLst/>
          </a:prstGeom>
          <a:grpFill/>
          <a:effectLst>
            <a:reflection blurRad="6350" stA="52000" endA="300" endPos="10000" dir="5400000" sy="-100000" algn="bl" rotWithShape="0"/>
          </a:effectLst>
        </xdr:spPr>
      </xdr:pic>
    </xdr:grpSp>
    <xdr:clientData/>
  </xdr:twoCellAnchor>
</xdr:wsDr>
</file>

<file path=xl/drawings/drawing15.xml><?xml version="1.0" encoding="utf-8"?>
<xdr:wsDr xmlns:xdr="http://schemas.openxmlformats.org/drawingml/2006/spreadsheetDrawing" xmlns:a="http://schemas.openxmlformats.org/drawingml/2006/main">
  <xdr:twoCellAnchor>
    <xdr:from>
      <xdr:col>11</xdr:col>
      <xdr:colOff>285749</xdr:colOff>
      <xdr:row>0</xdr:row>
      <xdr:rowOff>19049</xdr:rowOff>
    </xdr:from>
    <xdr:to>
      <xdr:col>24</xdr:col>
      <xdr:colOff>47624</xdr:colOff>
      <xdr:row>30</xdr:row>
      <xdr:rowOff>142875</xdr:rowOff>
    </xdr:to>
    <xdr:grpSp>
      <xdr:nvGrpSpPr>
        <xdr:cNvPr id="2" name="Agrupar 1"/>
        <xdr:cNvGrpSpPr/>
      </xdr:nvGrpSpPr>
      <xdr:grpSpPr>
        <a:xfrm>
          <a:off x="7019924" y="19049"/>
          <a:ext cx="7686675" cy="5838826"/>
          <a:chOff x="6886574" y="19049"/>
          <a:chExt cx="7686675" cy="5838826"/>
        </a:xfrm>
        <a:effectLst>
          <a:reflection blurRad="6350" stA="21000" endPos="35000" dir="5400000" sy="-100000" algn="bl" rotWithShape="0"/>
        </a:effectLst>
      </xdr:grpSpPr>
      <xdr:sp macro="" textlink="">
        <xdr:nvSpPr>
          <xdr:cNvPr id="7" name="CaixaDeTexto 6"/>
          <xdr:cNvSpPr txBox="1"/>
        </xdr:nvSpPr>
        <xdr:spPr>
          <a:xfrm>
            <a:off x="6886574" y="19049"/>
            <a:ext cx="7686675" cy="5838826"/>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r>
              <a:rPr lang="pt-BR" sz="1050" b="1">
                <a:solidFill>
                  <a:srgbClr val="FFC000"/>
                </a:solidFill>
                <a:latin typeface="Tahoma" panose="020B0604030504040204" pitchFamily="34" charset="0"/>
                <a:ea typeface="Tahoma" panose="020B0604030504040204" pitchFamily="34" charset="0"/>
                <a:cs typeface="Tahoma" panose="020B0604030504040204" pitchFamily="34" charset="0"/>
              </a:rPr>
              <a:t>TABELA, SEGMENTAÇÃO E GRÁFICO</a:t>
            </a:r>
          </a:p>
          <a:p>
            <a:endParaRPr lang="pt-BR" sz="1050" b="1">
              <a:solidFill>
                <a:srgbClr val="FFC000"/>
              </a:solidFill>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Nesta etapa, você aprenderá:</a:t>
            </a:r>
          </a:p>
          <a:p>
            <a:pPr lvl="1"/>
            <a:r>
              <a:rPr lang="pt-BR" sz="1000" b="0">
                <a:latin typeface="Tahoma" panose="020B0604030504040204" pitchFamily="34" charset="0"/>
                <a:ea typeface="Tahoma" panose="020B0604030504040204" pitchFamily="34" charset="0"/>
                <a:cs typeface="Tahoma" panose="020B0604030504040204" pitchFamily="34" charset="0"/>
              </a:rPr>
              <a:t>1. Realizar filtros de forma sofisticada usando a </a:t>
            </a:r>
            <a:r>
              <a:rPr lang="pt-BR" sz="1000" b="1">
                <a:latin typeface="Tahoma" panose="020B0604030504040204" pitchFamily="34" charset="0"/>
                <a:ea typeface="Tahoma" panose="020B0604030504040204" pitchFamily="34" charset="0"/>
                <a:cs typeface="Tahoma" panose="020B0604030504040204" pitchFamily="34" charset="0"/>
              </a:rPr>
              <a:t>Segmentação de Dados </a:t>
            </a:r>
            <a:r>
              <a:rPr lang="pt-BR" sz="1000" b="0" i="1">
                <a:latin typeface="Tahoma" panose="020B0604030504040204" pitchFamily="34" charset="0"/>
                <a:ea typeface="Tahoma" panose="020B0604030504040204" pitchFamily="34" charset="0"/>
                <a:cs typeface="Tahoma" panose="020B0604030504040204" pitchFamily="34" charset="0"/>
              </a:rPr>
              <a:t>(Slicer)</a:t>
            </a:r>
          </a:p>
          <a:p>
            <a:pPr lvl="1"/>
            <a:r>
              <a:rPr lang="pt-BR" sz="1000" b="0">
                <a:latin typeface="Tahoma" panose="020B0604030504040204" pitchFamily="34" charset="0"/>
                <a:ea typeface="Tahoma" panose="020B0604030504040204" pitchFamily="34" charset="0"/>
                <a:cs typeface="Tahoma" panose="020B0604030504040204" pitchFamily="34" charset="0"/>
              </a:rPr>
              <a:t>2. Combinar ferramentas demonstradas neste tópico, para obter resultados mais sofisticados</a:t>
            </a:r>
          </a:p>
          <a:p>
            <a:pPr lvl="1"/>
            <a:endParaRPr lang="pt-BR" sz="1000" b="0">
              <a:latin typeface="Tahoma" panose="020B0604030504040204" pitchFamily="34" charset="0"/>
              <a:ea typeface="Tahoma" panose="020B0604030504040204" pitchFamily="34" charset="0"/>
              <a:cs typeface="Tahoma" panose="020B0604030504040204" pitchFamily="34" charset="0"/>
            </a:endParaRPr>
          </a:p>
          <a:p>
            <a:pPr lvl="0"/>
            <a:r>
              <a:rPr lang="pt-BR" sz="1000" b="1">
                <a:latin typeface="Tahoma" panose="020B0604030504040204" pitchFamily="34" charset="0"/>
                <a:ea typeface="Tahoma" panose="020B0604030504040204" pitchFamily="34" charset="0"/>
                <a:cs typeface="Tahoma" panose="020B0604030504040204" pitchFamily="34" charset="0"/>
              </a:rPr>
              <a:t>Tarefas desse exemplo:</a:t>
            </a:r>
          </a:p>
          <a:p>
            <a:pPr lvl="0"/>
            <a:endParaRPr lang="pt-BR" sz="1000" b="0">
              <a:latin typeface="Tahoma" panose="020B0604030504040204" pitchFamily="34" charset="0"/>
              <a:ea typeface="Tahoma" panose="020B0604030504040204" pitchFamily="34" charset="0"/>
              <a:cs typeface="Tahoma" panose="020B0604030504040204" pitchFamily="34" charset="0"/>
            </a:endParaRPr>
          </a:p>
          <a:p>
            <a:pPr lvl="0"/>
            <a:r>
              <a:rPr lang="pt-BR" sz="1000" b="0">
                <a:latin typeface="Tahoma" panose="020B0604030504040204" pitchFamily="34" charset="0"/>
                <a:ea typeface="Tahoma" panose="020B0604030504040204" pitchFamily="34" charset="0"/>
                <a:cs typeface="Tahoma" panose="020B0604030504040204" pitchFamily="34" charset="0"/>
              </a:rPr>
              <a:t>1. Formatar como Tabela</a:t>
            </a:r>
          </a:p>
          <a:p>
            <a:pPr lvl="0"/>
            <a:r>
              <a:rPr lang="pt-BR" sz="1000" b="0">
                <a:latin typeface="Tahoma" panose="020B0604030504040204" pitchFamily="34" charset="0"/>
                <a:ea typeface="Tahoma" panose="020B0604030504040204" pitchFamily="34" charset="0"/>
                <a:cs typeface="Tahoma" panose="020B0604030504040204" pitchFamily="34" charset="0"/>
              </a:rPr>
              <a:t>2. Alterar o nome da tabela para </a:t>
            </a:r>
            <a:r>
              <a:rPr lang="pt-BR" sz="1000" b="1">
                <a:latin typeface="Tahoma" panose="020B0604030504040204" pitchFamily="34" charset="0"/>
                <a:ea typeface="Tahoma" panose="020B0604030504040204" pitchFamily="34" charset="0"/>
                <a:cs typeface="Tahoma" panose="020B0604030504040204" pitchFamily="34" charset="0"/>
              </a:rPr>
              <a:t>TblVendasPorRegião</a:t>
            </a:r>
          </a:p>
          <a:p>
            <a:pPr lvl="0"/>
            <a:r>
              <a:rPr lang="pt-BR" sz="1000" b="0">
                <a:latin typeface="Tahoma" panose="020B0604030504040204" pitchFamily="34" charset="0"/>
                <a:ea typeface="Tahoma" panose="020B0604030504040204" pitchFamily="34" charset="0"/>
                <a:cs typeface="Tahoma" panose="020B0604030504040204" pitchFamily="34" charset="0"/>
              </a:rPr>
              <a:t>3. Inserir uma </a:t>
            </a:r>
            <a:r>
              <a:rPr lang="pt-BR" sz="1000" b="1">
                <a:latin typeface="Tahoma" panose="020B0604030504040204" pitchFamily="34" charset="0"/>
                <a:ea typeface="Tahoma" panose="020B0604030504040204" pitchFamily="34" charset="0"/>
                <a:cs typeface="Tahoma" panose="020B0604030504040204" pitchFamily="34" charset="0"/>
              </a:rPr>
              <a:t>Segmentação de Dados </a:t>
            </a:r>
            <a:r>
              <a:rPr lang="pt-BR" sz="1000" b="0">
                <a:latin typeface="Tahoma" panose="020B0604030504040204" pitchFamily="34" charset="0"/>
                <a:ea typeface="Tahoma" panose="020B0604030504040204" pitchFamily="34" charset="0"/>
                <a:cs typeface="Tahoma" panose="020B0604030504040204" pitchFamily="34" charset="0"/>
              </a:rPr>
              <a:t>usando o campo </a:t>
            </a:r>
            <a:r>
              <a:rPr lang="pt-BR" sz="1000" b="1">
                <a:latin typeface="Tahoma" panose="020B0604030504040204" pitchFamily="34" charset="0"/>
                <a:ea typeface="Tahoma" panose="020B0604030504040204" pitchFamily="34" charset="0"/>
                <a:cs typeface="Tahoma" panose="020B0604030504040204" pitchFamily="34" charset="0"/>
              </a:rPr>
              <a:t>UF</a:t>
            </a:r>
          </a:p>
          <a:p>
            <a:pPr lvl="0"/>
            <a:r>
              <a:rPr lang="pt-BR" sz="1000" b="0">
                <a:latin typeface="Tahoma" panose="020B0604030504040204" pitchFamily="34" charset="0"/>
                <a:ea typeface="Tahoma" panose="020B0604030504040204" pitchFamily="34" charset="0"/>
                <a:cs typeface="Tahoma" panose="020B0604030504040204" pitchFamily="34" charset="0"/>
              </a:rPr>
              <a:t>4. Inserir um gráfico combinado, usando os campos </a:t>
            </a:r>
            <a:r>
              <a:rPr lang="pt-BR" sz="1000" b="1">
                <a:latin typeface="Tahoma" panose="020B0604030504040204" pitchFamily="34" charset="0"/>
                <a:ea typeface="Tahoma" panose="020B0604030504040204" pitchFamily="34" charset="0"/>
                <a:cs typeface="Tahoma" panose="020B0604030504040204" pitchFamily="34" charset="0"/>
              </a:rPr>
              <a:t>Total c/ Comissão </a:t>
            </a:r>
            <a:r>
              <a:rPr lang="pt-BR" sz="1000" b="0">
                <a:latin typeface="Tahoma" panose="020B0604030504040204" pitchFamily="34" charset="0"/>
                <a:ea typeface="Tahoma" panose="020B0604030504040204" pitchFamily="34" charset="0"/>
                <a:cs typeface="Tahoma" panose="020B0604030504040204" pitchFamily="34" charset="0"/>
              </a:rPr>
              <a:t>e a </a:t>
            </a:r>
            <a:r>
              <a:rPr lang="pt-BR" sz="1000" b="1">
                <a:latin typeface="Tahoma" panose="020B0604030504040204" pitchFamily="34" charset="0"/>
                <a:ea typeface="Tahoma" panose="020B0604030504040204" pitchFamily="34" charset="0"/>
                <a:cs typeface="Tahoma" panose="020B0604030504040204" pitchFamily="34" charset="0"/>
              </a:rPr>
              <a:t>Meta</a:t>
            </a:r>
            <a:r>
              <a:rPr lang="pt-BR" sz="1000" b="0">
                <a:latin typeface="Tahoma" panose="020B0604030504040204" pitchFamily="34" charset="0"/>
                <a:ea typeface="Tahoma" panose="020B0604030504040204" pitchFamily="34" charset="0"/>
                <a:cs typeface="Tahoma" panose="020B0604030504040204" pitchFamily="34" charset="0"/>
              </a:rPr>
              <a:t>.</a:t>
            </a:r>
          </a:p>
          <a:p>
            <a:pPr lvl="0"/>
            <a:endParaRPr lang="pt-BR" sz="1050" b="0">
              <a:latin typeface="Tahoma" panose="020B0604030504040204" pitchFamily="34" charset="0"/>
              <a:ea typeface="Tahoma" panose="020B0604030504040204" pitchFamily="34" charset="0"/>
              <a:cs typeface="Tahoma" panose="020B0604030504040204" pitchFamily="34" charset="0"/>
            </a:endParaRPr>
          </a:p>
        </xdr:txBody>
      </xdr:sp>
      <xdr:pic>
        <xdr:nvPicPr>
          <xdr:cNvPr id="9" name="Imagem 8" descr="Recorte de Tela"/>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38975" y="2124075"/>
            <a:ext cx="7297168" cy="2791215"/>
          </a:xfrm>
          <a:prstGeom prst="rect">
            <a:avLst/>
          </a:prstGeom>
          <a:solidFill>
            <a:srgbClr val="002060"/>
          </a:solidFill>
          <a:ln>
            <a:noFill/>
          </a:ln>
          <a:effectLst>
            <a:outerShdw blurRad="292100" dist="139700" dir="2700000" algn="tl" rotWithShape="0">
              <a:srgbClr val="333333">
                <a:alpha val="65000"/>
              </a:srgbClr>
            </a:outerShdw>
            <a:reflection blurRad="6350" stA="52000" endA="300" endPos="35000" dir="5400000" sy="-100000" algn="bl" rotWithShape="0"/>
          </a:effectLst>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19050</xdr:colOff>
      <xdr:row>0</xdr:row>
      <xdr:rowOff>0</xdr:rowOff>
    </xdr:from>
    <xdr:to>
      <xdr:col>18</xdr:col>
      <xdr:colOff>600076</xdr:colOff>
      <xdr:row>20</xdr:row>
      <xdr:rowOff>76200</xdr:rowOff>
    </xdr:to>
    <xdr:grpSp>
      <xdr:nvGrpSpPr>
        <xdr:cNvPr id="2" name="Agrupar 1"/>
        <xdr:cNvGrpSpPr/>
      </xdr:nvGrpSpPr>
      <xdr:grpSpPr>
        <a:xfrm>
          <a:off x="3752850" y="0"/>
          <a:ext cx="7896226" cy="3886200"/>
          <a:chOff x="3209925" y="0"/>
          <a:chExt cx="7896226" cy="3886200"/>
        </a:xfrm>
      </xdr:grpSpPr>
      <xdr:sp macro="" textlink="">
        <xdr:nvSpPr>
          <xdr:cNvPr id="5" name="CaixaDeTexto 4"/>
          <xdr:cNvSpPr txBox="1"/>
        </xdr:nvSpPr>
        <xdr:spPr>
          <a:xfrm>
            <a:off x="3209925" y="0"/>
            <a:ext cx="7896226" cy="388620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r>
              <a:rPr lang="pt-BR" sz="1100" b="1" baseline="0">
                <a:latin typeface="Tahoma" panose="020B0604030504040204" pitchFamily="34" charset="0"/>
                <a:ea typeface="Tahoma" panose="020B0604030504040204" pitchFamily="34" charset="0"/>
                <a:cs typeface="Tahoma" panose="020B0604030504040204" pitchFamily="34" charset="0"/>
              </a:rPr>
              <a:t>FUNCIONÁRIOS</a:t>
            </a: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1. Converta o intervalo de dados em </a:t>
            </a:r>
            <a:r>
              <a:rPr lang="pt-BR" sz="1000" b="1">
                <a:latin typeface="Tahoma" panose="020B0604030504040204" pitchFamily="34" charset="0"/>
                <a:ea typeface="Tahoma" panose="020B0604030504040204" pitchFamily="34" charset="0"/>
                <a:cs typeface="Tahoma" panose="020B0604030504040204" pitchFamily="34" charset="0"/>
              </a:rPr>
              <a:t>Ferramenta</a:t>
            </a:r>
            <a:r>
              <a:rPr lang="pt-BR" sz="1000" b="1" baseline="0">
                <a:latin typeface="Tahoma" panose="020B0604030504040204" pitchFamily="34" charset="0"/>
                <a:ea typeface="Tahoma" panose="020B0604030504040204" pitchFamily="34" charset="0"/>
                <a:cs typeface="Tahoma" panose="020B0604030504040204" pitchFamily="34" charset="0"/>
              </a:rPr>
              <a:t> de Tabela</a:t>
            </a:r>
            <a:r>
              <a:rPr lang="pt-BR" sz="1000" baseline="0">
                <a:latin typeface="Tahoma" panose="020B0604030504040204" pitchFamily="34" charset="0"/>
                <a:ea typeface="Tahoma" panose="020B0604030504040204" pitchFamily="34" charset="0"/>
                <a:cs typeface="Tahoma" panose="020B0604030504040204" pitchFamily="34" charset="0"/>
              </a:rPr>
              <a:t>.</a:t>
            </a:r>
          </a:p>
          <a:p>
            <a:r>
              <a:rPr lang="pt-BR" sz="1000" baseline="0">
                <a:latin typeface="Tahoma" panose="020B0604030504040204" pitchFamily="34" charset="0"/>
                <a:ea typeface="Tahoma" panose="020B0604030504040204" pitchFamily="34" charset="0"/>
                <a:cs typeface="Tahoma" panose="020B0604030504040204" pitchFamily="34" charset="0"/>
              </a:rPr>
              <a:t>2. Altere o nome para da tabela para </a:t>
            </a:r>
            <a:r>
              <a:rPr lang="pt-BR" sz="1000" b="1" baseline="0">
                <a:latin typeface="Tahoma" panose="020B0604030504040204" pitchFamily="34" charset="0"/>
                <a:ea typeface="Tahoma" panose="020B0604030504040204" pitchFamily="34" charset="0"/>
                <a:cs typeface="Tahoma" panose="020B0604030504040204" pitchFamily="34" charset="0"/>
              </a:rPr>
              <a:t>TblFuncionários</a:t>
            </a:r>
          </a:p>
          <a:p>
            <a:r>
              <a:rPr lang="pt-BR" sz="1000" baseline="0">
                <a:latin typeface="Tahoma" panose="020B0604030504040204" pitchFamily="34" charset="0"/>
                <a:ea typeface="Tahoma" panose="020B0604030504040204" pitchFamily="34" charset="0"/>
                <a:cs typeface="Tahoma" panose="020B0604030504040204" pitchFamily="34" charset="0"/>
              </a:rPr>
              <a:t>3. Desabilite a opção </a:t>
            </a:r>
            <a:r>
              <a:rPr lang="pt-BR" sz="1000" b="1" baseline="0">
                <a:latin typeface="Tahoma" panose="020B0604030504040204" pitchFamily="34" charset="0"/>
                <a:ea typeface="Tahoma" panose="020B0604030504040204" pitchFamily="34" charset="0"/>
                <a:cs typeface="Tahoma" panose="020B0604030504040204" pitchFamily="34" charset="0"/>
              </a:rPr>
              <a:t>Botão Filtrar</a:t>
            </a:r>
          </a:p>
          <a:p>
            <a:r>
              <a:rPr lang="pt-BR" sz="1000" baseline="0">
                <a:latin typeface="Tahoma" panose="020B0604030504040204" pitchFamily="34" charset="0"/>
                <a:ea typeface="Tahoma" panose="020B0604030504040204" pitchFamily="34" charset="0"/>
                <a:cs typeface="Tahoma" panose="020B0604030504040204" pitchFamily="34" charset="0"/>
              </a:rPr>
              <a:t>4. Adicione a </a:t>
            </a:r>
            <a:r>
              <a:rPr lang="pt-BR" sz="1000" b="1" baseline="0">
                <a:latin typeface="Tahoma" panose="020B0604030504040204" pitchFamily="34" charset="0"/>
                <a:ea typeface="Tahoma" panose="020B0604030504040204" pitchFamily="34" charset="0"/>
                <a:cs typeface="Tahoma" panose="020B0604030504040204" pitchFamily="34" charset="0"/>
              </a:rPr>
              <a:t>Segmentação de Dados </a:t>
            </a:r>
            <a:r>
              <a:rPr lang="pt-BR" sz="1000" baseline="0">
                <a:latin typeface="Tahoma" panose="020B0604030504040204" pitchFamily="34" charset="0"/>
                <a:ea typeface="Tahoma" panose="020B0604030504040204" pitchFamily="34" charset="0"/>
                <a:cs typeface="Tahoma" panose="020B0604030504040204" pitchFamily="34" charset="0"/>
              </a:rPr>
              <a:t>usando o campo </a:t>
            </a:r>
            <a:r>
              <a:rPr lang="pt-BR" sz="1000" b="1" baseline="0">
                <a:latin typeface="Tahoma" panose="020B0604030504040204" pitchFamily="34" charset="0"/>
                <a:ea typeface="Tahoma" panose="020B0604030504040204" pitchFamily="34" charset="0"/>
                <a:cs typeface="Tahoma" panose="020B0604030504040204" pitchFamily="34" charset="0"/>
              </a:rPr>
              <a:t>Cargo</a:t>
            </a:r>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5. Altere o design da segmentação</a:t>
            </a:r>
          </a:p>
          <a:p>
            <a:r>
              <a:rPr lang="pt-BR" sz="1000" b="0" baseline="0">
                <a:latin typeface="Tahoma" panose="020B0604030504040204" pitchFamily="34" charset="0"/>
                <a:ea typeface="Tahoma" panose="020B0604030504040204" pitchFamily="34" charset="0"/>
                <a:cs typeface="Tahoma" panose="020B0604030504040204" pitchFamily="34" charset="0"/>
              </a:rPr>
              <a:t>6. Configure a </a:t>
            </a:r>
            <a:r>
              <a:rPr lang="pt-BR" sz="1000" b="1" baseline="0">
                <a:latin typeface="Tahoma" panose="020B0604030504040204" pitchFamily="34" charset="0"/>
                <a:ea typeface="Tahoma" panose="020B0604030504040204" pitchFamily="34" charset="0"/>
                <a:cs typeface="Tahoma" panose="020B0604030504040204" pitchFamily="34" charset="0"/>
              </a:rPr>
              <a:t>Segmentação de Dados </a:t>
            </a:r>
            <a:r>
              <a:rPr lang="pt-BR" sz="1000" b="0" baseline="0">
                <a:latin typeface="Tahoma" panose="020B0604030504040204" pitchFamily="34" charset="0"/>
                <a:ea typeface="Tahoma" panose="020B0604030504040204" pitchFamily="34" charset="0"/>
                <a:cs typeface="Tahoma" panose="020B0604030504040204" pitchFamily="34" charset="0"/>
              </a:rPr>
              <a:t>para exibir os valores em duas colunas.</a:t>
            </a:r>
            <a:endParaRPr lang="pt-BR" sz="1000" b="0">
              <a:latin typeface="Tahoma" panose="020B0604030504040204" pitchFamily="34" charset="0"/>
              <a:ea typeface="Tahoma" panose="020B0604030504040204" pitchFamily="34" charset="0"/>
              <a:cs typeface="Tahoma" panose="020B0604030504040204" pitchFamily="34" charset="0"/>
            </a:endParaRPr>
          </a:p>
        </xdr:txBody>
      </xdr:sp>
      <xdr:pic>
        <xdr:nvPicPr>
          <xdr:cNvPr id="6" name="Imagem 5"/>
          <xdr:cNvPicPr>
            <a:picLocks noChangeAspect="1"/>
          </xdr:cNvPicPr>
        </xdr:nvPicPr>
        <xdr:blipFill>
          <a:blip xmlns:r="http://schemas.openxmlformats.org/officeDocument/2006/relationships" r:embed="rId1"/>
          <a:stretch>
            <a:fillRect/>
          </a:stretch>
        </xdr:blipFill>
        <xdr:spPr>
          <a:xfrm>
            <a:off x="3333750" y="1409700"/>
            <a:ext cx="7628571" cy="2133333"/>
          </a:xfrm>
          <a:prstGeom prst="rect">
            <a:avLst/>
          </a:prstGeom>
          <a:effectLst>
            <a:reflection blurRad="6350" stA="52000" endA="300" endPos="12000" dir="5400000" sy="-100000" algn="bl" rotWithShape="0"/>
          </a:effectLst>
        </xdr:spPr>
      </xdr:pic>
    </xdr:grp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257175</xdr:colOff>
      <xdr:row>1</xdr:row>
      <xdr:rowOff>9523</xdr:rowOff>
    </xdr:from>
    <xdr:to>
      <xdr:col>17</xdr:col>
      <xdr:colOff>381001</xdr:colOff>
      <xdr:row>29</xdr:row>
      <xdr:rowOff>57151</xdr:rowOff>
    </xdr:to>
    <xdr:grpSp>
      <xdr:nvGrpSpPr>
        <xdr:cNvPr id="6" name="Grupo 5"/>
        <xdr:cNvGrpSpPr/>
      </xdr:nvGrpSpPr>
      <xdr:grpSpPr>
        <a:xfrm>
          <a:off x="5829300" y="200023"/>
          <a:ext cx="7439026" cy="5381628"/>
          <a:chOff x="5981700" y="352423"/>
          <a:chExt cx="7439026" cy="5381628"/>
        </a:xfrm>
        <a:effectLst>
          <a:reflection blurRad="6350" stA="30000" endPos="35000" dir="5400000" sy="-100000" algn="bl" rotWithShape="0"/>
        </a:effectLst>
      </xdr:grpSpPr>
      <xdr:sp macro="" textlink="">
        <xdr:nvSpPr>
          <xdr:cNvPr id="4" name="CaixaDeTexto 3"/>
          <xdr:cNvSpPr txBox="1"/>
        </xdr:nvSpPr>
        <xdr:spPr>
          <a:xfrm>
            <a:off x="5981700" y="352423"/>
            <a:ext cx="7439026" cy="5381628"/>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CARGOS</a:t>
            </a:r>
            <a:endParaRPr lang="pt-BR" sz="1100" b="1" baseline="0">
              <a:latin typeface="Tahoma" panose="020B0604030504040204" pitchFamily="34" charset="0"/>
              <a:ea typeface="Tahoma" panose="020B0604030504040204" pitchFamily="34" charset="0"/>
              <a:cs typeface="Tahoma" panose="020B0604030504040204" pitchFamily="34" charset="0"/>
            </a:endParaRP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1. Converta o intervalo de dados em </a:t>
            </a:r>
            <a:r>
              <a:rPr lang="pt-BR" sz="1000" b="1">
                <a:latin typeface="Tahoma" panose="020B0604030504040204" pitchFamily="34" charset="0"/>
                <a:ea typeface="Tahoma" panose="020B0604030504040204" pitchFamily="34" charset="0"/>
                <a:cs typeface="Tahoma" panose="020B0604030504040204" pitchFamily="34" charset="0"/>
              </a:rPr>
              <a:t>Ferramenta</a:t>
            </a:r>
            <a:r>
              <a:rPr lang="pt-BR" sz="1000" b="1" baseline="0">
                <a:latin typeface="Tahoma" panose="020B0604030504040204" pitchFamily="34" charset="0"/>
                <a:ea typeface="Tahoma" panose="020B0604030504040204" pitchFamily="34" charset="0"/>
                <a:cs typeface="Tahoma" panose="020B0604030504040204" pitchFamily="34" charset="0"/>
              </a:rPr>
              <a:t> de Tabela</a:t>
            </a:r>
            <a:r>
              <a:rPr lang="pt-BR" sz="1000" baseline="0">
                <a:latin typeface="Tahoma" panose="020B0604030504040204" pitchFamily="34" charset="0"/>
                <a:ea typeface="Tahoma" panose="020B0604030504040204" pitchFamily="34" charset="0"/>
                <a:cs typeface="Tahoma" panose="020B0604030504040204" pitchFamily="34" charset="0"/>
              </a:rPr>
              <a:t>.</a:t>
            </a:r>
          </a:p>
          <a:p>
            <a:r>
              <a:rPr lang="pt-BR" sz="1000" baseline="0">
                <a:latin typeface="Tahoma" panose="020B0604030504040204" pitchFamily="34" charset="0"/>
                <a:ea typeface="Tahoma" panose="020B0604030504040204" pitchFamily="34" charset="0"/>
                <a:cs typeface="Tahoma" panose="020B0604030504040204" pitchFamily="34" charset="0"/>
              </a:rPr>
              <a:t>2. Altere o nome para da tabela para </a:t>
            </a:r>
            <a:r>
              <a:rPr lang="pt-BR" sz="1000" b="1" baseline="0">
                <a:latin typeface="Tahoma" panose="020B0604030504040204" pitchFamily="34" charset="0"/>
                <a:ea typeface="Tahoma" panose="020B0604030504040204" pitchFamily="34" charset="0"/>
                <a:cs typeface="Tahoma" panose="020B0604030504040204" pitchFamily="34" charset="0"/>
              </a:rPr>
              <a:t>TblCargos</a:t>
            </a:r>
          </a:p>
          <a:p>
            <a:r>
              <a:rPr lang="pt-BR" sz="1000" baseline="0">
                <a:latin typeface="Tahoma" panose="020B0604030504040204" pitchFamily="34" charset="0"/>
                <a:ea typeface="Tahoma" panose="020B0604030504040204" pitchFamily="34" charset="0"/>
                <a:cs typeface="Tahoma" panose="020B0604030504040204" pitchFamily="34" charset="0"/>
              </a:rPr>
              <a:t>3. Desabilite a opção </a:t>
            </a:r>
            <a:r>
              <a:rPr lang="pt-BR" sz="1000" b="1" baseline="0">
                <a:latin typeface="Tahoma" panose="020B0604030504040204" pitchFamily="34" charset="0"/>
                <a:ea typeface="Tahoma" panose="020B0604030504040204" pitchFamily="34" charset="0"/>
                <a:cs typeface="Tahoma" panose="020B0604030504040204" pitchFamily="34" charset="0"/>
              </a:rPr>
              <a:t>Botão Filtrar</a:t>
            </a:r>
          </a:p>
          <a:p>
            <a:r>
              <a:rPr lang="pt-BR" sz="1000" baseline="0">
                <a:latin typeface="Tahoma" panose="020B0604030504040204" pitchFamily="34" charset="0"/>
                <a:ea typeface="Tahoma" panose="020B0604030504040204" pitchFamily="34" charset="0"/>
                <a:cs typeface="Tahoma" panose="020B0604030504040204" pitchFamily="34" charset="0"/>
              </a:rPr>
              <a:t>4. Adicione a </a:t>
            </a:r>
            <a:r>
              <a:rPr lang="pt-BR" sz="1000" b="1" baseline="0">
                <a:latin typeface="Tahoma" panose="020B0604030504040204" pitchFamily="34" charset="0"/>
                <a:ea typeface="Tahoma" panose="020B0604030504040204" pitchFamily="34" charset="0"/>
                <a:cs typeface="Tahoma" panose="020B0604030504040204" pitchFamily="34" charset="0"/>
              </a:rPr>
              <a:t>Segmentação de Dados </a:t>
            </a:r>
            <a:r>
              <a:rPr lang="pt-BR" sz="1000" baseline="0">
                <a:latin typeface="Tahoma" panose="020B0604030504040204" pitchFamily="34" charset="0"/>
                <a:ea typeface="Tahoma" panose="020B0604030504040204" pitchFamily="34" charset="0"/>
                <a:cs typeface="Tahoma" panose="020B0604030504040204" pitchFamily="34" charset="0"/>
              </a:rPr>
              <a:t>para a tabela usando o campo </a:t>
            </a:r>
            <a:r>
              <a:rPr lang="pt-BR" sz="1000" b="1" baseline="0">
                <a:latin typeface="Tahoma" panose="020B0604030504040204" pitchFamily="34" charset="0"/>
                <a:ea typeface="Tahoma" panose="020B0604030504040204" pitchFamily="34" charset="0"/>
                <a:cs typeface="Tahoma" panose="020B0604030504040204" pitchFamily="34" charset="0"/>
              </a:rPr>
              <a:t>Ano</a:t>
            </a:r>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5. Altere o design da segmentação</a:t>
            </a:r>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6. Configure a </a:t>
            </a:r>
            <a:r>
              <a:rPr lang="pt-BR" sz="1000" b="1" baseline="0">
                <a:latin typeface="Tahoma" panose="020B0604030504040204" pitchFamily="34" charset="0"/>
                <a:ea typeface="Tahoma" panose="020B0604030504040204" pitchFamily="34" charset="0"/>
                <a:cs typeface="Tahoma" panose="020B0604030504040204" pitchFamily="34" charset="0"/>
              </a:rPr>
              <a:t>Segmentação de Dados </a:t>
            </a:r>
            <a:r>
              <a:rPr lang="pt-BR" sz="1000" b="0" baseline="0">
                <a:latin typeface="Tahoma" panose="020B0604030504040204" pitchFamily="34" charset="0"/>
                <a:ea typeface="Tahoma" panose="020B0604030504040204" pitchFamily="34" charset="0"/>
                <a:cs typeface="Tahoma" panose="020B0604030504040204" pitchFamily="34" charset="0"/>
              </a:rPr>
              <a:t>para exibir os valores em 3 colunas</a:t>
            </a:r>
          </a:p>
          <a:p>
            <a:r>
              <a:rPr lang="pt-BR" sz="1000" b="0" baseline="0">
                <a:latin typeface="Tahoma" panose="020B0604030504040204" pitchFamily="34" charset="0"/>
                <a:ea typeface="Tahoma" panose="020B0604030504040204" pitchFamily="34" charset="0"/>
                <a:cs typeface="Tahoma" panose="020B0604030504040204" pitchFamily="34" charset="0"/>
              </a:rPr>
              <a:t>7. Crie um gráfico para melhor interpretação dos dados</a:t>
            </a:r>
          </a:p>
          <a:p>
            <a:r>
              <a:rPr lang="pt-BR" sz="1000" b="0" baseline="0">
                <a:latin typeface="Tahoma" panose="020B0604030504040204" pitchFamily="34" charset="0"/>
                <a:ea typeface="Tahoma" panose="020B0604030504040204" pitchFamily="34" charset="0"/>
                <a:cs typeface="Tahoma" panose="020B0604030504040204" pitchFamily="34" charset="0"/>
              </a:rPr>
              <a:t>8. Mova a segmentação e o Gráfico para a planilha </a:t>
            </a:r>
            <a:r>
              <a:rPr lang="pt-BR" sz="1000" b="1" baseline="0">
                <a:latin typeface="Tahoma" panose="020B0604030504040204" pitchFamily="34" charset="0"/>
                <a:ea typeface="Tahoma" panose="020B0604030504040204" pitchFamily="34" charset="0"/>
                <a:cs typeface="Tahoma" panose="020B0604030504040204" pitchFamily="34" charset="0"/>
              </a:rPr>
              <a:t>Painel - Atividade 3 </a:t>
            </a:r>
          </a:p>
        </xdr:txBody>
      </xdr:sp>
      <xdr:pic>
        <xdr:nvPicPr>
          <xdr:cNvPr id="5" name="Imagem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67449" y="2047873"/>
            <a:ext cx="6954220" cy="3372321"/>
          </a:xfrm>
          <a:prstGeom prst="rect">
            <a:avLst/>
          </a:prstGeom>
          <a:effectLst>
            <a:reflection stA="21000" endPos="24000" dist="50800" dir="5400000" sy="-100000" algn="bl" rotWithShape="0"/>
          </a:effectLst>
        </xdr:spPr>
      </xdr:pic>
    </xdr:grp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352425</xdr:colOff>
      <xdr:row>1</xdr:row>
      <xdr:rowOff>38100</xdr:rowOff>
    </xdr:from>
    <xdr:to>
      <xdr:col>17</xdr:col>
      <xdr:colOff>580709</xdr:colOff>
      <xdr:row>22</xdr:row>
      <xdr:rowOff>190395</xdr:rowOff>
    </xdr:to>
    <xdr:grpSp>
      <xdr:nvGrpSpPr>
        <xdr:cNvPr id="29" name="Agrupar 28"/>
        <xdr:cNvGrpSpPr/>
      </xdr:nvGrpSpPr>
      <xdr:grpSpPr>
        <a:xfrm>
          <a:off x="962025" y="228600"/>
          <a:ext cx="9981884" cy="4152795"/>
          <a:chOff x="990600" y="190500"/>
          <a:chExt cx="9981884" cy="4152795"/>
        </a:xfrm>
      </xdr:grpSpPr>
      <xdr:grpSp>
        <xdr:nvGrpSpPr>
          <xdr:cNvPr id="25" name="Agrupar 24"/>
          <xdr:cNvGrpSpPr/>
        </xdr:nvGrpSpPr>
        <xdr:grpSpPr>
          <a:xfrm>
            <a:off x="990600" y="190500"/>
            <a:ext cx="9981884" cy="4152795"/>
            <a:chOff x="685800" y="285750"/>
            <a:chExt cx="9981884" cy="4152795"/>
          </a:xfrm>
        </xdr:grpSpPr>
        <xdr:pic>
          <xdr:nvPicPr>
            <xdr:cNvPr id="5" name="Imagem 4"/>
            <xdr:cNvPicPr>
              <a:picLocks noChangeAspect="1"/>
            </xdr:cNvPicPr>
          </xdr:nvPicPr>
          <xdr:blipFill>
            <a:blip xmlns:r="http://schemas.openxmlformats.org/officeDocument/2006/relationships" r:embed="rId1"/>
            <a:stretch>
              <a:fillRect/>
            </a:stretch>
          </xdr:blipFill>
          <xdr:spPr>
            <a:xfrm>
              <a:off x="685800" y="285750"/>
              <a:ext cx="2523809" cy="838095"/>
            </a:xfrm>
            <a:prstGeom prst="rect">
              <a:avLst/>
            </a:prstGeom>
          </xdr:spPr>
        </xdr:pic>
        <xdr:pic>
          <xdr:nvPicPr>
            <xdr:cNvPr id="6" name="Imagem 5"/>
            <xdr:cNvPicPr>
              <a:picLocks noChangeAspect="1"/>
            </xdr:cNvPicPr>
          </xdr:nvPicPr>
          <xdr:blipFill>
            <a:blip xmlns:r="http://schemas.openxmlformats.org/officeDocument/2006/relationships" r:embed="rId1"/>
            <a:stretch>
              <a:fillRect/>
            </a:stretch>
          </xdr:blipFill>
          <xdr:spPr>
            <a:xfrm>
              <a:off x="685800" y="1114425"/>
              <a:ext cx="2523809" cy="838095"/>
            </a:xfrm>
            <a:prstGeom prst="rect">
              <a:avLst/>
            </a:prstGeom>
          </xdr:spPr>
        </xdr:pic>
        <xdr:pic>
          <xdr:nvPicPr>
            <xdr:cNvPr id="7" name="Imagem 6"/>
            <xdr:cNvPicPr>
              <a:picLocks noChangeAspect="1"/>
            </xdr:cNvPicPr>
          </xdr:nvPicPr>
          <xdr:blipFill>
            <a:blip xmlns:r="http://schemas.openxmlformats.org/officeDocument/2006/relationships" r:embed="rId1"/>
            <a:stretch>
              <a:fillRect/>
            </a:stretch>
          </xdr:blipFill>
          <xdr:spPr>
            <a:xfrm>
              <a:off x="685800" y="1943100"/>
              <a:ext cx="2523809" cy="838095"/>
            </a:xfrm>
            <a:prstGeom prst="rect">
              <a:avLst/>
            </a:prstGeom>
          </xdr:spPr>
        </xdr:pic>
        <xdr:pic>
          <xdr:nvPicPr>
            <xdr:cNvPr id="8" name="Imagem 7"/>
            <xdr:cNvPicPr>
              <a:picLocks noChangeAspect="1"/>
            </xdr:cNvPicPr>
          </xdr:nvPicPr>
          <xdr:blipFill>
            <a:blip xmlns:r="http://schemas.openxmlformats.org/officeDocument/2006/relationships" r:embed="rId1"/>
            <a:stretch>
              <a:fillRect/>
            </a:stretch>
          </xdr:blipFill>
          <xdr:spPr>
            <a:xfrm>
              <a:off x="685800" y="2771775"/>
              <a:ext cx="2523809" cy="838095"/>
            </a:xfrm>
            <a:prstGeom prst="rect">
              <a:avLst/>
            </a:prstGeom>
          </xdr:spPr>
        </xdr:pic>
        <xdr:pic>
          <xdr:nvPicPr>
            <xdr:cNvPr id="9" name="Imagem 8"/>
            <xdr:cNvPicPr>
              <a:picLocks noChangeAspect="1"/>
            </xdr:cNvPicPr>
          </xdr:nvPicPr>
          <xdr:blipFill>
            <a:blip xmlns:r="http://schemas.openxmlformats.org/officeDocument/2006/relationships" r:embed="rId1"/>
            <a:stretch>
              <a:fillRect/>
            </a:stretch>
          </xdr:blipFill>
          <xdr:spPr>
            <a:xfrm>
              <a:off x="685800" y="3600450"/>
              <a:ext cx="2523809" cy="838095"/>
            </a:xfrm>
            <a:prstGeom prst="rect">
              <a:avLst/>
            </a:prstGeom>
          </xdr:spPr>
        </xdr:pic>
        <xdr:pic>
          <xdr:nvPicPr>
            <xdr:cNvPr id="10" name="Imagem 9"/>
            <xdr:cNvPicPr>
              <a:picLocks noChangeAspect="1"/>
            </xdr:cNvPicPr>
          </xdr:nvPicPr>
          <xdr:blipFill>
            <a:blip xmlns:r="http://schemas.openxmlformats.org/officeDocument/2006/relationships" r:embed="rId1"/>
            <a:stretch>
              <a:fillRect/>
            </a:stretch>
          </xdr:blipFill>
          <xdr:spPr>
            <a:xfrm>
              <a:off x="3171825" y="285750"/>
              <a:ext cx="2523809" cy="838095"/>
            </a:xfrm>
            <a:prstGeom prst="rect">
              <a:avLst/>
            </a:prstGeom>
          </xdr:spPr>
        </xdr:pic>
        <xdr:pic>
          <xdr:nvPicPr>
            <xdr:cNvPr id="11" name="Imagem 10"/>
            <xdr:cNvPicPr>
              <a:picLocks noChangeAspect="1"/>
            </xdr:cNvPicPr>
          </xdr:nvPicPr>
          <xdr:blipFill>
            <a:blip xmlns:r="http://schemas.openxmlformats.org/officeDocument/2006/relationships" r:embed="rId1"/>
            <a:stretch>
              <a:fillRect/>
            </a:stretch>
          </xdr:blipFill>
          <xdr:spPr>
            <a:xfrm>
              <a:off x="3171825" y="1114425"/>
              <a:ext cx="2523809" cy="838095"/>
            </a:xfrm>
            <a:prstGeom prst="rect">
              <a:avLst/>
            </a:prstGeom>
          </xdr:spPr>
        </xdr:pic>
        <xdr:pic>
          <xdr:nvPicPr>
            <xdr:cNvPr id="12" name="Imagem 11"/>
            <xdr:cNvPicPr>
              <a:picLocks noChangeAspect="1"/>
            </xdr:cNvPicPr>
          </xdr:nvPicPr>
          <xdr:blipFill>
            <a:blip xmlns:r="http://schemas.openxmlformats.org/officeDocument/2006/relationships" r:embed="rId1"/>
            <a:stretch>
              <a:fillRect/>
            </a:stretch>
          </xdr:blipFill>
          <xdr:spPr>
            <a:xfrm>
              <a:off x="3171825" y="1943100"/>
              <a:ext cx="2523809" cy="838095"/>
            </a:xfrm>
            <a:prstGeom prst="rect">
              <a:avLst/>
            </a:prstGeom>
          </xdr:spPr>
        </xdr:pic>
        <xdr:pic>
          <xdr:nvPicPr>
            <xdr:cNvPr id="13" name="Imagem 12"/>
            <xdr:cNvPicPr>
              <a:picLocks noChangeAspect="1"/>
            </xdr:cNvPicPr>
          </xdr:nvPicPr>
          <xdr:blipFill>
            <a:blip xmlns:r="http://schemas.openxmlformats.org/officeDocument/2006/relationships" r:embed="rId1"/>
            <a:stretch>
              <a:fillRect/>
            </a:stretch>
          </xdr:blipFill>
          <xdr:spPr>
            <a:xfrm>
              <a:off x="3171825" y="2771775"/>
              <a:ext cx="2523809" cy="838095"/>
            </a:xfrm>
            <a:prstGeom prst="rect">
              <a:avLst/>
            </a:prstGeom>
          </xdr:spPr>
        </xdr:pic>
        <xdr:pic>
          <xdr:nvPicPr>
            <xdr:cNvPr id="14" name="Imagem 13"/>
            <xdr:cNvPicPr>
              <a:picLocks noChangeAspect="1"/>
            </xdr:cNvPicPr>
          </xdr:nvPicPr>
          <xdr:blipFill>
            <a:blip xmlns:r="http://schemas.openxmlformats.org/officeDocument/2006/relationships" r:embed="rId1"/>
            <a:stretch>
              <a:fillRect/>
            </a:stretch>
          </xdr:blipFill>
          <xdr:spPr>
            <a:xfrm>
              <a:off x="3171825" y="3600450"/>
              <a:ext cx="2523809" cy="838095"/>
            </a:xfrm>
            <a:prstGeom prst="rect">
              <a:avLst/>
            </a:prstGeom>
          </xdr:spPr>
        </xdr:pic>
        <xdr:pic>
          <xdr:nvPicPr>
            <xdr:cNvPr id="15" name="Imagem 14"/>
            <xdr:cNvPicPr>
              <a:picLocks noChangeAspect="1"/>
            </xdr:cNvPicPr>
          </xdr:nvPicPr>
          <xdr:blipFill>
            <a:blip xmlns:r="http://schemas.openxmlformats.org/officeDocument/2006/relationships" r:embed="rId1"/>
            <a:stretch>
              <a:fillRect/>
            </a:stretch>
          </xdr:blipFill>
          <xdr:spPr>
            <a:xfrm>
              <a:off x="5657850" y="285750"/>
              <a:ext cx="2523809" cy="838095"/>
            </a:xfrm>
            <a:prstGeom prst="rect">
              <a:avLst/>
            </a:prstGeom>
          </xdr:spPr>
        </xdr:pic>
        <xdr:pic>
          <xdr:nvPicPr>
            <xdr:cNvPr id="17" name="Imagem 16"/>
            <xdr:cNvPicPr>
              <a:picLocks noChangeAspect="1"/>
            </xdr:cNvPicPr>
          </xdr:nvPicPr>
          <xdr:blipFill>
            <a:blip xmlns:r="http://schemas.openxmlformats.org/officeDocument/2006/relationships" r:embed="rId1"/>
            <a:stretch>
              <a:fillRect/>
            </a:stretch>
          </xdr:blipFill>
          <xdr:spPr>
            <a:xfrm>
              <a:off x="5657850" y="1943100"/>
              <a:ext cx="2523809" cy="838095"/>
            </a:xfrm>
            <a:prstGeom prst="rect">
              <a:avLst/>
            </a:prstGeom>
          </xdr:spPr>
        </xdr:pic>
        <xdr:pic>
          <xdr:nvPicPr>
            <xdr:cNvPr id="18" name="Imagem 17"/>
            <xdr:cNvPicPr>
              <a:picLocks noChangeAspect="1"/>
            </xdr:cNvPicPr>
          </xdr:nvPicPr>
          <xdr:blipFill>
            <a:blip xmlns:r="http://schemas.openxmlformats.org/officeDocument/2006/relationships" r:embed="rId1"/>
            <a:stretch>
              <a:fillRect/>
            </a:stretch>
          </xdr:blipFill>
          <xdr:spPr>
            <a:xfrm>
              <a:off x="5657850" y="2771775"/>
              <a:ext cx="2523809" cy="838095"/>
            </a:xfrm>
            <a:prstGeom prst="rect">
              <a:avLst/>
            </a:prstGeom>
          </xdr:spPr>
        </xdr:pic>
        <xdr:pic>
          <xdr:nvPicPr>
            <xdr:cNvPr id="19" name="Imagem 18"/>
            <xdr:cNvPicPr>
              <a:picLocks noChangeAspect="1"/>
            </xdr:cNvPicPr>
          </xdr:nvPicPr>
          <xdr:blipFill>
            <a:blip xmlns:r="http://schemas.openxmlformats.org/officeDocument/2006/relationships" r:embed="rId1"/>
            <a:stretch>
              <a:fillRect/>
            </a:stretch>
          </xdr:blipFill>
          <xdr:spPr>
            <a:xfrm>
              <a:off x="5657850" y="3600450"/>
              <a:ext cx="2523809" cy="838095"/>
            </a:xfrm>
            <a:prstGeom prst="rect">
              <a:avLst/>
            </a:prstGeom>
          </xdr:spPr>
        </xdr:pic>
        <xdr:pic>
          <xdr:nvPicPr>
            <xdr:cNvPr id="20" name="Imagem 19"/>
            <xdr:cNvPicPr>
              <a:picLocks noChangeAspect="1"/>
            </xdr:cNvPicPr>
          </xdr:nvPicPr>
          <xdr:blipFill>
            <a:blip xmlns:r="http://schemas.openxmlformats.org/officeDocument/2006/relationships" r:embed="rId1"/>
            <a:stretch>
              <a:fillRect/>
            </a:stretch>
          </xdr:blipFill>
          <xdr:spPr>
            <a:xfrm>
              <a:off x="8143875" y="285750"/>
              <a:ext cx="2523809" cy="838095"/>
            </a:xfrm>
            <a:prstGeom prst="rect">
              <a:avLst/>
            </a:prstGeom>
          </xdr:spPr>
        </xdr:pic>
        <xdr:pic>
          <xdr:nvPicPr>
            <xdr:cNvPr id="22" name="Imagem 21"/>
            <xdr:cNvPicPr>
              <a:picLocks noChangeAspect="1"/>
            </xdr:cNvPicPr>
          </xdr:nvPicPr>
          <xdr:blipFill>
            <a:blip xmlns:r="http://schemas.openxmlformats.org/officeDocument/2006/relationships" r:embed="rId1"/>
            <a:stretch>
              <a:fillRect/>
            </a:stretch>
          </xdr:blipFill>
          <xdr:spPr>
            <a:xfrm>
              <a:off x="8143875" y="1943100"/>
              <a:ext cx="2523809" cy="838095"/>
            </a:xfrm>
            <a:prstGeom prst="rect">
              <a:avLst/>
            </a:prstGeom>
          </xdr:spPr>
        </xdr:pic>
        <xdr:pic>
          <xdr:nvPicPr>
            <xdr:cNvPr id="23" name="Imagem 22"/>
            <xdr:cNvPicPr>
              <a:picLocks noChangeAspect="1"/>
            </xdr:cNvPicPr>
          </xdr:nvPicPr>
          <xdr:blipFill>
            <a:blip xmlns:r="http://schemas.openxmlformats.org/officeDocument/2006/relationships" r:embed="rId1"/>
            <a:stretch>
              <a:fillRect/>
            </a:stretch>
          </xdr:blipFill>
          <xdr:spPr>
            <a:xfrm>
              <a:off x="8143875" y="2771775"/>
              <a:ext cx="2523809" cy="838095"/>
            </a:xfrm>
            <a:prstGeom prst="rect">
              <a:avLst/>
            </a:prstGeom>
          </xdr:spPr>
        </xdr:pic>
        <xdr:pic>
          <xdr:nvPicPr>
            <xdr:cNvPr id="24" name="Imagem 23"/>
            <xdr:cNvPicPr>
              <a:picLocks noChangeAspect="1"/>
            </xdr:cNvPicPr>
          </xdr:nvPicPr>
          <xdr:blipFill>
            <a:blip xmlns:r="http://schemas.openxmlformats.org/officeDocument/2006/relationships" r:embed="rId1"/>
            <a:stretch>
              <a:fillRect/>
            </a:stretch>
          </xdr:blipFill>
          <xdr:spPr>
            <a:xfrm>
              <a:off x="8143875" y="3600450"/>
              <a:ext cx="2523809" cy="838095"/>
            </a:xfrm>
            <a:prstGeom prst="rect">
              <a:avLst/>
            </a:prstGeom>
          </xdr:spPr>
        </xdr:pic>
        <xdr:pic>
          <xdr:nvPicPr>
            <xdr:cNvPr id="26" name="Imagem 25"/>
            <xdr:cNvPicPr>
              <a:picLocks noChangeAspect="1"/>
            </xdr:cNvPicPr>
          </xdr:nvPicPr>
          <xdr:blipFill>
            <a:blip xmlns:r="http://schemas.openxmlformats.org/officeDocument/2006/relationships" r:embed="rId1"/>
            <a:stretch>
              <a:fillRect/>
            </a:stretch>
          </xdr:blipFill>
          <xdr:spPr>
            <a:xfrm>
              <a:off x="5648325" y="1104900"/>
              <a:ext cx="2523809" cy="838095"/>
            </a:xfrm>
            <a:prstGeom prst="rect">
              <a:avLst/>
            </a:prstGeom>
          </xdr:spPr>
        </xdr:pic>
        <xdr:pic>
          <xdr:nvPicPr>
            <xdr:cNvPr id="21" name="Imagem 20"/>
            <xdr:cNvPicPr>
              <a:picLocks noChangeAspect="1"/>
            </xdr:cNvPicPr>
          </xdr:nvPicPr>
          <xdr:blipFill>
            <a:blip xmlns:r="http://schemas.openxmlformats.org/officeDocument/2006/relationships" r:embed="rId1"/>
            <a:stretch>
              <a:fillRect/>
            </a:stretch>
          </xdr:blipFill>
          <xdr:spPr>
            <a:xfrm>
              <a:off x="8143875" y="1114425"/>
              <a:ext cx="2523809" cy="838095"/>
            </a:xfrm>
            <a:prstGeom prst="rect">
              <a:avLst/>
            </a:prstGeom>
          </xdr:spPr>
        </xdr:pic>
      </xdr:grpSp>
      <xdr:sp macro="" textlink="">
        <xdr:nvSpPr>
          <xdr:cNvPr id="3" name="Retângulo 2"/>
          <xdr:cNvSpPr/>
        </xdr:nvSpPr>
        <xdr:spPr>
          <a:xfrm>
            <a:off x="3241357" y="1524000"/>
            <a:ext cx="5902643" cy="1595117"/>
          </a:xfrm>
          <a:prstGeom prst="rect">
            <a:avLst/>
          </a:prstGeom>
          <a:noFill/>
        </xdr:spPr>
        <xdr:txBody>
          <a:bodyPr wrap="none" lIns="91440" tIns="45720" rIns="91440" bIns="45720">
            <a:prstTxWarp prst="textArchUp">
              <a:avLst/>
            </a:prstTxWarp>
            <a:spAutoFit/>
          </a:bodyPr>
          <a:lstStyle/>
          <a:p>
            <a:pPr algn="ctr"/>
            <a:r>
              <a:rPr lang="pt-BR" sz="9600" b="1" cap="none" spc="0" baseline="0">
                <a:ln w="0"/>
                <a:solidFill>
                  <a:schemeClr val="tx1"/>
                </a:solidFill>
                <a:effectLst>
                  <a:reflection blurRad="6350" stA="53000" endA="300" endPos="35500" dir="5400000" sy="-90000" algn="bl" rotWithShape="0"/>
                </a:effectLst>
                <a:latin typeface="Bradley Hand ITC" panose="03070402050302030203" pitchFamily="66" charset="0"/>
              </a:rPr>
              <a:t>CÉLULAS</a:t>
            </a:r>
            <a:endParaRPr lang="pt-BR" sz="9600" b="1" cap="none" spc="0">
              <a:ln w="0"/>
              <a:solidFill>
                <a:schemeClr val="tx1"/>
              </a:solidFill>
              <a:effectLst>
                <a:reflection blurRad="6350" stA="53000" endA="300" endPos="35500" dir="5400000" sy="-90000" algn="bl" rotWithShape="0"/>
              </a:effectLst>
              <a:latin typeface="Bradley Hand ITC" panose="03070402050302030203" pitchFamily="66" charset="0"/>
            </a:endParaRP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133350</xdr:colOff>
      <xdr:row>2</xdr:row>
      <xdr:rowOff>28575</xdr:rowOff>
    </xdr:from>
    <xdr:to>
      <xdr:col>16</xdr:col>
      <xdr:colOff>361950</xdr:colOff>
      <xdr:row>20</xdr:row>
      <xdr:rowOff>95251</xdr:rowOff>
    </xdr:to>
    <xdr:grpSp>
      <xdr:nvGrpSpPr>
        <xdr:cNvPr id="2" name="Agrupar 1"/>
        <xdr:cNvGrpSpPr/>
      </xdr:nvGrpSpPr>
      <xdr:grpSpPr>
        <a:xfrm>
          <a:off x="2571750" y="409575"/>
          <a:ext cx="7543800" cy="3495676"/>
          <a:chOff x="1647825" y="85725"/>
          <a:chExt cx="7543800" cy="3495676"/>
        </a:xfrm>
        <a:effectLst>
          <a:reflection blurRad="6350" stA="32000" endPos="35000" dir="5400000" sy="-100000" algn="bl" rotWithShape="0"/>
        </a:effectLst>
      </xdr:grpSpPr>
      <xdr:sp macro="" textlink="">
        <xdr:nvSpPr>
          <xdr:cNvPr id="8" name="CaixaDeTexto 7"/>
          <xdr:cNvSpPr txBox="1"/>
        </xdr:nvSpPr>
        <xdr:spPr>
          <a:xfrm>
            <a:off x="1647825" y="85725"/>
            <a:ext cx="7543800" cy="3495676"/>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CAPÍTULO 03</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Guia: PÁGINA INICIAL</a:t>
            </a:r>
            <a:endPar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Grupo: Estilo</a:t>
            </a:r>
          </a:p>
          <a:p>
            <a:pPr marL="0" marR="0" lvl="0" indent="0" defTabSz="914400" eaLnBrk="1" fontAlgn="auto" latinLnBrk="0" hangingPunct="1">
              <a:lnSpc>
                <a:spcPct val="100000"/>
              </a:lnSpc>
              <a:spcBef>
                <a:spcPts val="0"/>
              </a:spcBef>
              <a:spcAft>
                <a:spcPts val="0"/>
              </a:spcAft>
              <a:buClrTx/>
              <a:buSzTx/>
              <a:buFontTx/>
              <a:buNone/>
              <a:tabLst/>
              <a:defRPr/>
            </a:pPr>
            <a:endParaRPr lang="pt-BR">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a:effectLst/>
                <a:latin typeface="Tahoma" panose="020B0604030504040204" pitchFamily="34" charset="0"/>
                <a:ea typeface="Tahoma" panose="020B0604030504040204" pitchFamily="34" charset="0"/>
                <a:cs typeface="Tahoma" panose="020B0604030504040204" pitchFamily="34" charset="0"/>
              </a:rPr>
              <a:t>Neste capítulo, você conhecerá ferramentas que permitem o uso de configurações rápidas </a:t>
            </a:r>
          </a:p>
          <a:p>
            <a:pPr marL="0" marR="0" lvl="0" indent="0" defTabSz="914400" eaLnBrk="1" fontAlgn="auto" latinLnBrk="0" hangingPunct="1">
              <a:lnSpc>
                <a:spcPct val="100000"/>
              </a:lnSpc>
              <a:spcBef>
                <a:spcPts val="0"/>
              </a:spcBef>
              <a:spcAft>
                <a:spcPts val="0"/>
              </a:spcAft>
              <a:buClrTx/>
              <a:buSzTx/>
              <a:buFontTx/>
              <a:buNone/>
              <a:tabLst/>
              <a:defRPr/>
            </a:pPr>
            <a:r>
              <a:rPr lang="pt-BR" sz="1100">
                <a:effectLst/>
                <a:latin typeface="Tahoma" panose="020B0604030504040204" pitchFamily="34" charset="0"/>
                <a:ea typeface="Tahoma" panose="020B0604030504040204" pitchFamily="34" charset="0"/>
                <a:cs typeface="Tahoma" panose="020B0604030504040204" pitchFamily="34" charset="0"/>
              </a:rPr>
              <a:t>que</a:t>
            </a:r>
            <a:r>
              <a:rPr lang="pt-BR" sz="1100" baseline="0">
                <a:effectLst/>
                <a:latin typeface="Tahoma" panose="020B0604030504040204" pitchFamily="34" charset="0"/>
                <a:ea typeface="Tahoma" panose="020B0604030504040204" pitchFamily="34" charset="0"/>
                <a:cs typeface="Tahoma" panose="020B0604030504040204" pitchFamily="34" charset="0"/>
              </a:rPr>
              <a:t> tornam</a:t>
            </a:r>
            <a:r>
              <a:rPr lang="pt-BR" sz="1100">
                <a:effectLst/>
                <a:latin typeface="Tahoma" panose="020B0604030504040204" pitchFamily="34" charset="0"/>
                <a:ea typeface="Tahoma" panose="020B0604030504040204" pitchFamily="34" charset="0"/>
                <a:cs typeface="Tahoma" panose="020B0604030504040204" pitchFamily="34" charset="0"/>
              </a:rPr>
              <a:t> seu dia a dia mais produtivo. Nesta parte, você aprenderá:</a:t>
            </a: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rPr>
              <a:t>1. Inserir Linha/Coluna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rPr>
              <a:t>2. Excluir Linha/Coluna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rPr>
              <a:t>3. Largura/Altura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rPr>
              <a:t>4. Ocultar/Reexibir: Linha/Coluna/Planilha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rPr>
              <a:t>5. Renomear Planilha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rPr>
              <a:t>6. Cor da Guia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rPr>
              <a:t>7. Mover ou Copiar Planila - Na mesma pasta/Pasta diferentes</a:t>
            </a: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4" name="Conector reto 3"/>
          <xdr:cNvCxnSpPr/>
        </xdr:nvCxnSpPr>
        <xdr:spPr>
          <a:xfrm>
            <a:off x="1733550" y="419100"/>
            <a:ext cx="720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1743075" y="1552575"/>
            <a:ext cx="720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47625</xdr:colOff>
      <xdr:row>1</xdr:row>
      <xdr:rowOff>85724</xdr:rowOff>
    </xdr:from>
    <xdr:to>
      <xdr:col>16</xdr:col>
      <xdr:colOff>28575</xdr:colOff>
      <xdr:row>14</xdr:row>
      <xdr:rowOff>28575</xdr:rowOff>
    </xdr:to>
    <xdr:sp macro="" textlink="">
      <xdr:nvSpPr>
        <xdr:cNvPr id="2" name="CaixaDeTexto 1"/>
        <xdr:cNvSpPr txBox="1"/>
      </xdr:nvSpPr>
      <xdr:spPr>
        <a:xfrm>
          <a:off x="7572375" y="276224"/>
          <a:ext cx="4248150" cy="2419351"/>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GUIA: PÁGINA</a:t>
          </a:r>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 INICIAL</a:t>
          </a:r>
        </a:p>
        <a:p>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GRUPO: CÉLULAS</a:t>
          </a:r>
          <a:endParaRPr lang="pt-BR" sz="1100" b="0" baseline="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Realizar alterações na estrutura</a:t>
          </a: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das tabelas, </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usando o Intervalo Normal</a:t>
          </a: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de dados e Tabela.</a:t>
          </a:r>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1. Inserir Linha/Coluna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2. Excluir Linha/Coluna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3. Largura/Altura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4. Ocultar/Reexibir: Linha/Coluna/Planilha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5. Renomear Planilha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6. Cor da Guia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7. Mover ou Copiar Planilha - Na mesma pasta/Pasta diferentes</a:t>
          </a: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393382</xdr:colOff>
      <xdr:row>8</xdr:row>
      <xdr:rowOff>119383</xdr:rowOff>
    </xdr:from>
    <xdr:to>
      <xdr:col>15</xdr:col>
      <xdr:colOff>200025</xdr:colOff>
      <xdr:row>17</xdr:row>
      <xdr:rowOff>142875</xdr:rowOff>
    </xdr:to>
    <xdr:grpSp>
      <xdr:nvGrpSpPr>
        <xdr:cNvPr id="10" name="Agrupar 9"/>
        <xdr:cNvGrpSpPr/>
      </xdr:nvGrpSpPr>
      <xdr:grpSpPr>
        <a:xfrm>
          <a:off x="3441382" y="1643383"/>
          <a:ext cx="5902643" cy="1737992"/>
          <a:chOff x="3241357" y="1805308"/>
          <a:chExt cx="5902643" cy="1737992"/>
        </a:xfrm>
      </xdr:grpSpPr>
      <xdr:sp macro="" textlink="">
        <xdr:nvSpPr>
          <xdr:cNvPr id="3" name="Retângulo 2"/>
          <xdr:cNvSpPr/>
        </xdr:nvSpPr>
        <xdr:spPr>
          <a:xfrm>
            <a:off x="3241357" y="1805308"/>
            <a:ext cx="5902643" cy="1595117"/>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EDIÇÃO</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8" name="Imagem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34025" y="2324100"/>
            <a:ext cx="1219200" cy="1219200"/>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xdr:from>
      <xdr:col>5</xdr:col>
      <xdr:colOff>47625</xdr:colOff>
      <xdr:row>2</xdr:row>
      <xdr:rowOff>152400</xdr:rowOff>
    </xdr:from>
    <xdr:to>
      <xdr:col>16</xdr:col>
      <xdr:colOff>266700</xdr:colOff>
      <xdr:row>21</xdr:row>
      <xdr:rowOff>19050</xdr:rowOff>
    </xdr:to>
    <xdr:grpSp>
      <xdr:nvGrpSpPr>
        <xdr:cNvPr id="2" name="Agrupar 1"/>
        <xdr:cNvGrpSpPr/>
      </xdr:nvGrpSpPr>
      <xdr:grpSpPr>
        <a:xfrm>
          <a:off x="3095625" y="533400"/>
          <a:ext cx="6924675" cy="3486150"/>
          <a:chOff x="1647825" y="85725"/>
          <a:chExt cx="6924675" cy="3486150"/>
        </a:xfrm>
        <a:effectLst>
          <a:reflection blurRad="6350" stA="52000" endA="300" endPos="35000" dir="5400000" sy="-100000" algn="bl" rotWithShape="0"/>
        </a:effectLst>
      </xdr:grpSpPr>
      <xdr:sp macro="" textlink="">
        <xdr:nvSpPr>
          <xdr:cNvPr id="6" name="CaixaDeTexto 5"/>
          <xdr:cNvSpPr txBox="1"/>
        </xdr:nvSpPr>
        <xdr:spPr>
          <a:xfrm>
            <a:off x="1647825" y="85725"/>
            <a:ext cx="6924675" cy="348615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CAPÍTULO 04</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Guia: PÁGINA INICIAL</a:t>
            </a:r>
            <a:endParaRPr kumimoji="0" lang="pt-BR" sz="1100" b="0"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Grupo: Edição</a:t>
            </a:r>
          </a:p>
          <a:p>
            <a:pPr marL="0" marR="0" lvl="0" indent="0" defTabSz="914400" eaLnBrk="1" fontAlgn="auto" latinLnBrk="0" hangingPunct="1">
              <a:lnSpc>
                <a:spcPct val="100000"/>
              </a:lnSpc>
              <a:spcBef>
                <a:spcPts val="0"/>
              </a:spcBef>
              <a:spcAft>
                <a:spcPts val="0"/>
              </a:spcAft>
              <a:buClrTx/>
              <a:buSzTx/>
              <a:buFontTx/>
              <a:buNone/>
              <a:tabLst/>
              <a:defRPr/>
            </a:pPr>
            <a:endParaRPr lang="pt-BR">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Nesta etapa, você conhecerá ferramentas para alterar a estrutura da planilha, bem como, recursos que otimizarão tarefas básicas em um ambiente corporativo.</a:t>
            </a:r>
            <a:endParaRPr kumimoji="0" lang="pt-BR" sz="1100" b="1"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342900" lvl="0" indent="-342900">
              <a:lnSpc>
                <a:spcPct val="107000"/>
              </a:lnSpc>
              <a:spcAft>
                <a:spcPts val="0"/>
              </a:spcAft>
              <a:buFont typeface="Symbol" panose="05050102010706020507" pitchFamily="18" charset="2"/>
              <a:buChar cha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342900" lvl="0" indent="-342900">
              <a:lnSpc>
                <a:spcPct val="107000"/>
              </a:lnSpc>
              <a:spcAft>
                <a:spcPts val="0"/>
              </a:spcAft>
              <a:buFont typeface="Symbol" panose="05050102010706020507" pitchFamily="18" charset="2"/>
              <a:buChar cha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lvl="0"/>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1. Edição</a:t>
            </a:r>
            <a:endParaRPr lang="pt-BR" sz="105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1.1. Preenchimento em Série</a:t>
            </a: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1.2.</a:t>
            </a:r>
            <a:r>
              <a:rPr lang="pt-BR" sz="11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Preenchimento Relâmpago</a:t>
            </a:r>
          </a:p>
          <a:p>
            <a:pPr lvl="2"/>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1.2.1.</a:t>
            </a:r>
            <a:r>
              <a:rPr lang="pt-BR" sz="11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Novidade a partir da versão 2013</a:t>
            </a: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1.3. Limpar</a:t>
            </a: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1.4. Classificar e Filtrar</a:t>
            </a: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1.5. Localizar e Substituir dados</a:t>
            </a: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4" name="Conector reto 3"/>
          <xdr:cNvCxnSpPr/>
        </xdr:nvCxnSpPr>
        <xdr:spPr>
          <a:xfrm>
            <a:off x="1733550" y="419100"/>
            <a:ext cx="66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1743075" y="1552575"/>
            <a:ext cx="66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3.xml><?xml version="1.0" encoding="utf-8"?>
<xdr:wsDr xmlns:xdr="http://schemas.openxmlformats.org/drawingml/2006/spreadsheetDrawing" xmlns:a="http://schemas.openxmlformats.org/drawingml/2006/main">
  <xdr:twoCellAnchor>
    <xdr:from>
      <xdr:col>6</xdr:col>
      <xdr:colOff>34691</xdr:colOff>
      <xdr:row>23</xdr:row>
      <xdr:rowOff>57150</xdr:rowOff>
    </xdr:from>
    <xdr:to>
      <xdr:col>6</xdr:col>
      <xdr:colOff>866751</xdr:colOff>
      <xdr:row>27</xdr:row>
      <xdr:rowOff>19050</xdr:rowOff>
    </xdr:to>
    <xdr:grpSp>
      <xdr:nvGrpSpPr>
        <xdr:cNvPr id="7" name="Grupo 6"/>
        <xdr:cNvGrpSpPr/>
      </xdr:nvGrpSpPr>
      <xdr:grpSpPr>
        <a:xfrm>
          <a:off x="7940441" y="4438650"/>
          <a:ext cx="832060" cy="723900"/>
          <a:chOff x="4425716" y="7086600"/>
          <a:chExt cx="832060" cy="723900"/>
        </a:xfrm>
      </xdr:grpSpPr>
      <xdr:grpSp>
        <xdr:nvGrpSpPr>
          <xdr:cNvPr id="20" name="Grupo 19"/>
          <xdr:cNvGrpSpPr/>
        </xdr:nvGrpSpPr>
        <xdr:grpSpPr>
          <a:xfrm>
            <a:off x="4425716" y="7086600"/>
            <a:ext cx="832060" cy="723900"/>
            <a:chOff x="4276725" y="3009900"/>
            <a:chExt cx="717429" cy="723900"/>
          </a:xfrm>
        </xdr:grpSpPr>
        <xdr:sp macro="" textlink="">
          <xdr:nvSpPr>
            <xdr:cNvPr id="21" name="CaixaDeTexto 20"/>
            <xdr:cNvSpPr txBox="1"/>
          </xdr:nvSpPr>
          <xdr:spPr>
            <a:xfrm>
              <a:off x="4276725" y="3009900"/>
              <a:ext cx="709239" cy="30480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pPr algn="ctr"/>
              <a:r>
                <a:rPr lang="pt-BR" sz="1100">
                  <a:latin typeface="Tahoma" panose="020B0604030504040204" pitchFamily="34" charset="0"/>
                  <a:ea typeface="Tahoma" panose="020B0604030504040204" pitchFamily="34" charset="0"/>
                  <a:cs typeface="Tahoma" panose="020B0604030504040204" pitchFamily="34" charset="0"/>
                </a:rPr>
                <a:t>Limpar</a:t>
              </a:r>
            </a:p>
          </xdr:txBody>
        </xdr:sp>
        <xdr:cxnSp macro="">
          <xdr:nvCxnSpPr>
            <xdr:cNvPr id="22" name="Conector angulado 21"/>
            <xdr:cNvCxnSpPr>
              <a:stCxn id="4" idx="3"/>
            </xdr:cNvCxnSpPr>
          </xdr:nvCxnSpPr>
          <xdr:spPr>
            <a:xfrm flipH="1">
              <a:off x="4912048" y="3157526"/>
              <a:ext cx="82106" cy="576274"/>
            </a:xfrm>
            <a:prstGeom prst="bentConnector4">
              <a:avLst>
                <a:gd name="adj1" fmla="val -240063"/>
                <a:gd name="adj2" fmla="val 57850"/>
              </a:avLst>
            </a:prstGeom>
            <a:ln w="1905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4" name="Imagem 3"/>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Lst>
          </a:blip>
          <a:stretch>
            <a:fillRect/>
          </a:stretch>
        </xdr:blipFill>
        <xdr:spPr>
          <a:xfrm>
            <a:off x="5057775" y="7143750"/>
            <a:ext cx="200000" cy="180952"/>
          </a:xfrm>
          <a:prstGeom prst="rect">
            <a:avLst/>
          </a:prstGeom>
        </xdr:spPr>
      </xdr:pic>
    </xdr:grpSp>
    <xdr:clientData/>
  </xdr:twoCellAnchor>
  <xdr:twoCellAnchor>
    <xdr:from>
      <xdr:col>2</xdr:col>
      <xdr:colOff>190503</xdr:colOff>
      <xdr:row>15</xdr:row>
      <xdr:rowOff>28575</xdr:rowOff>
    </xdr:from>
    <xdr:to>
      <xdr:col>3</xdr:col>
      <xdr:colOff>600075</xdr:colOff>
      <xdr:row>18</xdr:row>
      <xdr:rowOff>95249</xdr:rowOff>
    </xdr:to>
    <xdr:grpSp>
      <xdr:nvGrpSpPr>
        <xdr:cNvPr id="27" name="Grupo 26"/>
        <xdr:cNvGrpSpPr/>
      </xdr:nvGrpSpPr>
      <xdr:grpSpPr>
        <a:xfrm>
          <a:off x="3905253" y="2886075"/>
          <a:ext cx="1619247" cy="638174"/>
          <a:chOff x="2695578" y="2886075"/>
          <a:chExt cx="1619247" cy="638174"/>
        </a:xfrm>
        <a:solidFill>
          <a:srgbClr val="002060"/>
        </a:solidFill>
      </xdr:grpSpPr>
      <xdr:grpSp>
        <xdr:nvGrpSpPr>
          <xdr:cNvPr id="16" name="Grupo 15"/>
          <xdr:cNvGrpSpPr/>
        </xdr:nvGrpSpPr>
        <xdr:grpSpPr>
          <a:xfrm>
            <a:off x="2695578" y="2886075"/>
            <a:ext cx="1619247" cy="638174"/>
            <a:chOff x="2628903" y="3162300"/>
            <a:chExt cx="1619247" cy="638174"/>
          </a:xfrm>
          <a:grpFill/>
        </xdr:grpSpPr>
        <xdr:sp macro="" textlink="">
          <xdr:nvSpPr>
            <xdr:cNvPr id="17" name="CaixaDeTexto 16"/>
            <xdr:cNvSpPr txBox="1"/>
          </xdr:nvSpPr>
          <xdr:spPr>
            <a:xfrm>
              <a:off x="2809875" y="3333749"/>
              <a:ext cx="1438275" cy="466725"/>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lIns="252000" rtlCol="0" anchor="t">
              <a:noAutofit/>
            </a:bodyPr>
            <a:lstStyle/>
            <a:p>
              <a:pPr marL="0" indent="0" algn="ctr"/>
              <a:r>
                <a:rPr lang="pt-BR" sz="1100">
                  <a:solidFill>
                    <a:schemeClr val="lt1"/>
                  </a:solidFill>
                  <a:latin typeface="Tahoma" panose="020B0604030504040204" pitchFamily="34" charset="0"/>
                  <a:ea typeface="Tahoma" panose="020B0604030504040204" pitchFamily="34" charset="0"/>
                  <a:cs typeface="Tahoma" panose="020B0604030504040204" pitchFamily="34" charset="0"/>
                </a:rPr>
                <a:t>Preencher série Unidades de data</a:t>
              </a:r>
            </a:p>
          </xdr:txBody>
        </xdr:sp>
        <xdr:cxnSp macro="">
          <xdr:nvCxnSpPr>
            <xdr:cNvPr id="18" name="Conector angulado 17"/>
            <xdr:cNvCxnSpPr/>
          </xdr:nvCxnSpPr>
          <xdr:spPr>
            <a:xfrm rot="16200000" flipV="1">
              <a:off x="2428877" y="3362326"/>
              <a:ext cx="581025" cy="180973"/>
            </a:xfrm>
            <a:prstGeom prst="bentConnector3">
              <a:avLst>
                <a:gd name="adj1" fmla="val 820"/>
              </a:avLst>
            </a:prstGeom>
            <a:grpFill/>
            <a:ln w="1905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23" name="Imagem 22"/>
          <xdr:cNvPicPr>
            <a:picLocks noChangeAspect="1"/>
          </xdr:cNvPicPr>
        </xdr:nvPicPr>
        <xdr:blipFill>
          <a:blip xmlns:r="http://schemas.openxmlformats.org/officeDocument/2006/relationships" r:embed="rId3"/>
          <a:stretch>
            <a:fillRect/>
          </a:stretch>
        </xdr:blipFill>
        <xdr:spPr>
          <a:xfrm>
            <a:off x="2941254" y="3155074"/>
            <a:ext cx="180952" cy="200000"/>
          </a:xfrm>
          <a:prstGeom prst="rect">
            <a:avLst/>
          </a:prstGeom>
          <a:grpFill/>
        </xdr:spPr>
      </xdr:pic>
    </xdr:grpSp>
    <xdr:clientData/>
  </xdr:twoCellAnchor>
  <xdr:twoCellAnchor>
    <xdr:from>
      <xdr:col>3</xdr:col>
      <xdr:colOff>742949</xdr:colOff>
      <xdr:row>13</xdr:row>
      <xdr:rowOff>171450</xdr:rowOff>
    </xdr:from>
    <xdr:to>
      <xdr:col>6</xdr:col>
      <xdr:colOff>28574</xdr:colOff>
      <xdr:row>18</xdr:row>
      <xdr:rowOff>9524</xdr:rowOff>
    </xdr:to>
    <xdr:grpSp>
      <xdr:nvGrpSpPr>
        <xdr:cNvPr id="28" name="Grupo 27"/>
        <xdr:cNvGrpSpPr/>
      </xdr:nvGrpSpPr>
      <xdr:grpSpPr>
        <a:xfrm>
          <a:off x="5667374" y="2647950"/>
          <a:ext cx="2266950" cy="790574"/>
          <a:chOff x="4457699" y="2647950"/>
          <a:chExt cx="2266950" cy="790574"/>
        </a:xfrm>
        <a:solidFill>
          <a:srgbClr val="002060"/>
        </a:solidFill>
      </xdr:grpSpPr>
      <xdr:grpSp>
        <xdr:nvGrpSpPr>
          <xdr:cNvPr id="14" name="Grupo 13"/>
          <xdr:cNvGrpSpPr/>
        </xdr:nvGrpSpPr>
        <xdr:grpSpPr>
          <a:xfrm>
            <a:off x="4457699" y="2647950"/>
            <a:ext cx="2266950" cy="790574"/>
            <a:chOff x="2335767" y="3009900"/>
            <a:chExt cx="1757326" cy="790574"/>
          </a:xfrm>
          <a:grpFill/>
        </xdr:grpSpPr>
        <xdr:sp macro="" textlink="">
          <xdr:nvSpPr>
            <xdr:cNvPr id="15" name="CaixaDeTexto 14"/>
            <xdr:cNvSpPr txBox="1"/>
          </xdr:nvSpPr>
          <xdr:spPr>
            <a:xfrm>
              <a:off x="2809876" y="3333749"/>
              <a:ext cx="1283217" cy="466725"/>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lIns="252000" rtlCol="0" anchor="t">
              <a:noAutofit/>
            </a:bodyPr>
            <a:lstStyle/>
            <a:p>
              <a:pPr marL="0" indent="0" algn="ctr"/>
              <a:r>
                <a:rPr lang="pt-BR" sz="1100">
                  <a:solidFill>
                    <a:schemeClr val="lt1"/>
                  </a:solidFill>
                  <a:latin typeface="Tahoma" panose="020B0604030504040204" pitchFamily="34" charset="0"/>
                  <a:ea typeface="Tahoma" panose="020B0604030504040204" pitchFamily="34" charset="0"/>
                  <a:cs typeface="Tahoma" panose="020B0604030504040204" pitchFamily="34" charset="0"/>
                </a:rPr>
                <a:t>Preencher série Autopreenchimento</a:t>
              </a:r>
            </a:p>
          </xdr:txBody>
        </xdr:sp>
        <xdr:cxnSp macro="">
          <xdr:nvCxnSpPr>
            <xdr:cNvPr id="19" name="Conector angulado 18"/>
            <xdr:cNvCxnSpPr/>
          </xdr:nvCxnSpPr>
          <xdr:spPr>
            <a:xfrm rot="16200000" flipV="1">
              <a:off x="2302430" y="3043237"/>
              <a:ext cx="533401" cy="466727"/>
            </a:xfrm>
            <a:prstGeom prst="bentConnector3">
              <a:avLst>
                <a:gd name="adj1" fmla="val -1786"/>
              </a:avLst>
            </a:prstGeom>
            <a:grpFill/>
            <a:ln w="1905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25" name="Imagem 24"/>
          <xdr:cNvPicPr>
            <a:picLocks noChangeAspect="1"/>
          </xdr:cNvPicPr>
        </xdr:nvPicPr>
        <xdr:blipFill>
          <a:blip xmlns:r="http://schemas.openxmlformats.org/officeDocument/2006/relationships" r:embed="rId3"/>
          <a:stretch>
            <a:fillRect/>
          </a:stretch>
        </xdr:blipFill>
        <xdr:spPr>
          <a:xfrm>
            <a:off x="5170104" y="3097924"/>
            <a:ext cx="180952" cy="200000"/>
          </a:xfrm>
          <a:prstGeom prst="rect">
            <a:avLst/>
          </a:prstGeom>
          <a:grpFill/>
        </xdr:spPr>
      </xdr:pic>
    </xdr:grpSp>
    <xdr:clientData/>
  </xdr:twoCellAnchor>
  <xdr:twoCellAnchor>
    <xdr:from>
      <xdr:col>1</xdr:col>
      <xdr:colOff>120414</xdr:colOff>
      <xdr:row>23</xdr:row>
      <xdr:rowOff>180975</xdr:rowOff>
    </xdr:from>
    <xdr:to>
      <xdr:col>2</xdr:col>
      <xdr:colOff>295275</xdr:colOff>
      <xdr:row>26</xdr:row>
      <xdr:rowOff>161926</xdr:rowOff>
    </xdr:to>
    <xdr:grpSp>
      <xdr:nvGrpSpPr>
        <xdr:cNvPr id="30" name="Grupo 29"/>
        <xdr:cNvGrpSpPr/>
      </xdr:nvGrpSpPr>
      <xdr:grpSpPr>
        <a:xfrm>
          <a:off x="1911114" y="4562475"/>
          <a:ext cx="2098911" cy="552451"/>
          <a:chOff x="4892439" y="3648075"/>
          <a:chExt cx="2098911" cy="552451"/>
        </a:xfrm>
        <a:solidFill>
          <a:srgbClr val="002060"/>
        </a:solidFill>
      </xdr:grpSpPr>
      <xdr:grpSp>
        <xdr:nvGrpSpPr>
          <xdr:cNvPr id="10" name="Grupo 9"/>
          <xdr:cNvGrpSpPr/>
        </xdr:nvGrpSpPr>
        <xdr:grpSpPr>
          <a:xfrm>
            <a:off x="4892439" y="3648075"/>
            <a:ext cx="2098911" cy="552451"/>
            <a:chOff x="4293151" y="3076575"/>
            <a:chExt cx="1809750" cy="552451"/>
          </a:xfrm>
          <a:grpFill/>
        </xdr:grpSpPr>
        <xdr:sp macro="" textlink="">
          <xdr:nvSpPr>
            <xdr:cNvPr id="5" name="CaixaDeTexto 4"/>
            <xdr:cNvSpPr txBox="1"/>
          </xdr:nvSpPr>
          <xdr:spPr>
            <a:xfrm>
              <a:off x="4293151" y="3076575"/>
              <a:ext cx="1809750" cy="304800"/>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lIns="252000" rtlCol="0" anchor="t">
              <a:noAutofit/>
            </a:bodyPr>
            <a:lstStyle/>
            <a:p>
              <a:pPr marL="0" indent="0" algn="ctr"/>
              <a:r>
                <a:rPr lang="pt-BR" sz="1100">
                  <a:solidFill>
                    <a:schemeClr val="lt1"/>
                  </a:solidFill>
                  <a:latin typeface="Tahoma" panose="020B0604030504040204" pitchFamily="34" charset="0"/>
                  <a:ea typeface="Tahoma" panose="020B0604030504040204" pitchFamily="34" charset="0"/>
                  <a:cs typeface="Tahoma" panose="020B0604030504040204" pitchFamily="34" charset="0"/>
                </a:rPr>
                <a:t>Preenchimento Relâmpago</a:t>
              </a:r>
            </a:p>
            <a:p>
              <a:pPr marL="0" indent="0" algn="ctr"/>
              <a:endParaRPr lang="pt-BR" sz="1100">
                <a:solidFill>
                  <a:schemeClr val="lt1"/>
                </a:solidFill>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6" name="Conector angulado 5"/>
            <xdr:cNvCxnSpPr>
              <a:stCxn id="5" idx="2"/>
            </xdr:cNvCxnSpPr>
          </xdr:nvCxnSpPr>
          <xdr:spPr>
            <a:xfrm rot="16200000" flipH="1">
              <a:off x="5074935" y="3504465"/>
              <a:ext cx="247653" cy="1470"/>
            </a:xfrm>
            <a:prstGeom prst="bentConnector3">
              <a:avLst>
                <a:gd name="adj1" fmla="val 50000"/>
              </a:avLst>
            </a:prstGeom>
            <a:grpFill/>
            <a:ln w="1905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29" name="Imagem 28"/>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8824" b="100000" l="5556" r="100000">
                        <a14:foregroundMark x1="66667" y1="85294" x2="66667" y2="85294"/>
                        <a14:foregroundMark x1="72222" y1="76471" x2="72222" y2="76471"/>
                        <a14:foregroundMark x1="47222" y1="35294" x2="47222" y2="35294"/>
                      </a14:backgroundRemoval>
                    </a14:imgEffect>
                  </a14:imgLayer>
                </a14:imgProps>
              </a:ext>
            </a:extLst>
          </a:blip>
          <a:stretch>
            <a:fillRect/>
          </a:stretch>
        </xdr:blipFill>
        <xdr:spPr>
          <a:xfrm>
            <a:off x="4924426" y="3684653"/>
            <a:ext cx="247650" cy="233892"/>
          </a:xfrm>
          <a:prstGeom prst="rect">
            <a:avLst/>
          </a:prstGeom>
          <a:grpFill/>
        </xdr:spPr>
      </xdr:pic>
    </xdr:grpSp>
    <xdr:clientData/>
  </xdr:twoCellAnchor>
  <xdr:twoCellAnchor>
    <xdr:from>
      <xdr:col>3</xdr:col>
      <xdr:colOff>238126</xdr:colOff>
      <xdr:row>22</xdr:row>
      <xdr:rowOff>142874</xdr:rowOff>
    </xdr:from>
    <xdr:to>
      <xdr:col>5</xdr:col>
      <xdr:colOff>752475</xdr:colOff>
      <xdr:row>26</xdr:row>
      <xdr:rowOff>133349</xdr:rowOff>
    </xdr:to>
    <xdr:grpSp>
      <xdr:nvGrpSpPr>
        <xdr:cNvPr id="49" name="Grupo 48"/>
        <xdr:cNvGrpSpPr/>
      </xdr:nvGrpSpPr>
      <xdr:grpSpPr>
        <a:xfrm>
          <a:off x="5162551" y="4333874"/>
          <a:ext cx="2438399" cy="752475"/>
          <a:chOff x="7096126" y="3248024"/>
          <a:chExt cx="2438399" cy="752475"/>
        </a:xfrm>
        <a:solidFill>
          <a:srgbClr val="002060"/>
        </a:solidFill>
      </xdr:grpSpPr>
      <xdr:grpSp>
        <xdr:nvGrpSpPr>
          <xdr:cNvPr id="38" name="Grupo 37"/>
          <xdr:cNvGrpSpPr/>
        </xdr:nvGrpSpPr>
        <xdr:grpSpPr>
          <a:xfrm>
            <a:off x="7096126" y="3248024"/>
            <a:ext cx="2438399" cy="752475"/>
            <a:chOff x="2238376" y="3333749"/>
            <a:chExt cx="2438399" cy="752475"/>
          </a:xfrm>
          <a:grpFill/>
        </xdr:grpSpPr>
        <xdr:sp macro="" textlink="">
          <xdr:nvSpPr>
            <xdr:cNvPr id="40" name="CaixaDeTexto 39"/>
            <xdr:cNvSpPr txBox="1"/>
          </xdr:nvSpPr>
          <xdr:spPr>
            <a:xfrm>
              <a:off x="2647950" y="3333749"/>
              <a:ext cx="2028825" cy="695326"/>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lIns="252000" rtlCol="0" anchor="t">
              <a:noAutofit/>
            </a:bodyPr>
            <a:lstStyle/>
            <a:p>
              <a:pPr marL="0" indent="0" algn="ctr"/>
              <a:r>
                <a:rPr lang="pt-BR" sz="1100">
                  <a:solidFill>
                    <a:schemeClr val="lt1"/>
                  </a:solidFill>
                  <a:latin typeface="Tahoma" panose="020B0604030504040204" pitchFamily="34" charset="0"/>
                  <a:ea typeface="Tahoma" panose="020B0604030504040204" pitchFamily="34" charset="0"/>
                  <a:cs typeface="Tahoma" panose="020B0604030504040204" pitchFamily="34" charset="0"/>
                </a:rPr>
                <a:t>Substituir Nordeste por Norte e destacar as áreas alteradas.</a:t>
              </a:r>
            </a:p>
          </xdr:txBody>
        </xdr:sp>
        <xdr:cxnSp macro="">
          <xdr:nvCxnSpPr>
            <xdr:cNvPr id="41" name="Conector angulado 40"/>
            <xdr:cNvCxnSpPr>
              <a:stCxn id="40" idx="1"/>
            </xdr:cNvCxnSpPr>
          </xdr:nvCxnSpPr>
          <xdr:spPr>
            <a:xfrm rot="10800000" flipV="1">
              <a:off x="2238376" y="3681411"/>
              <a:ext cx="409575" cy="404813"/>
            </a:xfrm>
            <a:prstGeom prst="bentConnector3">
              <a:avLst>
                <a:gd name="adj1" fmla="val 98837"/>
              </a:avLst>
            </a:prstGeom>
            <a:grpFill/>
            <a:ln w="1905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48" name="Imagem 47" descr="Recorte de Tela"/>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62850" y="3343275"/>
            <a:ext cx="200053" cy="181000"/>
          </a:xfrm>
          <a:prstGeom prst="rect">
            <a:avLst/>
          </a:prstGeom>
          <a:grpFill/>
        </xdr:spPr>
      </xdr:pic>
    </xdr:grpSp>
    <xdr:clientData/>
  </xdr:twoCellAnchor>
  <xdr:twoCellAnchor>
    <xdr:from>
      <xdr:col>0</xdr:col>
      <xdr:colOff>209553</xdr:colOff>
      <xdr:row>15</xdr:row>
      <xdr:rowOff>57150</xdr:rowOff>
    </xdr:from>
    <xdr:to>
      <xdr:col>1</xdr:col>
      <xdr:colOff>1314450</xdr:colOff>
      <xdr:row>19</xdr:row>
      <xdr:rowOff>152399</xdr:rowOff>
    </xdr:to>
    <xdr:grpSp>
      <xdr:nvGrpSpPr>
        <xdr:cNvPr id="2" name="Grupo 1"/>
        <xdr:cNvGrpSpPr/>
      </xdr:nvGrpSpPr>
      <xdr:grpSpPr>
        <a:xfrm>
          <a:off x="209553" y="2914650"/>
          <a:ext cx="2895597" cy="857249"/>
          <a:chOff x="209553" y="2914650"/>
          <a:chExt cx="2895597" cy="857249"/>
        </a:xfrm>
      </xdr:grpSpPr>
      <xdr:grpSp>
        <xdr:nvGrpSpPr>
          <xdr:cNvPr id="11" name="Grupo 10"/>
          <xdr:cNvGrpSpPr/>
        </xdr:nvGrpSpPr>
        <xdr:grpSpPr>
          <a:xfrm>
            <a:off x="209553" y="2914650"/>
            <a:ext cx="2895597" cy="857249"/>
            <a:chOff x="2628903" y="3162300"/>
            <a:chExt cx="1628772" cy="857249"/>
          </a:xfrm>
          <a:solidFill>
            <a:srgbClr val="002060"/>
          </a:solidFill>
        </xdr:grpSpPr>
        <xdr:sp macro="" textlink="">
          <xdr:nvSpPr>
            <xdr:cNvPr id="12" name="CaixaDeTexto 11"/>
            <xdr:cNvSpPr txBox="1"/>
          </xdr:nvSpPr>
          <xdr:spPr>
            <a:xfrm>
              <a:off x="2819400" y="3552824"/>
              <a:ext cx="1438275" cy="466725"/>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lIns="252000" rtlCol="0" anchor="t">
              <a:noAutofit/>
            </a:bodyPr>
            <a:lstStyle/>
            <a:p>
              <a:pPr algn="ctr"/>
              <a:r>
                <a:rPr lang="pt-BR" sz="1100">
                  <a:latin typeface="Tahoma" panose="020B0604030504040204" pitchFamily="34" charset="0"/>
                  <a:ea typeface="Tahoma" panose="020B0604030504040204" pitchFamily="34" charset="0"/>
                  <a:cs typeface="Tahoma" panose="020B0604030504040204" pitchFamily="34" charset="0"/>
                </a:rPr>
                <a:t>Preencher</a:t>
              </a:r>
              <a:r>
                <a:rPr lang="pt-BR" sz="1100" baseline="0">
                  <a:latin typeface="Tahoma" panose="020B0604030504040204" pitchFamily="34" charset="0"/>
                  <a:ea typeface="Tahoma" panose="020B0604030504040204" pitchFamily="34" charset="0"/>
                  <a:cs typeface="Tahoma" panose="020B0604030504040204" pitchFamily="34" charset="0"/>
                </a:rPr>
                <a:t> série com incremento 5</a:t>
              </a:r>
              <a:endParaRPr lang="pt-BR" sz="1100">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13" name="Conector angulado 12"/>
            <xdr:cNvCxnSpPr/>
          </xdr:nvCxnSpPr>
          <xdr:spPr>
            <a:xfrm rot="16200000" flipV="1">
              <a:off x="2428877" y="3362326"/>
              <a:ext cx="581025" cy="180973"/>
            </a:xfrm>
            <a:prstGeom prst="bentConnector3">
              <a:avLst>
                <a:gd name="adj1" fmla="val 820"/>
              </a:avLst>
            </a:prstGeom>
            <a:grpFill/>
            <a:ln w="1905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32" name="Imagem 31"/>
          <xdr:cNvPicPr>
            <a:picLocks noChangeAspect="1"/>
          </xdr:cNvPicPr>
        </xdr:nvPicPr>
        <xdr:blipFill>
          <a:blip xmlns:r="http://schemas.openxmlformats.org/officeDocument/2006/relationships" r:embed="rId3"/>
          <a:stretch>
            <a:fillRect/>
          </a:stretch>
        </xdr:blipFill>
        <xdr:spPr>
          <a:xfrm>
            <a:off x="609600" y="3409950"/>
            <a:ext cx="180952" cy="200000"/>
          </a:xfrm>
          <a:prstGeom prst="rect">
            <a:avLst/>
          </a:prstGeom>
          <a:solidFill>
            <a:srgbClr val="002060"/>
          </a:solidFill>
        </xdr:spPr>
      </xdr:pic>
    </xdr:grp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27645</xdr:colOff>
      <xdr:row>0</xdr:row>
      <xdr:rowOff>66675</xdr:rowOff>
    </xdr:from>
    <xdr:to>
      <xdr:col>14</xdr:col>
      <xdr:colOff>333375</xdr:colOff>
      <xdr:row>26</xdr:row>
      <xdr:rowOff>66675</xdr:rowOff>
    </xdr:to>
    <xdr:grpSp>
      <xdr:nvGrpSpPr>
        <xdr:cNvPr id="10" name="Grupo 9"/>
        <xdr:cNvGrpSpPr/>
      </xdr:nvGrpSpPr>
      <xdr:grpSpPr>
        <a:xfrm>
          <a:off x="5866470" y="66675"/>
          <a:ext cx="5182530" cy="4991100"/>
          <a:chOff x="6056970" y="85725"/>
          <a:chExt cx="5182530" cy="4991100"/>
        </a:xfrm>
        <a:effectLst>
          <a:reflection stA="35000" endPos="65000" dist="50800" dir="5400000" sy="-100000" algn="bl" rotWithShape="0"/>
        </a:effectLst>
      </xdr:grpSpPr>
      <xdr:sp macro="" textlink="">
        <xdr:nvSpPr>
          <xdr:cNvPr id="2" name="CaixaDeTexto 1"/>
          <xdr:cNvSpPr txBox="1"/>
        </xdr:nvSpPr>
        <xdr:spPr>
          <a:xfrm>
            <a:off x="6056970" y="85725"/>
            <a:ext cx="5182530" cy="499110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lstStyle/>
          <a:p>
            <a:r>
              <a:rPr lang="pt-BR" sz="1000" b="1" baseline="0">
                <a:latin typeface="Tahoma" panose="020B0604030504040204" pitchFamily="34" charset="0"/>
                <a:ea typeface="Tahoma" panose="020B0604030504040204" pitchFamily="34" charset="0"/>
                <a:cs typeface="Tahoma" panose="020B0604030504040204" pitchFamily="34" charset="0"/>
              </a:rPr>
              <a:t>Código</a:t>
            </a:r>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Separe o Código do campo </a:t>
            </a:r>
            <a:r>
              <a:rPr lang="pt-BR" sz="1000" b="1" baseline="0">
                <a:latin typeface="Tahoma" panose="020B0604030504040204" pitchFamily="34" charset="0"/>
                <a:ea typeface="Tahoma" panose="020B0604030504040204" pitchFamily="34" charset="0"/>
                <a:cs typeface="Tahoma" panose="020B0604030504040204" pitchFamily="34" charset="0"/>
              </a:rPr>
              <a:t>Código/País</a:t>
            </a:r>
          </a:p>
          <a:p>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1" baseline="0">
                <a:latin typeface="Tahoma" panose="020B0604030504040204" pitchFamily="34" charset="0"/>
                <a:ea typeface="Tahoma" panose="020B0604030504040204" pitchFamily="34" charset="0"/>
                <a:cs typeface="Tahoma" panose="020B0604030504040204" pitchFamily="34" charset="0"/>
              </a:rPr>
              <a:t>País</a:t>
            </a:r>
          </a:p>
          <a:p>
            <a:pPr marL="0" marR="0" indent="0" defTabSz="914400" eaLnBrk="1" fontAlgn="auto" latinLnBrk="0" hangingPunct="1">
              <a:lnSpc>
                <a:spcPct val="100000"/>
              </a:lnSpc>
              <a:spcBef>
                <a:spcPts val="0"/>
              </a:spcBef>
              <a:spcAft>
                <a:spcPts val="0"/>
              </a:spcAft>
              <a:buClrTx/>
              <a:buSzTx/>
              <a:buFontTx/>
              <a:buNone/>
              <a:tabLst/>
              <a:defRPr/>
            </a:pP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Separe o </a:t>
            </a:r>
            <a:r>
              <a:rPr lang="pt-BR" sz="1000" b="1" baseline="0">
                <a:solidFill>
                  <a:schemeClr val="lt1"/>
                </a:solidFill>
                <a:effectLst/>
                <a:latin typeface="Tahoma" panose="020B0604030504040204" pitchFamily="34" charset="0"/>
                <a:ea typeface="Tahoma" panose="020B0604030504040204" pitchFamily="34" charset="0"/>
                <a:cs typeface="Tahoma" panose="020B0604030504040204" pitchFamily="34" charset="0"/>
              </a:rPr>
              <a:t>País </a:t>
            </a: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do </a:t>
            </a:r>
            <a:r>
              <a:rPr lang="pt-BR" sz="1000" b="1" baseline="0">
                <a:solidFill>
                  <a:schemeClr val="lt1"/>
                </a:solidFill>
                <a:effectLst/>
                <a:latin typeface="Tahoma" panose="020B0604030504040204" pitchFamily="34" charset="0"/>
                <a:ea typeface="Tahoma" panose="020B0604030504040204" pitchFamily="34" charset="0"/>
                <a:cs typeface="Tahoma" panose="020B0604030504040204" pitchFamily="34" charset="0"/>
              </a:rPr>
              <a:t>Código/País</a:t>
            </a:r>
          </a:p>
          <a:p>
            <a:pPr marL="0" marR="0" indent="0" defTabSz="914400" eaLnBrk="1" fontAlgn="auto" latinLnBrk="0" hangingPunct="1">
              <a:lnSpc>
                <a:spcPct val="100000"/>
              </a:lnSpc>
              <a:spcBef>
                <a:spcPts val="0"/>
              </a:spcBef>
              <a:spcAft>
                <a:spcPts val="0"/>
              </a:spcAft>
              <a:buClrTx/>
              <a:buSzTx/>
              <a:buFontTx/>
              <a:buNone/>
              <a:tabLst/>
              <a:defRPr/>
            </a:pP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9" name="Imagem 8"/>
          <xdr:cNvPicPr>
            <a:picLocks noChangeAspect="1"/>
          </xdr:cNvPicPr>
        </xdr:nvPicPr>
        <xdr:blipFill>
          <a:blip xmlns:r="http://schemas.openxmlformats.org/officeDocument/2006/relationships" r:embed="rId1"/>
          <a:stretch>
            <a:fillRect/>
          </a:stretch>
        </xdr:blipFill>
        <xdr:spPr>
          <a:xfrm>
            <a:off x="6848475" y="1162050"/>
            <a:ext cx="3838095" cy="3657143"/>
          </a:xfrm>
          <a:prstGeom prst="rect">
            <a:avLst/>
          </a:prstGeom>
          <a:effectLst>
            <a:reflection blurRad="6350" stA="10000" endPos="35000" dir="5400000" sy="-100000" algn="bl" rotWithShape="0"/>
          </a:effectLst>
        </xdr:spPr>
      </xdr:pic>
    </xdr:grpSp>
    <xdr:clientData/>
  </xdr:twoCellAnchor>
</xdr:wsDr>
</file>

<file path=xl/drawings/drawing25.xml><?xml version="1.0" encoding="utf-8"?>
<xdr:wsDr xmlns:xdr="http://schemas.openxmlformats.org/drawingml/2006/spreadsheetDrawing" xmlns:a="http://schemas.openxmlformats.org/drawingml/2006/main">
  <xdr:twoCellAnchor>
    <xdr:from>
      <xdr:col>6</xdr:col>
      <xdr:colOff>409575</xdr:colOff>
      <xdr:row>0</xdr:row>
      <xdr:rowOff>19049</xdr:rowOff>
    </xdr:from>
    <xdr:to>
      <xdr:col>14</xdr:col>
      <xdr:colOff>495300</xdr:colOff>
      <xdr:row>26</xdr:row>
      <xdr:rowOff>9524</xdr:rowOff>
    </xdr:to>
    <xdr:grpSp>
      <xdr:nvGrpSpPr>
        <xdr:cNvPr id="9" name="Grupo 8"/>
        <xdr:cNvGrpSpPr/>
      </xdr:nvGrpSpPr>
      <xdr:grpSpPr>
        <a:xfrm>
          <a:off x="5819775" y="19049"/>
          <a:ext cx="4962525" cy="4943475"/>
          <a:chOff x="5800725" y="161924"/>
          <a:chExt cx="4962525" cy="4943475"/>
        </a:xfrm>
        <a:effectLst>
          <a:reflection stA="14000" endPos="65000" dist="50800" dir="5400000" sy="-100000" algn="bl" rotWithShape="0"/>
        </a:effectLst>
      </xdr:grpSpPr>
      <xdr:sp macro="" textlink="">
        <xdr:nvSpPr>
          <xdr:cNvPr id="6" name="CaixaDeTexto 5"/>
          <xdr:cNvSpPr txBox="1"/>
        </xdr:nvSpPr>
        <xdr:spPr>
          <a:xfrm>
            <a:off x="5800725" y="161924"/>
            <a:ext cx="4962525" cy="4943475"/>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lstStyle/>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1" baseline="0">
                <a:latin typeface="Tahoma" panose="020B0604030504040204" pitchFamily="34" charset="0"/>
                <a:ea typeface="Tahoma" panose="020B0604030504040204" pitchFamily="34" charset="0"/>
                <a:cs typeface="Tahoma" panose="020B0604030504040204" pitchFamily="34" charset="0"/>
              </a:rPr>
              <a:t>TAREFAS</a:t>
            </a:r>
          </a:p>
          <a:p>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1. Transforme o intervalo atual em Tabela</a:t>
            </a:r>
          </a:p>
          <a:p>
            <a:r>
              <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2. Defina o nome da tabela como TblEscala</a:t>
            </a:r>
          </a:p>
          <a:p>
            <a:endPar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000" b="1" baseline="0">
                <a:solidFill>
                  <a:schemeClr val="lt1"/>
                </a:solidFill>
                <a:effectLst/>
                <a:latin typeface="Tahoma" panose="020B0604030504040204" pitchFamily="34" charset="0"/>
                <a:ea typeface="Tahoma" panose="020B0604030504040204" pitchFamily="34" charset="0"/>
                <a:cs typeface="Tahoma" panose="020B0604030504040204" pitchFamily="34" charset="0"/>
              </a:rPr>
              <a:t>Vendedor</a:t>
            </a:r>
          </a:p>
          <a:p>
            <a:r>
              <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3. Separe o nome do vendedor usando os valores do campo Nome Concatenado</a:t>
            </a:r>
          </a:p>
          <a:p>
            <a:endPar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000" b="1" baseline="0">
                <a:solidFill>
                  <a:schemeClr val="lt1"/>
                </a:solidFill>
                <a:effectLst/>
                <a:latin typeface="Tahoma" panose="020B0604030504040204" pitchFamily="34" charset="0"/>
                <a:ea typeface="Tahoma" panose="020B0604030504040204" pitchFamily="34" charset="0"/>
                <a:cs typeface="Tahoma" panose="020B0604030504040204" pitchFamily="34" charset="0"/>
              </a:rPr>
              <a:t>Escala</a:t>
            </a:r>
          </a:p>
          <a:p>
            <a:r>
              <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4. Defina a escala do vendedor respeitando o intervalo de 2 dias</a:t>
            </a:r>
          </a:p>
          <a:p>
            <a:endPar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pic>
        <xdr:nvPicPr>
          <xdr:cNvPr id="8" name="Imagem 7"/>
          <xdr:cNvPicPr>
            <a:picLocks noChangeAspect="1"/>
          </xdr:cNvPicPr>
        </xdr:nvPicPr>
        <xdr:blipFill>
          <a:blip xmlns:r="http://schemas.openxmlformats.org/officeDocument/2006/relationships" r:embed="rId1"/>
          <a:stretch>
            <a:fillRect/>
          </a:stretch>
        </xdr:blipFill>
        <xdr:spPr>
          <a:xfrm>
            <a:off x="6153150" y="2228850"/>
            <a:ext cx="4200000" cy="2485714"/>
          </a:xfrm>
          <a:prstGeom prst="rect">
            <a:avLst/>
          </a:prstGeom>
          <a:effectLst>
            <a:reflection blurRad="6350" stA="15000" endPos="35000" dir="5400000" sy="-100000" algn="bl" rotWithShape="0"/>
          </a:effectLst>
        </xdr:spPr>
      </xdr:pic>
    </xdr:grpSp>
    <xdr:clientData/>
  </xdr:twoCellAnchor>
</xdr:wsDr>
</file>

<file path=xl/drawings/drawing26.xml><?xml version="1.0" encoding="utf-8"?>
<xdr:wsDr xmlns:xdr="http://schemas.openxmlformats.org/drawingml/2006/spreadsheetDrawing" xmlns:a="http://schemas.openxmlformats.org/drawingml/2006/main">
  <xdr:twoCellAnchor>
    <xdr:from>
      <xdr:col>4</xdr:col>
      <xdr:colOff>47625</xdr:colOff>
      <xdr:row>0</xdr:row>
      <xdr:rowOff>66674</xdr:rowOff>
    </xdr:from>
    <xdr:to>
      <xdr:col>11</xdr:col>
      <xdr:colOff>66675</xdr:colOff>
      <xdr:row>23</xdr:row>
      <xdr:rowOff>9525</xdr:rowOff>
    </xdr:to>
    <xdr:grpSp>
      <xdr:nvGrpSpPr>
        <xdr:cNvPr id="7" name="Grupo 6"/>
        <xdr:cNvGrpSpPr/>
      </xdr:nvGrpSpPr>
      <xdr:grpSpPr>
        <a:xfrm>
          <a:off x="3038475" y="66674"/>
          <a:ext cx="4286250" cy="4324351"/>
          <a:chOff x="2571750" y="190499"/>
          <a:chExt cx="4286250" cy="4324351"/>
        </a:xfrm>
        <a:effectLst>
          <a:reflection stA="9000" endPos="65000" dist="50800" dir="5400000" sy="-100000" algn="bl" rotWithShape="0"/>
        </a:effectLst>
      </xdr:grpSpPr>
      <xdr:sp macro="" textlink="">
        <xdr:nvSpPr>
          <xdr:cNvPr id="5" name="CaixaDeTexto 4"/>
          <xdr:cNvSpPr txBox="1"/>
        </xdr:nvSpPr>
        <xdr:spPr>
          <a:xfrm>
            <a:off x="2571750" y="190499"/>
            <a:ext cx="4286250" cy="4324351"/>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lstStyle/>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Substitua o produto TV por Smartphone e</a:t>
            </a:r>
          </a:p>
          <a:p>
            <a:r>
              <a:rPr lang="pt-BR" sz="1000" b="0" baseline="0">
                <a:latin typeface="Tahoma" panose="020B0604030504040204" pitchFamily="34" charset="0"/>
                <a:ea typeface="Tahoma" panose="020B0604030504040204" pitchFamily="34" charset="0"/>
                <a:cs typeface="Tahoma" panose="020B0604030504040204" pitchFamily="34" charset="0"/>
              </a:rPr>
              <a:t>destaque os valores alterados.</a:t>
            </a:r>
            <a:endPar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2" name="Imagem 1"/>
          <xdr:cNvPicPr>
            <a:picLocks noChangeAspect="1"/>
          </xdr:cNvPicPr>
        </xdr:nvPicPr>
        <xdr:blipFill>
          <a:blip xmlns:r="http://schemas.openxmlformats.org/officeDocument/2006/relationships" r:embed="rId1"/>
          <a:stretch>
            <a:fillRect/>
          </a:stretch>
        </xdr:blipFill>
        <xdr:spPr>
          <a:xfrm>
            <a:off x="2771775" y="1190625"/>
            <a:ext cx="1780952" cy="2866667"/>
          </a:xfrm>
          <a:prstGeom prst="rect">
            <a:avLst/>
          </a:prstGeom>
          <a:effectLst>
            <a:reflection blurRad="6350" stA="17000" endPos="35000" dir="5400000" sy="-100000" algn="bl" rotWithShape="0"/>
          </a:effectLst>
        </xdr:spPr>
      </xdr:pic>
      <xdr:pic>
        <xdr:nvPicPr>
          <xdr:cNvPr id="4" name="Imagem 3"/>
          <xdr:cNvPicPr>
            <a:picLocks noChangeAspect="1"/>
          </xdr:cNvPicPr>
        </xdr:nvPicPr>
        <xdr:blipFill>
          <a:blip xmlns:r="http://schemas.openxmlformats.org/officeDocument/2006/relationships" r:embed="rId2"/>
          <a:stretch>
            <a:fillRect/>
          </a:stretch>
        </xdr:blipFill>
        <xdr:spPr>
          <a:xfrm>
            <a:off x="4810125" y="1085850"/>
            <a:ext cx="1780952" cy="3057143"/>
          </a:xfrm>
          <a:prstGeom prst="rect">
            <a:avLst/>
          </a:prstGeom>
          <a:effectLst>
            <a:reflection blurRad="6350" stA="10000" endPos="35000" dir="5400000" sy="-100000" algn="bl" rotWithShape="0"/>
          </a:effectLst>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190500</xdr:colOff>
      <xdr:row>0</xdr:row>
      <xdr:rowOff>104775</xdr:rowOff>
    </xdr:from>
    <xdr:to>
      <xdr:col>19</xdr:col>
      <xdr:colOff>28355</xdr:colOff>
      <xdr:row>25</xdr:row>
      <xdr:rowOff>57077</xdr:rowOff>
    </xdr:to>
    <xdr:grpSp>
      <xdr:nvGrpSpPr>
        <xdr:cNvPr id="31" name="Agrupar 30"/>
        <xdr:cNvGrpSpPr/>
      </xdr:nvGrpSpPr>
      <xdr:grpSpPr>
        <a:xfrm>
          <a:off x="190500" y="104775"/>
          <a:ext cx="11420255" cy="4714802"/>
          <a:chOff x="76200" y="104775"/>
          <a:chExt cx="11420255" cy="4714802"/>
        </a:xfrm>
      </xdr:grpSpPr>
      <xdr:grpSp>
        <xdr:nvGrpSpPr>
          <xdr:cNvPr id="6" name="Agrupar 5"/>
          <xdr:cNvGrpSpPr/>
        </xdr:nvGrpSpPr>
        <xdr:grpSpPr>
          <a:xfrm>
            <a:off x="3343275" y="1752600"/>
            <a:ext cx="5902643" cy="1781175"/>
            <a:chOff x="3343275" y="1752600"/>
            <a:chExt cx="5902643" cy="1781175"/>
          </a:xfrm>
        </xdr:grpSpPr>
        <xdr:sp macro="" textlink="">
          <xdr:nvSpPr>
            <xdr:cNvPr id="3" name="Retângulo 2"/>
            <xdr:cNvSpPr/>
          </xdr:nvSpPr>
          <xdr:spPr>
            <a:xfrm>
              <a:off x="3343275" y="1752600"/>
              <a:ext cx="5902643" cy="1595117"/>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FÓRMULAS</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5" name="Imagem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34050" y="2314575"/>
              <a:ext cx="1219200" cy="1219200"/>
            </a:xfrm>
            <a:prstGeom prst="rect">
              <a:avLst/>
            </a:prstGeom>
          </xdr:spPr>
        </xdr:pic>
      </xdr:grpSp>
      <xdr:pic>
        <xdr:nvPicPr>
          <xdr:cNvPr id="10" name="Imagem 9"/>
          <xdr:cNvPicPr>
            <a:picLocks noChangeAspect="1"/>
          </xdr:cNvPicPr>
        </xdr:nvPicPr>
        <xdr:blipFill>
          <a:blip xmlns:r="http://schemas.openxmlformats.org/officeDocument/2006/relationships" r:embed="rId2"/>
          <a:stretch>
            <a:fillRect/>
          </a:stretch>
        </xdr:blipFill>
        <xdr:spPr>
          <a:xfrm>
            <a:off x="238125" y="3209925"/>
            <a:ext cx="780952" cy="304762"/>
          </a:xfrm>
          <a:prstGeom prst="rect">
            <a:avLst/>
          </a:prstGeom>
        </xdr:spPr>
      </xdr:pic>
      <xdr:pic>
        <xdr:nvPicPr>
          <xdr:cNvPr id="11" name="Imagem 10"/>
          <xdr:cNvPicPr>
            <a:picLocks noChangeAspect="1"/>
          </xdr:cNvPicPr>
        </xdr:nvPicPr>
        <xdr:blipFill>
          <a:blip xmlns:r="http://schemas.openxmlformats.org/officeDocument/2006/relationships" r:embed="rId3"/>
          <a:stretch>
            <a:fillRect/>
          </a:stretch>
        </xdr:blipFill>
        <xdr:spPr>
          <a:xfrm>
            <a:off x="561975" y="2105025"/>
            <a:ext cx="1761905" cy="580952"/>
          </a:xfrm>
          <a:prstGeom prst="rect">
            <a:avLst/>
          </a:prstGeom>
        </xdr:spPr>
      </xdr:pic>
      <xdr:pic>
        <xdr:nvPicPr>
          <xdr:cNvPr id="12" name="Imagem 11"/>
          <xdr:cNvPicPr>
            <a:picLocks noChangeAspect="1"/>
          </xdr:cNvPicPr>
        </xdr:nvPicPr>
        <xdr:blipFill>
          <a:blip xmlns:r="http://schemas.openxmlformats.org/officeDocument/2006/relationships" r:embed="rId4"/>
          <a:stretch>
            <a:fillRect/>
          </a:stretch>
        </xdr:blipFill>
        <xdr:spPr>
          <a:xfrm>
            <a:off x="4286250" y="361950"/>
            <a:ext cx="2476190" cy="561905"/>
          </a:xfrm>
          <a:prstGeom prst="rect">
            <a:avLst/>
          </a:prstGeom>
        </xdr:spPr>
      </xdr:pic>
      <xdr:pic>
        <xdr:nvPicPr>
          <xdr:cNvPr id="13" name="Imagem 12"/>
          <xdr:cNvPicPr>
            <a:picLocks noChangeAspect="1"/>
          </xdr:cNvPicPr>
        </xdr:nvPicPr>
        <xdr:blipFill>
          <a:blip xmlns:r="http://schemas.openxmlformats.org/officeDocument/2006/relationships" r:embed="rId5"/>
          <a:stretch>
            <a:fillRect/>
          </a:stretch>
        </xdr:blipFill>
        <xdr:spPr>
          <a:xfrm>
            <a:off x="7477125" y="704850"/>
            <a:ext cx="2771429" cy="552381"/>
          </a:xfrm>
          <a:prstGeom prst="rect">
            <a:avLst/>
          </a:prstGeom>
        </xdr:spPr>
      </xdr:pic>
      <xdr:pic>
        <xdr:nvPicPr>
          <xdr:cNvPr id="14" name="Imagem 13"/>
          <xdr:cNvPicPr>
            <a:picLocks noChangeAspect="1"/>
          </xdr:cNvPicPr>
        </xdr:nvPicPr>
        <xdr:blipFill>
          <a:blip xmlns:r="http://schemas.openxmlformats.org/officeDocument/2006/relationships" r:embed="rId6"/>
          <a:stretch>
            <a:fillRect/>
          </a:stretch>
        </xdr:blipFill>
        <xdr:spPr>
          <a:xfrm>
            <a:off x="10125075" y="3038475"/>
            <a:ext cx="1085714" cy="409524"/>
          </a:xfrm>
          <a:prstGeom prst="rect">
            <a:avLst/>
          </a:prstGeom>
        </xdr:spPr>
      </xdr:pic>
      <xdr:pic>
        <xdr:nvPicPr>
          <xdr:cNvPr id="16" name="Imagem 15"/>
          <xdr:cNvPicPr>
            <a:picLocks noChangeAspect="1"/>
          </xdr:cNvPicPr>
        </xdr:nvPicPr>
        <xdr:blipFill>
          <a:blip xmlns:r="http://schemas.openxmlformats.org/officeDocument/2006/relationships" r:embed="rId7"/>
          <a:stretch>
            <a:fillRect/>
          </a:stretch>
        </xdr:blipFill>
        <xdr:spPr>
          <a:xfrm>
            <a:off x="4371974" y="2619375"/>
            <a:ext cx="961905" cy="342857"/>
          </a:xfrm>
          <a:prstGeom prst="rect">
            <a:avLst/>
          </a:prstGeom>
        </xdr:spPr>
      </xdr:pic>
      <xdr:pic>
        <xdr:nvPicPr>
          <xdr:cNvPr id="17" name="Imagem 16"/>
          <xdr:cNvPicPr>
            <a:picLocks noChangeAspect="1"/>
          </xdr:cNvPicPr>
        </xdr:nvPicPr>
        <xdr:blipFill>
          <a:blip xmlns:r="http://schemas.openxmlformats.org/officeDocument/2006/relationships" r:embed="rId8"/>
          <a:stretch>
            <a:fillRect/>
          </a:stretch>
        </xdr:blipFill>
        <xdr:spPr>
          <a:xfrm>
            <a:off x="7134225" y="3209925"/>
            <a:ext cx="1466667" cy="495238"/>
          </a:xfrm>
          <a:prstGeom prst="rect">
            <a:avLst/>
          </a:prstGeom>
        </xdr:spPr>
      </xdr:pic>
      <xdr:pic>
        <xdr:nvPicPr>
          <xdr:cNvPr id="18" name="Imagem 17"/>
          <xdr:cNvPicPr>
            <a:picLocks noChangeAspect="1"/>
          </xdr:cNvPicPr>
        </xdr:nvPicPr>
        <xdr:blipFill>
          <a:blip xmlns:r="http://schemas.openxmlformats.org/officeDocument/2006/relationships" r:embed="rId9"/>
          <a:stretch>
            <a:fillRect/>
          </a:stretch>
        </xdr:blipFill>
        <xdr:spPr>
          <a:xfrm>
            <a:off x="5857875" y="4171950"/>
            <a:ext cx="2895238" cy="485714"/>
          </a:xfrm>
          <a:prstGeom prst="rect">
            <a:avLst/>
          </a:prstGeom>
        </xdr:spPr>
      </xdr:pic>
      <xdr:pic>
        <xdr:nvPicPr>
          <xdr:cNvPr id="19" name="Imagem 18"/>
          <xdr:cNvPicPr>
            <a:picLocks noChangeAspect="1"/>
          </xdr:cNvPicPr>
        </xdr:nvPicPr>
        <xdr:blipFill>
          <a:blip xmlns:r="http://schemas.openxmlformats.org/officeDocument/2006/relationships" r:embed="rId10"/>
          <a:stretch>
            <a:fillRect/>
          </a:stretch>
        </xdr:blipFill>
        <xdr:spPr>
          <a:xfrm>
            <a:off x="76200" y="142875"/>
            <a:ext cx="2695238" cy="476190"/>
          </a:xfrm>
          <a:prstGeom prst="rect">
            <a:avLst/>
          </a:prstGeom>
        </xdr:spPr>
      </xdr:pic>
      <xdr:pic>
        <xdr:nvPicPr>
          <xdr:cNvPr id="20" name="Imagem 19"/>
          <xdr:cNvPicPr>
            <a:picLocks noChangeAspect="1"/>
          </xdr:cNvPicPr>
        </xdr:nvPicPr>
        <xdr:blipFill>
          <a:blip xmlns:r="http://schemas.openxmlformats.org/officeDocument/2006/relationships" r:embed="rId3"/>
          <a:stretch>
            <a:fillRect/>
          </a:stretch>
        </xdr:blipFill>
        <xdr:spPr>
          <a:xfrm>
            <a:off x="9734550" y="2162175"/>
            <a:ext cx="1761905" cy="580952"/>
          </a:xfrm>
          <a:prstGeom prst="rect">
            <a:avLst/>
          </a:prstGeom>
        </xdr:spPr>
      </xdr:pic>
      <xdr:pic>
        <xdr:nvPicPr>
          <xdr:cNvPr id="21" name="Imagem 20"/>
          <xdr:cNvPicPr>
            <a:picLocks noChangeAspect="1"/>
          </xdr:cNvPicPr>
        </xdr:nvPicPr>
        <xdr:blipFill>
          <a:blip xmlns:r="http://schemas.openxmlformats.org/officeDocument/2006/relationships" r:embed="rId8"/>
          <a:stretch>
            <a:fillRect/>
          </a:stretch>
        </xdr:blipFill>
        <xdr:spPr>
          <a:xfrm>
            <a:off x="428625" y="4238625"/>
            <a:ext cx="1466667" cy="495238"/>
          </a:xfrm>
          <a:prstGeom prst="rect">
            <a:avLst/>
          </a:prstGeom>
        </xdr:spPr>
      </xdr:pic>
      <xdr:pic>
        <xdr:nvPicPr>
          <xdr:cNvPr id="22" name="Imagem 21"/>
          <xdr:cNvPicPr>
            <a:picLocks noChangeAspect="1"/>
          </xdr:cNvPicPr>
        </xdr:nvPicPr>
        <xdr:blipFill>
          <a:blip xmlns:r="http://schemas.openxmlformats.org/officeDocument/2006/relationships" r:embed="rId9"/>
          <a:stretch>
            <a:fillRect/>
          </a:stretch>
        </xdr:blipFill>
        <xdr:spPr>
          <a:xfrm>
            <a:off x="561975" y="942975"/>
            <a:ext cx="2895238" cy="485714"/>
          </a:xfrm>
          <a:prstGeom prst="rect">
            <a:avLst/>
          </a:prstGeom>
        </xdr:spPr>
      </xdr:pic>
      <xdr:pic>
        <xdr:nvPicPr>
          <xdr:cNvPr id="23" name="Imagem 22"/>
          <xdr:cNvPicPr>
            <a:picLocks noChangeAspect="1"/>
          </xdr:cNvPicPr>
        </xdr:nvPicPr>
        <xdr:blipFill>
          <a:blip xmlns:r="http://schemas.openxmlformats.org/officeDocument/2006/relationships" r:embed="rId3"/>
          <a:stretch>
            <a:fillRect/>
          </a:stretch>
        </xdr:blipFill>
        <xdr:spPr>
          <a:xfrm>
            <a:off x="2990850" y="4210050"/>
            <a:ext cx="1761905" cy="580952"/>
          </a:xfrm>
          <a:prstGeom prst="rect">
            <a:avLst/>
          </a:prstGeom>
        </xdr:spPr>
      </xdr:pic>
      <xdr:pic>
        <xdr:nvPicPr>
          <xdr:cNvPr id="24" name="Imagem 23"/>
          <xdr:cNvPicPr>
            <a:picLocks noChangeAspect="1"/>
          </xdr:cNvPicPr>
        </xdr:nvPicPr>
        <xdr:blipFill>
          <a:blip xmlns:r="http://schemas.openxmlformats.org/officeDocument/2006/relationships" r:embed="rId2"/>
          <a:stretch>
            <a:fillRect/>
          </a:stretch>
        </xdr:blipFill>
        <xdr:spPr>
          <a:xfrm>
            <a:off x="10258425" y="1581150"/>
            <a:ext cx="780952" cy="304762"/>
          </a:xfrm>
          <a:prstGeom prst="rect">
            <a:avLst/>
          </a:prstGeom>
        </xdr:spPr>
      </xdr:pic>
      <xdr:pic>
        <xdr:nvPicPr>
          <xdr:cNvPr id="25" name="Imagem 24"/>
          <xdr:cNvPicPr>
            <a:picLocks noChangeAspect="1"/>
          </xdr:cNvPicPr>
        </xdr:nvPicPr>
        <xdr:blipFill>
          <a:blip xmlns:r="http://schemas.openxmlformats.org/officeDocument/2006/relationships" r:embed="rId4"/>
          <a:stretch>
            <a:fillRect/>
          </a:stretch>
        </xdr:blipFill>
        <xdr:spPr>
          <a:xfrm>
            <a:off x="1304925" y="3448050"/>
            <a:ext cx="2476190" cy="561905"/>
          </a:xfrm>
          <a:prstGeom prst="rect">
            <a:avLst/>
          </a:prstGeom>
        </xdr:spPr>
      </xdr:pic>
      <xdr:pic>
        <xdr:nvPicPr>
          <xdr:cNvPr id="26" name="Imagem 25"/>
          <xdr:cNvPicPr>
            <a:picLocks noChangeAspect="1"/>
          </xdr:cNvPicPr>
        </xdr:nvPicPr>
        <xdr:blipFill>
          <a:blip xmlns:r="http://schemas.openxmlformats.org/officeDocument/2006/relationships" r:embed="rId2"/>
          <a:stretch>
            <a:fillRect/>
          </a:stretch>
        </xdr:blipFill>
        <xdr:spPr>
          <a:xfrm>
            <a:off x="4724400" y="3600450"/>
            <a:ext cx="780952" cy="304762"/>
          </a:xfrm>
          <a:prstGeom prst="rect">
            <a:avLst/>
          </a:prstGeom>
        </xdr:spPr>
      </xdr:pic>
      <xdr:pic>
        <xdr:nvPicPr>
          <xdr:cNvPr id="28" name="Imagem 27"/>
          <xdr:cNvPicPr>
            <a:picLocks noChangeAspect="1"/>
          </xdr:cNvPicPr>
        </xdr:nvPicPr>
        <xdr:blipFill>
          <a:blip xmlns:r="http://schemas.openxmlformats.org/officeDocument/2006/relationships" r:embed="rId3"/>
          <a:stretch>
            <a:fillRect/>
          </a:stretch>
        </xdr:blipFill>
        <xdr:spPr>
          <a:xfrm>
            <a:off x="9401175" y="4238625"/>
            <a:ext cx="1761905" cy="580952"/>
          </a:xfrm>
          <a:prstGeom prst="rect">
            <a:avLst/>
          </a:prstGeom>
        </xdr:spPr>
      </xdr:pic>
      <xdr:pic>
        <xdr:nvPicPr>
          <xdr:cNvPr id="29" name="Imagem 28"/>
          <xdr:cNvPicPr>
            <a:picLocks noChangeAspect="1"/>
          </xdr:cNvPicPr>
        </xdr:nvPicPr>
        <xdr:blipFill>
          <a:blip xmlns:r="http://schemas.openxmlformats.org/officeDocument/2006/relationships" r:embed="rId2"/>
          <a:stretch>
            <a:fillRect/>
          </a:stretch>
        </xdr:blipFill>
        <xdr:spPr>
          <a:xfrm>
            <a:off x="7048500" y="371475"/>
            <a:ext cx="780952" cy="304762"/>
          </a:xfrm>
          <a:prstGeom prst="rect">
            <a:avLst/>
          </a:prstGeom>
        </xdr:spPr>
      </xdr:pic>
      <xdr:pic>
        <xdr:nvPicPr>
          <xdr:cNvPr id="30" name="Imagem 29"/>
          <xdr:cNvPicPr>
            <a:picLocks noChangeAspect="1"/>
          </xdr:cNvPicPr>
        </xdr:nvPicPr>
        <xdr:blipFill>
          <a:blip xmlns:r="http://schemas.openxmlformats.org/officeDocument/2006/relationships" r:embed="rId8"/>
          <a:stretch>
            <a:fillRect/>
          </a:stretch>
        </xdr:blipFill>
        <xdr:spPr>
          <a:xfrm>
            <a:off x="8458200" y="104775"/>
            <a:ext cx="1466667" cy="495238"/>
          </a:xfrm>
          <a:prstGeom prst="rect">
            <a:avLst/>
          </a:prstGeom>
        </xdr:spPr>
      </xdr:pic>
      <xdr:pic>
        <xdr:nvPicPr>
          <xdr:cNvPr id="32" name="Imagem 31"/>
          <xdr:cNvPicPr>
            <a:picLocks noChangeAspect="1"/>
          </xdr:cNvPicPr>
        </xdr:nvPicPr>
        <xdr:blipFill>
          <a:blip xmlns:r="http://schemas.openxmlformats.org/officeDocument/2006/relationships" r:embed="rId4"/>
          <a:stretch>
            <a:fillRect/>
          </a:stretch>
        </xdr:blipFill>
        <xdr:spPr>
          <a:xfrm>
            <a:off x="8839200" y="3638550"/>
            <a:ext cx="2476190" cy="561905"/>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xdr:from>
      <xdr:col>2</xdr:col>
      <xdr:colOff>857250</xdr:colOff>
      <xdr:row>1</xdr:row>
      <xdr:rowOff>133351</xdr:rowOff>
    </xdr:from>
    <xdr:to>
      <xdr:col>10</xdr:col>
      <xdr:colOff>152400</xdr:colOff>
      <xdr:row>18</xdr:row>
      <xdr:rowOff>76201</xdr:rowOff>
    </xdr:to>
    <xdr:grpSp>
      <xdr:nvGrpSpPr>
        <xdr:cNvPr id="6" name="Agrupar 5"/>
        <xdr:cNvGrpSpPr/>
      </xdr:nvGrpSpPr>
      <xdr:grpSpPr>
        <a:xfrm>
          <a:off x="2676525" y="323851"/>
          <a:ext cx="6924675" cy="3181350"/>
          <a:chOff x="1647825" y="85726"/>
          <a:chExt cx="6924675" cy="3181350"/>
        </a:xfrm>
        <a:solidFill>
          <a:srgbClr val="002060"/>
        </a:solidFill>
        <a:effectLst>
          <a:reflection stA="32000" endPos="65000" dist="50800" dir="5400000" sy="-100000" algn="bl" rotWithShape="0"/>
        </a:effectLst>
      </xdr:grpSpPr>
      <xdr:sp macro="" textlink="">
        <xdr:nvSpPr>
          <xdr:cNvPr id="12" name="CaixaDeTexto 11"/>
          <xdr:cNvSpPr txBox="1"/>
        </xdr:nvSpPr>
        <xdr:spPr>
          <a:xfrm>
            <a:off x="1647825" y="85726"/>
            <a:ext cx="6924675" cy="3181350"/>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CAPÍTULO 05</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rPr>
              <a:t>Neste capítulo, você será convidado a usar fórmulas que envolvem operações básicas, cálculos de porcentagem, exponenciação e concatenação de dados. Você aprenderá:</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Ordem dos Operadores</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1.1. Conheça a ordem em que os cálculos são realizados em suas fórmulas</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Adição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Subtração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 Multiplicação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5. Divisão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5.1. Divisão e Congelamento (Referência absoluta)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6. Exponenciação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7. Porcentagem</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8. Concatenação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10" name="Conector reto 9"/>
          <xdr:cNvCxnSpPr/>
        </xdr:nvCxnSpPr>
        <xdr:spPr>
          <a:xfrm>
            <a:off x="1733550" y="419100"/>
            <a:ext cx="6660000" cy="0"/>
          </a:xfrm>
          <a:prstGeom prst="line">
            <a:avLst/>
          </a:prstGeom>
          <a:grpFill/>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 name="Conector reto 10"/>
          <xdr:cNvCxnSpPr/>
        </xdr:nvCxnSpPr>
        <xdr:spPr>
          <a:xfrm>
            <a:off x="1733550" y="1095375"/>
            <a:ext cx="6660000" cy="0"/>
          </a:xfrm>
          <a:prstGeom prst="line">
            <a:avLst/>
          </a:prstGeom>
          <a:grpFill/>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9.xml><?xml version="1.0" encoding="utf-8"?>
<xdr:wsDr xmlns:xdr="http://schemas.openxmlformats.org/drawingml/2006/spreadsheetDrawing" xmlns:a="http://schemas.openxmlformats.org/drawingml/2006/main">
  <xdr:twoCellAnchor>
    <xdr:from>
      <xdr:col>7</xdr:col>
      <xdr:colOff>9525</xdr:colOff>
      <xdr:row>0</xdr:row>
      <xdr:rowOff>142875</xdr:rowOff>
    </xdr:from>
    <xdr:to>
      <xdr:col>15</xdr:col>
      <xdr:colOff>228600</xdr:colOff>
      <xdr:row>14</xdr:row>
      <xdr:rowOff>66675</xdr:rowOff>
    </xdr:to>
    <xdr:grpSp>
      <xdr:nvGrpSpPr>
        <xdr:cNvPr id="10" name="Agrupar 9"/>
        <xdr:cNvGrpSpPr/>
      </xdr:nvGrpSpPr>
      <xdr:grpSpPr>
        <a:xfrm>
          <a:off x="5514975" y="142875"/>
          <a:ext cx="5095875" cy="2619375"/>
          <a:chOff x="5514975" y="142875"/>
          <a:chExt cx="5095875" cy="2619375"/>
        </a:xfrm>
        <a:effectLst>
          <a:reflection stA="20000" endPos="65000" dist="50800" dir="5400000" sy="-100000" algn="bl" rotWithShape="0"/>
        </a:effectLst>
      </xdr:grpSpPr>
      <xdr:grpSp>
        <xdr:nvGrpSpPr>
          <xdr:cNvPr id="7" name="Grupo 6"/>
          <xdr:cNvGrpSpPr/>
        </xdr:nvGrpSpPr>
        <xdr:grpSpPr>
          <a:xfrm>
            <a:off x="5514975" y="142875"/>
            <a:ext cx="5095875" cy="2619375"/>
            <a:chOff x="3533775" y="1019175"/>
            <a:chExt cx="5095875" cy="2619375"/>
          </a:xfrm>
        </xdr:grpSpPr>
        <xdr:grpSp>
          <xdr:nvGrpSpPr>
            <xdr:cNvPr id="5" name="Grupo 4"/>
            <xdr:cNvGrpSpPr/>
          </xdr:nvGrpSpPr>
          <xdr:grpSpPr>
            <a:xfrm>
              <a:off x="3533775" y="1019175"/>
              <a:ext cx="5095875" cy="2619375"/>
              <a:chOff x="2790825" y="1276350"/>
              <a:chExt cx="5095875" cy="2619375"/>
            </a:xfrm>
          </xdr:grpSpPr>
          <xdr:sp macro="" textlink="">
            <xdr:nvSpPr>
              <xdr:cNvPr id="2" name="CaixaDeTexto 1"/>
              <xdr:cNvSpPr txBox="1"/>
            </xdr:nvSpPr>
            <xdr:spPr>
              <a:xfrm>
                <a:off x="2790825" y="1276350"/>
                <a:ext cx="5095875" cy="261937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ADIÇÃO</a:t>
                </a:r>
                <a:endParaRPr lang="pt-BR" sz="1400" b="1">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Nesta etapa, você aprenderá a cria fórmulas</a:t>
                </a:r>
                <a:r>
                  <a:rPr lang="pt-BR" sz="1000" b="0" baseline="0">
                    <a:latin typeface="Tahoma" panose="020B0604030504040204" pitchFamily="34" charset="0"/>
                    <a:ea typeface="Tahoma" panose="020B0604030504040204" pitchFamily="34" charset="0"/>
                    <a:cs typeface="Tahoma" panose="020B0604030504040204" pitchFamily="34" charset="0"/>
                  </a:rPr>
                  <a:t> para</a:t>
                </a:r>
              </a:p>
              <a:p>
                <a:r>
                  <a:rPr lang="pt-BR" sz="1000" b="0" baseline="0">
                    <a:latin typeface="Tahoma" panose="020B0604030504040204" pitchFamily="34" charset="0"/>
                    <a:ea typeface="Tahoma" panose="020B0604030504040204" pitchFamily="34" charset="0"/>
                    <a:cs typeface="Tahoma" panose="020B0604030504040204" pitchFamily="34" charset="0"/>
                  </a:rPr>
                  <a:t>realizar a soma de valores em uma tabela.</a:t>
                </a:r>
                <a:endParaRPr lang="pt-BR" sz="1000" b="0">
                  <a:latin typeface="Tahoma" panose="020B0604030504040204" pitchFamily="34" charset="0"/>
                  <a:ea typeface="Tahoma" panose="020B0604030504040204" pitchFamily="34" charset="0"/>
                  <a:cs typeface="Tahoma" panose="020B0604030504040204" pitchFamily="34" charset="0"/>
                </a:endParaRP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Núm1+Núm2+Núm3+Núm4</a:t>
                </a: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stretch>
                <a:fillRect/>
              </a:stretch>
            </xdr:blipFill>
            <xdr:spPr>
              <a:xfrm>
                <a:off x="3162300" y="2695575"/>
                <a:ext cx="4295238" cy="961905"/>
              </a:xfrm>
              <a:prstGeom prst="rect">
                <a:avLst/>
              </a:prstGeom>
              <a:effectLst>
                <a:reflection blurRad="6350" stA="42000" endPos="35000" dir="5400000" sy="-100000" algn="bl" rotWithShape="0"/>
              </a:effectLst>
            </xdr:spPr>
          </xdr:pic>
        </xdr:grpSp>
        <xdr:sp macro="" textlink="">
          <xdr:nvSpPr>
            <xdr:cNvPr id="6" name="Retângulo 5"/>
            <xdr:cNvSpPr/>
          </xdr:nvSpPr>
          <xdr:spPr>
            <a:xfrm>
              <a:off x="7381875" y="2428875"/>
              <a:ext cx="8001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pic>
        <xdr:nvPicPr>
          <xdr:cNvPr id="4" name="Imagem 3"/>
          <xdr:cNvPicPr>
            <a:picLocks noChangeAspect="1"/>
          </xdr:cNvPicPr>
        </xdr:nvPicPr>
        <xdr:blipFill>
          <a:blip xmlns:r="http://schemas.openxmlformats.org/officeDocument/2006/relationships" r:embed="rId2">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9048750" y="234443"/>
            <a:ext cx="1219200" cy="1238553"/>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xdr:from>
      <xdr:col>6</xdr:col>
      <xdr:colOff>581023</xdr:colOff>
      <xdr:row>0</xdr:row>
      <xdr:rowOff>47624</xdr:rowOff>
    </xdr:from>
    <xdr:to>
      <xdr:col>15</xdr:col>
      <xdr:colOff>171450</xdr:colOff>
      <xdr:row>21</xdr:row>
      <xdr:rowOff>133349</xdr:rowOff>
    </xdr:to>
    <xdr:grpSp>
      <xdr:nvGrpSpPr>
        <xdr:cNvPr id="13" name="Agrupar 12"/>
        <xdr:cNvGrpSpPr/>
      </xdr:nvGrpSpPr>
      <xdr:grpSpPr>
        <a:xfrm>
          <a:off x="5962648" y="47624"/>
          <a:ext cx="5076827" cy="4162425"/>
          <a:chOff x="5962648" y="47624"/>
          <a:chExt cx="5076827" cy="4162425"/>
        </a:xfrm>
        <a:effectLst>
          <a:reflection blurRad="6350" stA="31000" endPos="35000" dir="5400000" sy="-100000" algn="bl" rotWithShape="0"/>
        </a:effectLst>
      </xdr:grpSpPr>
      <xdr:grpSp>
        <xdr:nvGrpSpPr>
          <xdr:cNvPr id="10" name="Grupo 9"/>
          <xdr:cNvGrpSpPr/>
        </xdr:nvGrpSpPr>
        <xdr:grpSpPr>
          <a:xfrm>
            <a:off x="5962648" y="47624"/>
            <a:ext cx="5076827" cy="4162425"/>
            <a:chOff x="5962648" y="47624"/>
            <a:chExt cx="5076827" cy="4086225"/>
          </a:xfrm>
        </xdr:grpSpPr>
        <xdr:grpSp>
          <xdr:nvGrpSpPr>
            <xdr:cNvPr id="7" name="Grupo 6"/>
            <xdr:cNvGrpSpPr/>
          </xdr:nvGrpSpPr>
          <xdr:grpSpPr>
            <a:xfrm>
              <a:off x="5962648" y="47624"/>
              <a:ext cx="5076827" cy="4086225"/>
              <a:chOff x="5962648" y="47624"/>
              <a:chExt cx="5076827" cy="4086225"/>
            </a:xfrm>
          </xdr:grpSpPr>
          <xdr:sp macro="" textlink="">
            <xdr:nvSpPr>
              <xdr:cNvPr id="3" name="CaixaDeTexto 2"/>
              <xdr:cNvSpPr txBox="1"/>
            </xdr:nvSpPr>
            <xdr:spPr>
              <a:xfrm>
                <a:off x="5962648" y="47624"/>
                <a:ext cx="5076827" cy="408622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SUBTRAÇÃO</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Nesta</a:t>
                </a:r>
                <a:r>
                  <a:rPr lang="pt-BR" sz="1000" b="0" baseline="0">
                    <a:latin typeface="Tahoma" panose="020B0604030504040204" pitchFamily="34" charset="0"/>
                    <a:ea typeface="Tahoma" panose="020B0604030504040204" pitchFamily="34" charset="0"/>
                    <a:cs typeface="Tahoma" panose="020B0604030504040204" pitchFamily="34" charset="0"/>
                  </a:rPr>
                  <a:t> etapa, você aprenderá a criar fórmulas envolvendo </a:t>
                </a:r>
              </a:p>
              <a:p>
                <a:r>
                  <a:rPr lang="pt-BR" sz="1000" b="0" baseline="0">
                    <a:latin typeface="Tahoma" panose="020B0604030504040204" pitchFamily="34" charset="0"/>
                    <a:ea typeface="Tahoma" panose="020B0604030504040204" pitchFamily="34" charset="0"/>
                    <a:cs typeface="Tahoma" panose="020B0604030504040204" pitchFamily="34" charset="0"/>
                  </a:rPr>
                  <a:t>subtração, e reforçará o raciocínio com fórmulas de adição.</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Aqui você deve, calcular</a:t>
                </a:r>
                <a:r>
                  <a:rPr lang="pt-BR" sz="1000" b="0" baseline="0">
                    <a:latin typeface="Tahoma" panose="020B0604030504040204" pitchFamily="34" charset="0"/>
                    <a:ea typeface="Tahoma" panose="020B0604030504040204" pitchFamily="34" charset="0"/>
                    <a:cs typeface="Tahoma" panose="020B0604030504040204" pitchFamily="34" charset="0"/>
                  </a:rPr>
                  <a:t> o </a:t>
                </a:r>
                <a:r>
                  <a:rPr lang="pt-BR" sz="1000" b="1" baseline="0">
                    <a:latin typeface="Tahoma" panose="020B0604030504040204" pitchFamily="34" charset="0"/>
                    <a:ea typeface="Tahoma" panose="020B0604030504040204" pitchFamily="34" charset="0"/>
                    <a:cs typeface="Tahoma" panose="020B0604030504040204" pitchFamily="34" charset="0"/>
                  </a:rPr>
                  <a:t>Salário Liquido </a:t>
                </a:r>
                <a:r>
                  <a:rPr lang="pt-BR" sz="1000" b="0" baseline="0">
                    <a:latin typeface="Tahoma" panose="020B0604030504040204" pitchFamily="34" charset="0"/>
                    <a:ea typeface="Tahoma" panose="020B0604030504040204" pitchFamily="34" charset="0"/>
                    <a:cs typeface="Tahoma" panose="020B0604030504040204" pitchFamily="34" charset="0"/>
                  </a:rPr>
                  <a:t>e </a:t>
                </a:r>
                <a:r>
                  <a:rPr lang="pt-BR" sz="1000" b="1" baseline="0">
                    <a:latin typeface="Tahoma" panose="020B0604030504040204" pitchFamily="34" charset="0"/>
                    <a:ea typeface="Tahoma" panose="020B0604030504040204" pitchFamily="34" charset="0"/>
                    <a:cs typeface="Tahoma" panose="020B0604030504040204" pitchFamily="34" charset="0"/>
                  </a:rPr>
                  <a:t>Saldo</a:t>
                </a:r>
                <a:r>
                  <a:rPr lang="pt-BR" sz="1000" b="0" baseline="0">
                    <a:latin typeface="Tahoma" panose="020B0604030504040204" pitchFamily="34" charset="0"/>
                    <a:ea typeface="Tahoma" panose="020B0604030504040204" pitchFamily="34" charset="0"/>
                    <a:cs typeface="Tahoma" panose="020B0604030504040204" pitchFamily="34" charset="0"/>
                  </a:rPr>
                  <a:t> com </a:t>
                </a:r>
              </a:p>
              <a:p>
                <a:r>
                  <a:rPr lang="pt-BR" sz="1000" b="0" baseline="0">
                    <a:latin typeface="Tahoma" panose="020B0604030504040204" pitchFamily="34" charset="0"/>
                    <a:ea typeface="Tahoma" panose="020B0604030504040204" pitchFamily="34" charset="0"/>
                    <a:cs typeface="Tahoma" panose="020B0604030504040204" pitchFamily="34" charset="0"/>
                  </a:rPr>
                  <a:t>base nos valores da tabela </a:t>
                </a:r>
                <a:r>
                  <a:rPr lang="pt-BR" sz="1000" b="1" baseline="0">
                    <a:latin typeface="Tahoma" panose="020B0604030504040204" pitchFamily="34" charset="0"/>
                    <a:ea typeface="Tahoma" panose="020B0604030504040204" pitchFamily="34" charset="0"/>
                    <a:cs typeface="Tahoma" panose="020B0604030504040204" pitchFamily="34" charset="0"/>
                  </a:rPr>
                  <a:t>TblDespesas</a:t>
                </a:r>
                <a:r>
                  <a:rPr lang="pt-BR" sz="1000" b="0" baseline="0">
                    <a:latin typeface="Tahoma" panose="020B0604030504040204" pitchFamily="34" charset="0"/>
                    <a:ea typeface="Tahoma" panose="020B0604030504040204" pitchFamily="34" charset="0"/>
                    <a:cs typeface="Tahoma" panose="020B0604030504040204" pitchFamily="34" charset="0"/>
                  </a:rPr>
                  <a:t> e tabela </a:t>
                </a:r>
                <a:r>
                  <a:rPr lang="pt-BR" sz="1000" b="1" baseline="0">
                    <a:latin typeface="Tahoma" panose="020B0604030504040204" pitchFamily="34" charset="0"/>
                    <a:ea typeface="Tahoma" panose="020B0604030504040204" pitchFamily="34" charset="0"/>
                    <a:cs typeface="Tahoma" panose="020B0604030504040204" pitchFamily="34" charset="0"/>
                  </a:rPr>
                  <a:t>TblImpostos</a:t>
                </a:r>
                <a:r>
                  <a:rPr lang="pt-BR" sz="1000" b="0" baseline="0">
                    <a:latin typeface="Tahoma" panose="020B0604030504040204" pitchFamily="34" charset="0"/>
                    <a:ea typeface="Tahoma" panose="020B0604030504040204" pitchFamily="34" charset="0"/>
                    <a:cs typeface="Tahoma" panose="020B0604030504040204" pitchFamily="34" charset="0"/>
                  </a:rPr>
                  <a:t>.</a:t>
                </a:r>
                <a:endParaRPr lang="pt-BR" sz="1000" b="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5" name="Imagem 4"/>
              <xdr:cNvPicPr>
                <a:picLocks noChangeAspect="1"/>
              </xdr:cNvPicPr>
            </xdr:nvPicPr>
            <xdr:blipFill>
              <a:blip xmlns:r="http://schemas.openxmlformats.org/officeDocument/2006/relationships" r:embed="rId1"/>
              <a:stretch>
                <a:fillRect/>
              </a:stretch>
            </xdr:blipFill>
            <xdr:spPr>
              <a:xfrm>
                <a:off x="6286500" y="1752600"/>
                <a:ext cx="1961905" cy="2295238"/>
              </a:xfrm>
              <a:prstGeom prst="rect">
                <a:avLst/>
              </a:prstGeom>
              <a:effectLst>
                <a:reflection stA="37000" endPos="12000" dist="50800" dir="5400000" sy="-100000" algn="bl" rotWithShape="0"/>
              </a:effectLst>
            </xdr:spPr>
          </xdr:pic>
          <xdr:pic>
            <xdr:nvPicPr>
              <xdr:cNvPr id="6" name="Imagem 5"/>
              <xdr:cNvPicPr>
                <a:picLocks noChangeAspect="1"/>
              </xdr:cNvPicPr>
            </xdr:nvPicPr>
            <xdr:blipFill>
              <a:blip xmlns:r="http://schemas.openxmlformats.org/officeDocument/2006/relationships" r:embed="rId2"/>
              <a:stretch>
                <a:fillRect/>
              </a:stretch>
            </xdr:blipFill>
            <xdr:spPr>
              <a:xfrm>
                <a:off x="8515350" y="1743075"/>
                <a:ext cx="2219048" cy="1342857"/>
              </a:xfrm>
              <a:prstGeom prst="rect">
                <a:avLst/>
              </a:prstGeom>
              <a:effectLst>
                <a:reflection stA="37000" endPos="12000" dist="50800" dir="5400000" sy="-100000" algn="bl" rotWithShape="0"/>
              </a:effectLst>
            </xdr:spPr>
          </xdr:pic>
        </xdr:grpSp>
        <xdr:sp macro="" textlink="">
          <xdr:nvSpPr>
            <xdr:cNvPr id="8" name="Retângulo 7"/>
            <xdr:cNvSpPr/>
          </xdr:nvSpPr>
          <xdr:spPr>
            <a:xfrm>
              <a:off x="9839325" y="2495550"/>
              <a:ext cx="88582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9" name="Retângulo 8"/>
            <xdr:cNvSpPr/>
          </xdr:nvSpPr>
          <xdr:spPr>
            <a:xfrm>
              <a:off x="9839325" y="2867025"/>
              <a:ext cx="88582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pic>
        <xdr:nvPicPr>
          <xdr:cNvPr id="4" name="Imagem 3"/>
          <xdr:cNvPicPr>
            <a:picLocks noChangeAspect="1"/>
          </xdr:cNvPicPr>
        </xdr:nvPicPr>
        <xdr:blipFill>
          <a:blip xmlns:r="http://schemas.openxmlformats.org/officeDocument/2006/relationships" r:embed="rId3">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9810750" y="161926"/>
            <a:ext cx="1078259" cy="1095374"/>
          </a:xfrm>
          <a:prstGeom prst="rect">
            <a:avLst/>
          </a:prstGeom>
        </xdr:spPr>
      </xdr:pic>
    </xdr:grpSp>
    <xdr:clientData/>
  </xdr:twoCellAnchor>
</xdr:wsDr>
</file>

<file path=xl/drawings/drawing31.xml><?xml version="1.0" encoding="utf-8"?>
<xdr:wsDr xmlns:xdr="http://schemas.openxmlformats.org/drawingml/2006/spreadsheetDrawing" xmlns:a="http://schemas.openxmlformats.org/drawingml/2006/main">
  <xdr:twoCellAnchor>
    <xdr:from>
      <xdr:col>6</xdr:col>
      <xdr:colOff>390524</xdr:colOff>
      <xdr:row>0</xdr:row>
      <xdr:rowOff>9525</xdr:rowOff>
    </xdr:from>
    <xdr:to>
      <xdr:col>13</xdr:col>
      <xdr:colOff>857250</xdr:colOff>
      <xdr:row>24</xdr:row>
      <xdr:rowOff>66674</xdr:rowOff>
    </xdr:to>
    <xdr:grpSp>
      <xdr:nvGrpSpPr>
        <xdr:cNvPr id="3" name="Agrupar 2"/>
        <xdr:cNvGrpSpPr/>
      </xdr:nvGrpSpPr>
      <xdr:grpSpPr>
        <a:xfrm>
          <a:off x="6219824" y="9525"/>
          <a:ext cx="6200776" cy="4924424"/>
          <a:chOff x="6219824" y="9525"/>
          <a:chExt cx="6200776" cy="4924424"/>
        </a:xfrm>
        <a:effectLst>
          <a:reflection stA="13000" endPos="65000" dist="50800" dir="5400000" sy="-100000" algn="bl" rotWithShape="0"/>
        </a:effectLst>
      </xdr:grpSpPr>
      <xdr:grpSp>
        <xdr:nvGrpSpPr>
          <xdr:cNvPr id="10" name="Grupo 9"/>
          <xdr:cNvGrpSpPr/>
        </xdr:nvGrpSpPr>
        <xdr:grpSpPr>
          <a:xfrm>
            <a:off x="6219824" y="9525"/>
            <a:ext cx="6200776" cy="4924424"/>
            <a:chOff x="6191249" y="428625"/>
            <a:chExt cx="6200776" cy="4861406"/>
          </a:xfrm>
        </xdr:grpSpPr>
        <xdr:grpSp>
          <xdr:nvGrpSpPr>
            <xdr:cNvPr id="7" name="Grupo 6"/>
            <xdr:cNvGrpSpPr/>
          </xdr:nvGrpSpPr>
          <xdr:grpSpPr>
            <a:xfrm>
              <a:off x="6191249" y="428625"/>
              <a:ext cx="6200776" cy="4861406"/>
              <a:chOff x="6762749" y="323848"/>
              <a:chExt cx="6200776" cy="4861406"/>
            </a:xfrm>
          </xdr:grpSpPr>
          <xdr:sp macro="" textlink="">
            <xdr:nvSpPr>
              <xdr:cNvPr id="5" name="CaixaDeTexto 4"/>
              <xdr:cNvSpPr txBox="1"/>
            </xdr:nvSpPr>
            <xdr:spPr>
              <a:xfrm>
                <a:off x="6762749" y="323848"/>
                <a:ext cx="6200776" cy="4861406"/>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MULTIPLICAÇÃO</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Neste exemplo, você aprenderá a criar</a:t>
                </a:r>
                <a:r>
                  <a:rPr lang="pt-BR" sz="1000" baseline="0">
                    <a:latin typeface="Tahoma" panose="020B0604030504040204" pitchFamily="34" charset="0"/>
                    <a:ea typeface="Tahoma" panose="020B0604030504040204" pitchFamily="34" charset="0"/>
                    <a:cs typeface="Tahoma" panose="020B0604030504040204" pitchFamily="34" charset="0"/>
                  </a:rPr>
                  <a:t> fórmulas de multiplicação</a:t>
                </a:r>
              </a:p>
              <a:p>
                <a:r>
                  <a:rPr lang="pt-BR" sz="1000" baseline="0">
                    <a:latin typeface="Tahoma" panose="020B0604030504040204" pitchFamily="34" charset="0"/>
                    <a:ea typeface="Tahoma" panose="020B0604030504040204" pitchFamily="34" charset="0"/>
                    <a:cs typeface="Tahoma" panose="020B0604030504040204" pitchFamily="34" charset="0"/>
                  </a:rPr>
                  <a:t>usando Intervalo normal de dados e Tabela. Você deve calcular </a:t>
                </a:r>
              </a:p>
              <a:p>
                <a:r>
                  <a:rPr lang="pt-BR" sz="1000">
                    <a:latin typeface="Tahoma" panose="020B0604030504040204" pitchFamily="34" charset="0"/>
                    <a:ea typeface="Tahoma" panose="020B0604030504040204" pitchFamily="34" charset="0"/>
                    <a:cs typeface="Tahoma" panose="020B0604030504040204" pitchFamily="34" charset="0"/>
                  </a:rPr>
                  <a:t>o </a:t>
                </a:r>
                <a:r>
                  <a:rPr lang="pt-BR" sz="1000" b="1">
                    <a:latin typeface="Tahoma" panose="020B0604030504040204" pitchFamily="34" charset="0"/>
                    <a:ea typeface="Tahoma" panose="020B0604030504040204" pitchFamily="34" charset="0"/>
                    <a:cs typeface="Tahoma" panose="020B0604030504040204" pitchFamily="34" charset="0"/>
                  </a:rPr>
                  <a:t>Total</a:t>
                </a:r>
                <a:r>
                  <a:rPr lang="pt-BR" sz="1000">
                    <a:latin typeface="Tahoma" panose="020B0604030504040204" pitchFamily="34" charset="0"/>
                    <a:ea typeface="Tahoma" panose="020B0604030504040204" pitchFamily="34" charset="0"/>
                    <a:cs typeface="Tahoma" panose="020B0604030504040204" pitchFamily="34" charset="0"/>
                  </a:rPr>
                  <a:t> para cada </a:t>
                </a:r>
                <a:r>
                  <a:rPr lang="pt-BR" sz="1000" b="1">
                    <a:latin typeface="Tahoma" panose="020B0604030504040204" pitchFamily="34" charset="0"/>
                    <a:ea typeface="Tahoma" panose="020B0604030504040204" pitchFamily="34" charset="0"/>
                    <a:cs typeface="Tahoma" panose="020B0604030504040204" pitchFamily="34" charset="0"/>
                  </a:rPr>
                  <a:t>Pedido</a:t>
                </a:r>
                <a:r>
                  <a:rPr lang="pt-BR" sz="1000">
                    <a:latin typeface="Tahoma" panose="020B0604030504040204" pitchFamily="34" charset="0"/>
                    <a:ea typeface="Tahoma" panose="020B0604030504040204" pitchFamily="34" charset="0"/>
                    <a:cs typeface="Tahoma" panose="020B0604030504040204" pitchFamily="34" charset="0"/>
                  </a:rPr>
                  <a:t>.</a:t>
                </a: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4" name="Imagem 3"/>
              <xdr:cNvPicPr>
                <a:picLocks noChangeAspect="1"/>
              </xdr:cNvPicPr>
            </xdr:nvPicPr>
            <xdr:blipFill>
              <a:blip xmlns:r="http://schemas.openxmlformats.org/officeDocument/2006/relationships" r:embed="rId1"/>
              <a:stretch>
                <a:fillRect/>
              </a:stretch>
            </xdr:blipFill>
            <xdr:spPr>
              <a:xfrm>
                <a:off x="6915150" y="1460993"/>
                <a:ext cx="5838095" cy="1716096"/>
              </a:xfrm>
              <a:prstGeom prst="rect">
                <a:avLst/>
              </a:prstGeom>
            </xdr:spPr>
          </xdr:pic>
          <xdr:pic>
            <xdr:nvPicPr>
              <xdr:cNvPr id="6" name="Imagem 5"/>
              <xdr:cNvPicPr>
                <a:picLocks noChangeAspect="1"/>
              </xdr:cNvPicPr>
            </xdr:nvPicPr>
            <xdr:blipFill>
              <a:blip xmlns:r="http://schemas.openxmlformats.org/officeDocument/2006/relationships" r:embed="rId2"/>
              <a:stretch>
                <a:fillRect/>
              </a:stretch>
            </xdr:blipFill>
            <xdr:spPr>
              <a:xfrm>
                <a:off x="6934200" y="3367566"/>
                <a:ext cx="5838095" cy="1533333"/>
              </a:xfrm>
              <a:prstGeom prst="rect">
                <a:avLst/>
              </a:prstGeom>
              <a:effectLst>
                <a:reflection blurRad="6350" stA="52000" endA="300" endPos="10000" dir="5400000" sy="-100000" algn="bl" rotWithShape="0"/>
              </a:effectLst>
            </xdr:spPr>
          </xdr:pic>
        </xdr:grpSp>
        <xdr:sp macro="" textlink="">
          <xdr:nvSpPr>
            <xdr:cNvPr id="8" name="Retângulo 7"/>
            <xdr:cNvSpPr/>
          </xdr:nvSpPr>
          <xdr:spPr>
            <a:xfrm>
              <a:off x="11306175" y="1984051"/>
              <a:ext cx="876300" cy="130719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9" name="Retângulo 8"/>
            <xdr:cNvSpPr/>
          </xdr:nvSpPr>
          <xdr:spPr>
            <a:xfrm>
              <a:off x="11325225" y="3662842"/>
              <a:ext cx="876300" cy="1352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pic>
        <xdr:nvPicPr>
          <xdr:cNvPr id="2" name="Imagem 1"/>
          <xdr:cNvPicPr>
            <a:picLocks noChangeAspect="1"/>
          </xdr:cNvPicPr>
        </xdr:nvPicPr>
        <xdr:blipFill>
          <a:blip xmlns:r="http://schemas.openxmlformats.org/officeDocument/2006/relationships" r:embed="rId3">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1068050" y="95251"/>
            <a:ext cx="984497" cy="1000124"/>
          </a:xfrm>
          <a:prstGeom prst="rect">
            <a:avLst/>
          </a:prstGeom>
        </xdr:spPr>
      </xdr:pic>
    </xdr:grp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23283</xdr:colOff>
      <xdr:row>0</xdr:row>
      <xdr:rowOff>19050</xdr:rowOff>
    </xdr:from>
    <xdr:to>
      <xdr:col>14</xdr:col>
      <xdr:colOff>542924</xdr:colOff>
      <xdr:row>22</xdr:row>
      <xdr:rowOff>19050</xdr:rowOff>
    </xdr:to>
    <xdr:grpSp>
      <xdr:nvGrpSpPr>
        <xdr:cNvPr id="10" name="Agrupar 9"/>
        <xdr:cNvGrpSpPr/>
      </xdr:nvGrpSpPr>
      <xdr:grpSpPr>
        <a:xfrm>
          <a:off x="4861983" y="19050"/>
          <a:ext cx="6901391" cy="4248150"/>
          <a:chOff x="4861983" y="19050"/>
          <a:chExt cx="6901391" cy="4248150"/>
        </a:xfrm>
        <a:effectLst>
          <a:reflection stA="26000" endPos="65000" dist="50800" dir="5400000" sy="-100000" algn="bl" rotWithShape="0"/>
        </a:effectLst>
      </xdr:grpSpPr>
      <xdr:grpSp>
        <xdr:nvGrpSpPr>
          <xdr:cNvPr id="4" name="Grupo 3"/>
          <xdr:cNvGrpSpPr/>
        </xdr:nvGrpSpPr>
        <xdr:grpSpPr>
          <a:xfrm>
            <a:off x="4861983" y="28575"/>
            <a:ext cx="6901391" cy="4238625"/>
            <a:chOff x="6976533" y="352425"/>
            <a:chExt cx="6901391" cy="4198225"/>
          </a:xfrm>
        </xdr:grpSpPr>
        <xdr:grpSp>
          <xdr:nvGrpSpPr>
            <xdr:cNvPr id="8" name="Grupo 7"/>
            <xdr:cNvGrpSpPr/>
          </xdr:nvGrpSpPr>
          <xdr:grpSpPr>
            <a:xfrm>
              <a:off x="6976533" y="352425"/>
              <a:ext cx="6901391" cy="4198225"/>
              <a:chOff x="8334374" y="-149225"/>
              <a:chExt cx="6942620" cy="4198225"/>
            </a:xfrm>
          </xdr:grpSpPr>
          <xdr:sp macro="" textlink="">
            <xdr:nvSpPr>
              <xdr:cNvPr id="3" name="CaixaDeTexto 2"/>
              <xdr:cNvSpPr txBox="1"/>
            </xdr:nvSpPr>
            <xdr:spPr>
              <a:xfrm>
                <a:off x="8334374" y="-149225"/>
                <a:ext cx="6942620" cy="419822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PORC. PARTICIPAÇÃO</a:t>
                </a:r>
              </a:p>
              <a:p>
                <a:pPr marL="0" marR="0" lvl="1" indent="0" defTabSz="914400" eaLnBrk="1" fontAlgn="auto" latinLnBrk="0" hangingPunct="1">
                  <a:lnSpc>
                    <a:spcPct val="100000"/>
                  </a:lnSpc>
                  <a:spcBef>
                    <a:spcPts val="0"/>
                  </a:spcBef>
                  <a:spcAft>
                    <a:spcPts val="0"/>
                  </a:spcAft>
                  <a:buClrTx/>
                  <a:buSzTx/>
                  <a:buFontTx/>
                  <a:buNone/>
                  <a:tabLst/>
                  <a:defRPr/>
                </a:pPr>
                <a:endPar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marL="0" marR="0" lvl="1" indent="0" defTabSz="914400" eaLnBrk="1" fontAlgn="auto" latinLnBrk="0" hangingPunct="1">
                  <a:lnSpc>
                    <a:spcPct val="100000"/>
                  </a:lnSpc>
                  <a:spcBef>
                    <a:spcPts val="0"/>
                  </a:spcBef>
                  <a:spcAft>
                    <a:spcPts val="0"/>
                  </a:spcAft>
                  <a:buClrTx/>
                  <a:buSzTx/>
                  <a:buFontTx/>
                  <a:buNone/>
                  <a:tabLst/>
                  <a:defRPr/>
                </a:pP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Nesta</a:t>
                </a: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etapa, você está convidado a calcular a d</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ivisão usando Intervalo</a:t>
                </a:r>
              </a:p>
              <a:p>
                <a:pPr marL="0" marR="0" lvl="1" indent="0" defTabSz="914400" eaLnBrk="1" fontAlgn="auto" latinLnBrk="0" hangingPunct="1">
                  <a:lnSpc>
                    <a:spcPct val="100000"/>
                  </a:lnSpc>
                  <a:spcBef>
                    <a:spcPts val="0"/>
                  </a:spcBef>
                  <a:spcAft>
                    <a:spcPts val="0"/>
                  </a:spcAft>
                  <a:buClrTx/>
                  <a:buSzTx/>
                  <a:buFontTx/>
                  <a:buNone/>
                  <a:tabLst/>
                  <a:defRPr/>
                </a:pP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Normal de dados e Tabela. Com isso, você aprenderá a técnica d</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e </a:t>
                </a:r>
              </a:p>
              <a:p>
                <a:pPr marL="0" marR="0" lvl="1" indent="0" defTabSz="914400" eaLnBrk="1" fontAlgn="auto" latinLnBrk="0" hangingPunct="1">
                  <a:lnSpc>
                    <a:spcPct val="100000"/>
                  </a:lnSpc>
                  <a:spcBef>
                    <a:spcPts val="0"/>
                  </a:spcBef>
                  <a:spcAft>
                    <a:spcPts val="0"/>
                  </a:spcAft>
                  <a:buClrTx/>
                  <a:buSzTx/>
                  <a:buFontTx/>
                  <a:buNone/>
                  <a:tabLst/>
                  <a:defRPr/>
                </a:pP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Congelamento (Referência </a:t>
                </a:r>
                <a:r>
                  <a:rPr lang="pt-BR" sz="1000">
                    <a:solidFill>
                      <a:schemeClr val="lt1"/>
                    </a:solidFill>
                    <a:latin typeface="Tahoma" panose="020B0604030504040204" pitchFamily="34" charset="0"/>
                    <a:ea typeface="Tahoma" panose="020B0604030504040204" pitchFamily="34" charset="0"/>
                    <a:cs typeface="Tahoma" panose="020B0604030504040204" pitchFamily="34" charset="0"/>
                  </a:rPr>
                  <a:t>absoluta</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 e notará a diferença entre elas. </a:t>
                </a:r>
              </a:p>
              <a:p>
                <a:pPr marL="0" marR="0" lvl="1" indent="0" defTabSz="914400" eaLnBrk="1" fontAlgn="auto" latinLnBrk="0" hangingPunct="1">
                  <a:lnSpc>
                    <a:spcPct val="100000"/>
                  </a:lnSpc>
                  <a:spcBef>
                    <a:spcPts val="0"/>
                  </a:spcBef>
                  <a:spcAft>
                    <a:spcPts val="0"/>
                  </a:spcAft>
                  <a:buClrTx/>
                  <a:buSzTx/>
                  <a:buFontTx/>
                  <a:buNone/>
                  <a:tabLst/>
                  <a:defRPr/>
                </a:pP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Então,</a:t>
                </a: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000">
                    <a:latin typeface="Tahoma" panose="020B0604030504040204" pitchFamily="34" charset="0"/>
                    <a:ea typeface="Tahoma" panose="020B0604030504040204" pitchFamily="34" charset="0"/>
                    <a:cs typeface="Tahoma" panose="020B0604030504040204" pitchFamily="34" charset="0"/>
                  </a:rPr>
                  <a:t>calcule a participação de cada departamento no total das despesas da empresa.</a:t>
                </a: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6" name="Imagem 5"/>
              <xdr:cNvPicPr>
                <a:picLocks noChangeAspect="1"/>
              </xdr:cNvPicPr>
            </xdr:nvPicPr>
            <xdr:blipFill>
              <a:blip xmlns:r="http://schemas.openxmlformats.org/officeDocument/2006/relationships" r:embed="rId1"/>
              <a:stretch>
                <a:fillRect/>
              </a:stretch>
            </xdr:blipFill>
            <xdr:spPr>
              <a:xfrm>
                <a:off x="8429625" y="1190625"/>
                <a:ext cx="3238095" cy="2485714"/>
              </a:xfrm>
              <a:prstGeom prst="rect">
                <a:avLst/>
              </a:prstGeom>
              <a:effectLst>
                <a:reflection blurRad="6350" stA="24000" endPos="10000" dir="5400000" sy="-100000" algn="bl" rotWithShape="0"/>
              </a:effectLst>
            </xdr:spPr>
          </xdr:pic>
          <xdr:pic>
            <xdr:nvPicPr>
              <xdr:cNvPr id="7" name="Imagem 6"/>
              <xdr:cNvPicPr>
                <a:picLocks noChangeAspect="1"/>
              </xdr:cNvPicPr>
            </xdr:nvPicPr>
            <xdr:blipFill>
              <a:blip xmlns:r="http://schemas.openxmlformats.org/officeDocument/2006/relationships" r:embed="rId2"/>
              <a:stretch>
                <a:fillRect/>
              </a:stretch>
            </xdr:blipFill>
            <xdr:spPr>
              <a:xfrm>
                <a:off x="11772900" y="1181100"/>
                <a:ext cx="3028571" cy="2485714"/>
              </a:xfrm>
              <a:prstGeom prst="rect">
                <a:avLst/>
              </a:prstGeom>
              <a:effectLst>
                <a:reflection blurRad="6350" stA="14000" endPos="10000" dir="5400000" sy="-100000" algn="bl" rotWithShape="0"/>
              </a:effectLst>
            </xdr:spPr>
          </xdr:pic>
        </xdr:grpSp>
        <xdr:sp macro="" textlink="">
          <xdr:nvSpPr>
            <xdr:cNvPr id="2" name="Retângulo 1"/>
            <xdr:cNvSpPr/>
          </xdr:nvSpPr>
          <xdr:spPr>
            <a:xfrm>
              <a:off x="9182100" y="1876425"/>
              <a:ext cx="1095375" cy="2085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1" name="Retângulo 10"/>
            <xdr:cNvSpPr/>
          </xdr:nvSpPr>
          <xdr:spPr>
            <a:xfrm>
              <a:off x="12296775" y="1885950"/>
              <a:ext cx="1095375" cy="2085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pic>
        <xdr:nvPicPr>
          <xdr:cNvPr id="9" name="Imagem 8"/>
          <xdr:cNvPicPr>
            <a:picLocks noChangeAspect="1"/>
          </xdr:cNvPicPr>
        </xdr:nvPicPr>
        <xdr:blipFill>
          <a:blip xmlns:r="http://schemas.openxmlformats.org/officeDocument/2006/relationships" r:embed="rId3">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0115550" y="19050"/>
            <a:ext cx="1257300" cy="1277257"/>
          </a:xfrm>
          <a:prstGeom prst="rect">
            <a:avLst/>
          </a:prstGeom>
        </xdr:spPr>
      </xdr:pic>
    </xdr:grpSp>
    <xdr:clientData/>
  </xdr:twoCellAnchor>
</xdr:wsDr>
</file>

<file path=xl/drawings/drawing33.xml><?xml version="1.0" encoding="utf-8"?>
<xdr:wsDr xmlns:xdr="http://schemas.openxmlformats.org/drawingml/2006/spreadsheetDrawing" xmlns:a="http://schemas.openxmlformats.org/drawingml/2006/main">
  <xdr:twoCellAnchor>
    <xdr:from>
      <xdr:col>5</xdr:col>
      <xdr:colOff>200024</xdr:colOff>
      <xdr:row>0</xdr:row>
      <xdr:rowOff>66674</xdr:rowOff>
    </xdr:from>
    <xdr:to>
      <xdr:col>11</xdr:col>
      <xdr:colOff>523875</xdr:colOff>
      <xdr:row>17</xdr:row>
      <xdr:rowOff>161925</xdr:rowOff>
    </xdr:to>
    <xdr:grpSp>
      <xdr:nvGrpSpPr>
        <xdr:cNvPr id="3" name="Agrupar 2"/>
        <xdr:cNvGrpSpPr/>
      </xdr:nvGrpSpPr>
      <xdr:grpSpPr>
        <a:xfrm>
          <a:off x="4000499" y="66674"/>
          <a:ext cx="3981451" cy="3371851"/>
          <a:chOff x="4000499" y="66674"/>
          <a:chExt cx="3981451" cy="3371851"/>
        </a:xfrm>
      </xdr:grpSpPr>
      <xdr:grpSp>
        <xdr:nvGrpSpPr>
          <xdr:cNvPr id="10" name="Agrupar 9"/>
          <xdr:cNvGrpSpPr/>
        </xdr:nvGrpSpPr>
        <xdr:grpSpPr>
          <a:xfrm>
            <a:off x="4000499" y="66674"/>
            <a:ext cx="3981451" cy="3371851"/>
            <a:chOff x="4000499" y="66674"/>
            <a:chExt cx="3981451" cy="3371851"/>
          </a:xfrm>
          <a:effectLst>
            <a:reflection stA="18000" endPos="65000" dist="50800" dir="5400000" sy="-100000" algn="bl" rotWithShape="0"/>
          </a:effectLst>
        </xdr:grpSpPr>
        <xdr:sp macro="" textlink="">
          <xdr:nvSpPr>
            <xdr:cNvPr id="6" name="CaixaDeTexto 5"/>
            <xdr:cNvSpPr txBox="1"/>
          </xdr:nvSpPr>
          <xdr:spPr>
            <a:xfrm>
              <a:off x="4000499" y="66674"/>
              <a:ext cx="3981451" cy="3371851"/>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RESULTADO</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Nesta parte, você aprenderá a realizar</a:t>
              </a:r>
              <a:r>
                <a:rPr lang="pt-BR" sz="1000" baseline="0">
                  <a:latin typeface="Tahoma" panose="020B0604030504040204" pitchFamily="34" charset="0"/>
                  <a:ea typeface="Tahoma" panose="020B0604030504040204" pitchFamily="34" charset="0"/>
                  <a:cs typeface="Tahoma" panose="020B0604030504040204" pitchFamily="34" charset="0"/>
                </a:rPr>
                <a:t> </a:t>
              </a:r>
            </a:p>
            <a:p>
              <a:r>
                <a:rPr lang="pt-BR" sz="1000" baseline="0">
                  <a:latin typeface="Tahoma" panose="020B0604030504040204" pitchFamily="34" charset="0"/>
                  <a:ea typeface="Tahoma" panose="020B0604030504040204" pitchFamily="34" charset="0"/>
                  <a:cs typeface="Tahoma" panose="020B0604030504040204" pitchFamily="34" charset="0"/>
                </a:rPr>
                <a:t>cálculos usando a exponenciação </a:t>
              </a:r>
              <a:r>
                <a:rPr lang="pt-BR" sz="1000" b="1" baseline="0">
                  <a:solidFill>
                    <a:srgbClr val="FFFF00"/>
                  </a:solidFill>
                  <a:latin typeface="Tahoma" panose="020B0604030504040204" pitchFamily="34" charset="0"/>
                  <a:ea typeface="Tahoma" panose="020B0604030504040204" pitchFamily="34" charset="0"/>
                  <a:cs typeface="Tahoma" panose="020B0604030504040204" pitchFamily="34" charset="0"/>
                </a:rPr>
                <a:t>^</a:t>
              </a:r>
              <a:r>
                <a:rPr lang="pt-BR" sz="1000" baseline="0">
                  <a:latin typeface="Tahoma" panose="020B0604030504040204" pitchFamily="34" charset="0"/>
                  <a:ea typeface="Tahoma" panose="020B0604030504040204" pitchFamily="34" charset="0"/>
                  <a:cs typeface="Tahoma" panose="020B0604030504040204" pitchFamily="34" charset="0"/>
                </a:rPr>
                <a:t>.</a:t>
              </a:r>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Neste exemplo, calcule </a:t>
              </a:r>
              <a:r>
                <a:rPr lang="pt-BR" sz="1000" baseline="0">
                  <a:latin typeface="Tahoma" panose="020B0604030504040204" pitchFamily="34" charset="0"/>
                  <a:ea typeface="Tahoma" panose="020B0604030504040204" pitchFamily="34" charset="0"/>
                  <a:cs typeface="Tahoma" panose="020B0604030504040204" pitchFamily="34" charset="0"/>
                </a:rPr>
                <a:t>o </a:t>
              </a:r>
              <a:r>
                <a:rPr lang="pt-BR" sz="1000" b="1" baseline="0">
                  <a:latin typeface="Tahoma" panose="020B0604030504040204" pitchFamily="34" charset="0"/>
                  <a:ea typeface="Tahoma" panose="020B0604030504040204" pitchFamily="34" charset="0"/>
                  <a:cs typeface="Tahoma" panose="020B0604030504040204" pitchFamily="34" charset="0"/>
                </a:rPr>
                <a:t>Resultado</a:t>
              </a:r>
              <a:r>
                <a:rPr lang="pt-BR" sz="1000" baseline="0">
                  <a:latin typeface="Tahoma" panose="020B0604030504040204" pitchFamily="34" charset="0"/>
                  <a:ea typeface="Tahoma" panose="020B0604030504040204" pitchFamily="34" charset="0"/>
                  <a:cs typeface="Tahoma" panose="020B0604030504040204" pitchFamily="34" charset="0"/>
                </a:rPr>
                <a:t> usando </a:t>
              </a:r>
              <a:r>
                <a:rPr lang="pt-BR" sz="1000" b="1" baseline="0">
                  <a:latin typeface="Tahoma" panose="020B0604030504040204" pitchFamily="34" charset="0"/>
                  <a:ea typeface="Tahoma" panose="020B0604030504040204" pitchFamily="34" charset="0"/>
                  <a:cs typeface="Tahoma" panose="020B0604030504040204" pitchFamily="34" charset="0"/>
                </a:rPr>
                <a:t>Base</a:t>
              </a:r>
              <a:r>
                <a:rPr lang="pt-BR" sz="1000" baseline="0">
                  <a:latin typeface="Tahoma" panose="020B0604030504040204" pitchFamily="34" charset="0"/>
                  <a:ea typeface="Tahoma" panose="020B0604030504040204" pitchFamily="34" charset="0"/>
                  <a:cs typeface="Tahoma" panose="020B0604030504040204" pitchFamily="34" charset="0"/>
                </a:rPr>
                <a:t> e </a:t>
              </a:r>
              <a:r>
                <a:rPr lang="pt-BR" sz="1000" b="1" baseline="0">
                  <a:latin typeface="Tahoma" panose="020B0604030504040204" pitchFamily="34" charset="0"/>
                  <a:ea typeface="Tahoma" panose="020B0604030504040204" pitchFamily="34" charset="0"/>
                  <a:cs typeface="Tahoma" panose="020B0604030504040204" pitchFamily="34" charset="0"/>
                </a:rPr>
                <a:t>Expoente</a:t>
              </a:r>
              <a:r>
                <a:rPr lang="pt-BR" sz="1000" baseline="0">
                  <a:latin typeface="Tahoma" panose="020B0604030504040204" pitchFamily="34" charset="0"/>
                  <a:ea typeface="Tahoma" panose="020B0604030504040204" pitchFamily="34" charset="0"/>
                  <a:cs typeface="Tahoma" panose="020B0604030504040204" pitchFamily="34" charset="0"/>
                </a:rPr>
                <a:t>.</a:t>
              </a:r>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8" name="Imagem 7"/>
            <xdr:cNvPicPr>
              <a:picLocks noChangeAspect="1"/>
            </xdr:cNvPicPr>
          </xdr:nvPicPr>
          <xdr:blipFill>
            <a:blip xmlns:r="http://schemas.openxmlformats.org/officeDocument/2006/relationships" r:embed="rId1">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6953250" y="171450"/>
              <a:ext cx="657225" cy="657225"/>
            </a:xfrm>
            <a:prstGeom prst="rect">
              <a:avLst/>
            </a:prstGeom>
          </xdr:spPr>
        </xdr:pic>
      </xdr:grpSp>
      <xdr:pic>
        <xdr:nvPicPr>
          <xdr:cNvPr id="2" name="Imagem 1"/>
          <xdr:cNvPicPr>
            <a:picLocks noChangeAspect="1"/>
          </xdr:cNvPicPr>
        </xdr:nvPicPr>
        <xdr:blipFill>
          <a:blip xmlns:r="http://schemas.openxmlformats.org/officeDocument/2006/relationships" r:embed="rId2"/>
          <a:stretch>
            <a:fillRect/>
          </a:stretch>
        </xdr:blipFill>
        <xdr:spPr>
          <a:xfrm>
            <a:off x="4619624" y="1190624"/>
            <a:ext cx="2590476" cy="1942857"/>
          </a:xfrm>
          <a:prstGeom prst="rect">
            <a:avLst/>
          </a:prstGeom>
        </xdr:spPr>
      </xdr:pic>
    </xdr:grpSp>
    <xdr:clientData/>
  </xdr:twoCellAnchor>
</xdr:wsDr>
</file>

<file path=xl/drawings/drawing34.xml><?xml version="1.0" encoding="utf-8"?>
<xdr:wsDr xmlns:xdr="http://schemas.openxmlformats.org/drawingml/2006/spreadsheetDrawing" xmlns:a="http://schemas.openxmlformats.org/drawingml/2006/main">
  <xdr:twoCellAnchor>
    <xdr:from>
      <xdr:col>11</xdr:col>
      <xdr:colOff>9524</xdr:colOff>
      <xdr:row>0</xdr:row>
      <xdr:rowOff>47734</xdr:rowOff>
    </xdr:from>
    <xdr:to>
      <xdr:col>16</xdr:col>
      <xdr:colOff>257175</xdr:colOff>
      <xdr:row>24</xdr:row>
      <xdr:rowOff>171450</xdr:rowOff>
    </xdr:to>
    <xdr:grpSp>
      <xdr:nvGrpSpPr>
        <xdr:cNvPr id="11" name="Agrupar 10"/>
        <xdr:cNvGrpSpPr/>
      </xdr:nvGrpSpPr>
      <xdr:grpSpPr>
        <a:xfrm>
          <a:off x="8762999" y="47734"/>
          <a:ext cx="5105401" cy="5114816"/>
          <a:chOff x="8762999" y="47734"/>
          <a:chExt cx="5105401" cy="5114816"/>
        </a:xfrm>
        <a:effectLst>
          <a:reflection stA="18000" endPos="65000" dist="50800" dir="5400000" sy="-100000" algn="bl" rotWithShape="0"/>
        </a:effectLst>
      </xdr:grpSpPr>
      <xdr:grpSp>
        <xdr:nvGrpSpPr>
          <xdr:cNvPr id="8" name="Grupo 7"/>
          <xdr:cNvGrpSpPr/>
        </xdr:nvGrpSpPr>
        <xdr:grpSpPr>
          <a:xfrm>
            <a:off x="8762999" y="47734"/>
            <a:ext cx="5105401" cy="5114816"/>
            <a:chOff x="9286874" y="28574"/>
            <a:chExt cx="5105401" cy="5095143"/>
          </a:xfrm>
        </xdr:grpSpPr>
        <xdr:grpSp>
          <xdr:nvGrpSpPr>
            <xdr:cNvPr id="6" name="Grupo 5"/>
            <xdr:cNvGrpSpPr/>
          </xdr:nvGrpSpPr>
          <xdr:grpSpPr>
            <a:xfrm>
              <a:off x="9286874" y="28574"/>
              <a:ext cx="5105401" cy="5095143"/>
              <a:chOff x="9172574" y="1000124"/>
              <a:chExt cx="5105401" cy="5095143"/>
            </a:xfrm>
          </xdr:grpSpPr>
          <xdr:sp macro="" textlink="">
            <xdr:nvSpPr>
              <xdr:cNvPr id="4" name="CaixaDeTexto 3"/>
              <xdr:cNvSpPr txBox="1"/>
            </xdr:nvSpPr>
            <xdr:spPr>
              <a:xfrm>
                <a:off x="9172574" y="1000124"/>
                <a:ext cx="5105401" cy="5095143"/>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CÁLCULOS COM PORCENTAGEM</a:t>
                </a: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Calcular</a:t>
                </a:r>
                <a:r>
                  <a:rPr lang="pt-BR" sz="1000" baseline="0">
                    <a:latin typeface="Tahoma" panose="020B0604030504040204" pitchFamily="34" charset="0"/>
                    <a:ea typeface="Tahoma" panose="020B0604030504040204" pitchFamily="34" charset="0"/>
                    <a:cs typeface="Tahoma" panose="020B0604030504040204" pitchFamily="34" charset="0"/>
                  </a:rPr>
                  <a:t> </a:t>
                </a:r>
                <a:r>
                  <a:rPr lang="pt-BR" sz="1000" b="1" baseline="0">
                    <a:latin typeface="Tahoma" panose="020B0604030504040204" pitchFamily="34" charset="0"/>
                    <a:ea typeface="Tahoma" panose="020B0604030504040204" pitchFamily="34" charset="0"/>
                    <a:cs typeface="Tahoma" panose="020B0604030504040204" pitchFamily="34" charset="0"/>
                  </a:rPr>
                  <a:t>Valor da Comissão</a:t>
                </a:r>
                <a:r>
                  <a:rPr lang="pt-BR" sz="1000" baseline="0">
                    <a:latin typeface="Tahoma" panose="020B0604030504040204" pitchFamily="34" charset="0"/>
                    <a:ea typeface="Tahoma" panose="020B0604030504040204" pitchFamily="34" charset="0"/>
                    <a:cs typeface="Tahoma" panose="020B0604030504040204" pitchFamily="34" charset="0"/>
                  </a:rPr>
                  <a:t>, </a:t>
                </a:r>
                <a:r>
                  <a:rPr lang="pt-BR" sz="1000" b="1" baseline="0">
                    <a:latin typeface="Tahoma" panose="020B0604030504040204" pitchFamily="34" charset="0"/>
                    <a:ea typeface="Tahoma" panose="020B0604030504040204" pitchFamily="34" charset="0"/>
                    <a:cs typeface="Tahoma" panose="020B0604030504040204" pitchFamily="34" charset="0"/>
                  </a:rPr>
                  <a:t>Subtotal </a:t>
                </a:r>
                <a:r>
                  <a:rPr lang="pt-BR" sz="1000" baseline="0">
                    <a:latin typeface="Tahoma" panose="020B0604030504040204" pitchFamily="34" charset="0"/>
                    <a:ea typeface="Tahoma" panose="020B0604030504040204" pitchFamily="34" charset="0"/>
                    <a:cs typeface="Tahoma" panose="020B0604030504040204" pitchFamily="34" charset="0"/>
                  </a:rPr>
                  <a:t>e </a:t>
                </a:r>
              </a:p>
              <a:p>
                <a:r>
                  <a:rPr lang="pt-BR" sz="1000" b="1" baseline="0">
                    <a:latin typeface="Tahoma" panose="020B0604030504040204" pitchFamily="34" charset="0"/>
                    <a:ea typeface="Tahoma" panose="020B0604030504040204" pitchFamily="34" charset="0"/>
                    <a:cs typeface="Tahoma" panose="020B0604030504040204" pitchFamily="34" charset="0"/>
                  </a:rPr>
                  <a:t>Total com desconto</a:t>
                </a:r>
                <a:r>
                  <a:rPr lang="pt-BR" sz="1000" baseline="0">
                    <a:latin typeface="Tahoma" panose="020B0604030504040204" pitchFamily="34" charset="0"/>
                    <a:ea typeface="Tahoma" panose="020B0604030504040204" pitchFamily="34" charset="0"/>
                    <a:cs typeface="Tahoma" panose="020B0604030504040204" pitchFamily="34" charset="0"/>
                  </a:rPr>
                  <a:t>, baseando-se no </a:t>
                </a:r>
                <a:r>
                  <a:rPr lang="pt-BR" sz="1000" b="1" baseline="0">
                    <a:latin typeface="Tahoma" panose="020B0604030504040204" pitchFamily="34" charset="0"/>
                    <a:ea typeface="Tahoma" panose="020B0604030504040204" pitchFamily="34" charset="0"/>
                    <a:cs typeface="Tahoma" panose="020B0604030504040204" pitchFamily="34" charset="0"/>
                  </a:rPr>
                  <a:t>Valor do Pedido</a:t>
                </a:r>
              </a:p>
              <a:p>
                <a:r>
                  <a:rPr lang="pt-BR" sz="1000" baseline="0">
                    <a:latin typeface="Tahoma" panose="020B0604030504040204" pitchFamily="34" charset="0"/>
                    <a:ea typeface="Tahoma" panose="020B0604030504040204" pitchFamily="34" charset="0"/>
                    <a:cs typeface="Tahoma" panose="020B0604030504040204" pitchFamily="34" charset="0"/>
                  </a:rPr>
                  <a:t>e </a:t>
                </a:r>
                <a:r>
                  <a:rPr lang="pt-BR" sz="1000" b="1" baseline="0">
                    <a:latin typeface="Tahoma" panose="020B0604030504040204" pitchFamily="34" charset="0"/>
                    <a:ea typeface="Tahoma" panose="020B0604030504040204" pitchFamily="34" charset="0"/>
                    <a:cs typeface="Tahoma" panose="020B0604030504040204" pitchFamily="34" charset="0"/>
                  </a:rPr>
                  <a:t>Porcentagem de desconto</a:t>
                </a:r>
                <a:r>
                  <a:rPr lang="pt-BR" sz="1000" b="0" baseline="0">
                    <a:latin typeface="Tahoma" panose="020B0604030504040204" pitchFamily="34" charset="0"/>
                    <a:ea typeface="Tahoma" panose="020B0604030504040204" pitchFamily="34" charset="0"/>
                    <a:cs typeface="Tahoma" panose="020B0604030504040204" pitchFamily="34" charset="0"/>
                  </a:rPr>
                  <a:t>.</a:t>
                </a:r>
                <a:endParaRPr lang="pt-BR" sz="1000" b="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5" name="Imagem 4"/>
              <xdr:cNvPicPr>
                <a:picLocks noChangeAspect="1"/>
              </xdr:cNvPicPr>
            </xdr:nvPicPr>
            <xdr:blipFill>
              <a:blip xmlns:r="http://schemas.openxmlformats.org/officeDocument/2006/relationships" r:embed="rId1"/>
              <a:stretch>
                <a:fillRect/>
              </a:stretch>
            </xdr:blipFill>
            <xdr:spPr>
              <a:xfrm>
                <a:off x="9820275" y="2104952"/>
                <a:ext cx="3619048" cy="3647619"/>
              </a:xfrm>
              <a:prstGeom prst="rect">
                <a:avLst/>
              </a:prstGeom>
              <a:effectLst>
                <a:reflection blurRad="6350" stA="52000" endA="300" endPos="35000" dir="5400000" sy="-100000" algn="bl" rotWithShape="0"/>
              </a:effectLst>
            </xdr:spPr>
          </xdr:pic>
        </xdr:grpSp>
        <xdr:sp macro="" textlink="">
          <xdr:nvSpPr>
            <xdr:cNvPr id="7" name="Retângulo 6"/>
            <xdr:cNvSpPr/>
          </xdr:nvSpPr>
          <xdr:spPr>
            <a:xfrm>
              <a:off x="9944100" y="1704829"/>
              <a:ext cx="3590925" cy="30956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pic>
        <xdr:nvPicPr>
          <xdr:cNvPr id="10" name="Imagem 9"/>
          <xdr:cNvPicPr>
            <a:picLocks noChangeAspect="1"/>
          </xdr:cNvPicPr>
        </xdr:nvPicPr>
        <xdr:blipFill>
          <a:blip xmlns:r="http://schemas.openxmlformats.org/officeDocument/2006/relationships" r:embed="rId2">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2611101" y="142876"/>
            <a:ext cx="885824" cy="885824"/>
          </a:xfrm>
          <a:prstGeom prst="rect">
            <a:avLst/>
          </a:prstGeom>
        </xdr:spPr>
      </xdr:pic>
    </xdr:grpSp>
    <xdr:clientData/>
  </xdr:twoCellAnchor>
</xdr:wsDr>
</file>

<file path=xl/drawings/drawing35.xml><?xml version="1.0" encoding="utf-8"?>
<xdr:wsDr xmlns:xdr="http://schemas.openxmlformats.org/drawingml/2006/spreadsheetDrawing" xmlns:a="http://schemas.openxmlformats.org/drawingml/2006/main">
  <xdr:twoCellAnchor>
    <xdr:from>
      <xdr:col>4</xdr:col>
      <xdr:colOff>590549</xdr:colOff>
      <xdr:row>0</xdr:row>
      <xdr:rowOff>57379</xdr:rowOff>
    </xdr:from>
    <xdr:to>
      <xdr:col>9</xdr:col>
      <xdr:colOff>504825</xdr:colOff>
      <xdr:row>14</xdr:row>
      <xdr:rowOff>114300</xdr:rowOff>
    </xdr:to>
    <xdr:grpSp>
      <xdr:nvGrpSpPr>
        <xdr:cNvPr id="3" name="Agrupar 2"/>
        <xdr:cNvGrpSpPr/>
      </xdr:nvGrpSpPr>
      <xdr:grpSpPr>
        <a:xfrm>
          <a:off x="4876799" y="57379"/>
          <a:ext cx="2962276" cy="2762021"/>
          <a:chOff x="4876799" y="57379"/>
          <a:chExt cx="2962276" cy="2762021"/>
        </a:xfrm>
        <a:effectLst>
          <a:reflection stA="12000" endPos="65000" dist="50800" dir="5400000" sy="-100000" algn="bl" rotWithShape="0"/>
        </a:effectLst>
      </xdr:grpSpPr>
      <xdr:grpSp>
        <xdr:nvGrpSpPr>
          <xdr:cNvPr id="8" name="Grupo 7"/>
          <xdr:cNvGrpSpPr/>
        </xdr:nvGrpSpPr>
        <xdr:grpSpPr>
          <a:xfrm>
            <a:off x="4876799" y="57379"/>
            <a:ext cx="2962276" cy="2762021"/>
            <a:chOff x="3371849" y="57379"/>
            <a:chExt cx="2962276" cy="2742705"/>
          </a:xfrm>
        </xdr:grpSpPr>
        <xdr:sp macro="" textlink="">
          <xdr:nvSpPr>
            <xdr:cNvPr id="4" name="CaixaDeTexto 3"/>
            <xdr:cNvSpPr txBox="1"/>
          </xdr:nvSpPr>
          <xdr:spPr>
            <a:xfrm>
              <a:off x="3371849" y="57379"/>
              <a:ext cx="2962276" cy="274270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NOME</a:t>
              </a:r>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 COMPLETO</a:t>
              </a:r>
              <a:endParaRPr lang="pt-BR" sz="1100" b="0" baseline="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b="0" baseline="0">
                <a:latin typeface="Tahoma" panose="020B0604030504040204" pitchFamily="34" charset="0"/>
                <a:ea typeface="Tahoma" panose="020B0604030504040204" pitchFamily="34" charset="0"/>
                <a:cs typeface="Tahoma" panose="020B0604030504040204" pitchFamily="34" charset="0"/>
              </a:endParaRP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União dos valores dos</a:t>
              </a:r>
            </a:p>
            <a:p>
              <a:r>
                <a:rPr lang="pt-BR" sz="1000" b="0" baseline="0">
                  <a:latin typeface="Tahoma" panose="020B0604030504040204" pitchFamily="34" charset="0"/>
                  <a:ea typeface="Tahoma" panose="020B0604030504040204" pitchFamily="34" charset="0"/>
                  <a:cs typeface="Tahoma" panose="020B0604030504040204" pitchFamily="34" charset="0"/>
                </a:rPr>
                <a:t>campos </a:t>
              </a:r>
              <a:r>
                <a:rPr lang="pt-BR" sz="1000" b="1" baseline="0">
                  <a:latin typeface="Tahoma" panose="020B0604030504040204" pitchFamily="34" charset="0"/>
                  <a:ea typeface="Tahoma" panose="020B0604030504040204" pitchFamily="34" charset="0"/>
                  <a:cs typeface="Tahoma" panose="020B0604030504040204" pitchFamily="34" charset="0"/>
                </a:rPr>
                <a:t>Nome </a:t>
              </a:r>
              <a:r>
                <a:rPr lang="pt-BR" sz="1000" b="0" baseline="0">
                  <a:latin typeface="Tahoma" panose="020B0604030504040204" pitchFamily="34" charset="0"/>
                  <a:ea typeface="Tahoma" panose="020B0604030504040204" pitchFamily="34" charset="0"/>
                  <a:cs typeface="Tahoma" panose="020B0604030504040204" pitchFamily="34" charset="0"/>
                </a:rPr>
                <a:t>e </a:t>
              </a:r>
              <a:r>
                <a:rPr lang="pt-BR" sz="1000" b="1" baseline="0">
                  <a:latin typeface="Tahoma" panose="020B0604030504040204" pitchFamily="34" charset="0"/>
                  <a:ea typeface="Tahoma" panose="020B0604030504040204" pitchFamily="34" charset="0"/>
                  <a:cs typeface="Tahoma" panose="020B0604030504040204" pitchFamily="34" charset="0"/>
                </a:rPr>
                <a:t>Sobrenome</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5" name="Imagem 4"/>
            <xdr:cNvPicPr>
              <a:picLocks noChangeAspect="1"/>
            </xdr:cNvPicPr>
          </xdr:nvPicPr>
          <xdr:blipFill>
            <a:blip xmlns:r="http://schemas.openxmlformats.org/officeDocument/2006/relationships" r:embed="rId1"/>
            <a:stretch>
              <a:fillRect/>
            </a:stretch>
          </xdr:blipFill>
          <xdr:spPr>
            <a:xfrm>
              <a:off x="3505200" y="1037825"/>
              <a:ext cx="2695238" cy="1361905"/>
            </a:xfrm>
            <a:prstGeom prst="rect">
              <a:avLst/>
            </a:prstGeom>
            <a:effectLst>
              <a:reflection blurRad="6350" stA="22000" endPos="35000" dir="5400000" sy="-100000" algn="bl" rotWithShape="0"/>
            </a:effectLst>
          </xdr:spPr>
        </xdr:pic>
      </xdr:grpSp>
      <xdr:pic>
        <xdr:nvPicPr>
          <xdr:cNvPr id="2" name="Imagem 1"/>
          <xdr:cNvPicPr>
            <a:picLocks noChangeAspect="1"/>
          </xdr:cNvPicPr>
        </xdr:nvPicPr>
        <xdr:blipFill>
          <a:blip xmlns:r="http://schemas.openxmlformats.org/officeDocument/2006/relationships" r:embed="rId2">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6858001" y="76200"/>
            <a:ext cx="825103" cy="838200"/>
          </a:xfrm>
          <a:prstGeom prst="rect">
            <a:avLst/>
          </a:prstGeom>
        </xdr:spPr>
      </xdr:pic>
    </xdr:grp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20457</xdr:colOff>
      <xdr:row>0</xdr:row>
      <xdr:rowOff>64047</xdr:rowOff>
    </xdr:from>
    <xdr:to>
      <xdr:col>11</xdr:col>
      <xdr:colOff>419099</xdr:colOff>
      <xdr:row>12</xdr:row>
      <xdr:rowOff>95250</xdr:rowOff>
    </xdr:to>
    <xdr:grpSp>
      <xdr:nvGrpSpPr>
        <xdr:cNvPr id="9" name="Grupo 8"/>
        <xdr:cNvGrpSpPr/>
      </xdr:nvGrpSpPr>
      <xdr:grpSpPr>
        <a:xfrm>
          <a:off x="4735332" y="64047"/>
          <a:ext cx="4370567" cy="2336253"/>
          <a:chOff x="5335407" y="35472"/>
          <a:chExt cx="4370567" cy="2326728"/>
        </a:xfrm>
        <a:effectLst>
          <a:reflection blurRad="6350" stA="52000" endA="300" endPos="35000" dir="5400000" sy="-100000" algn="bl" rotWithShape="0"/>
        </a:effectLst>
      </xdr:grpSpPr>
      <xdr:sp macro="" textlink="">
        <xdr:nvSpPr>
          <xdr:cNvPr id="2" name="CaixaDeTexto 1"/>
          <xdr:cNvSpPr txBox="1"/>
        </xdr:nvSpPr>
        <xdr:spPr>
          <a:xfrm>
            <a:off x="5335407" y="35472"/>
            <a:ext cx="4370567" cy="2326728"/>
          </a:xfrm>
          <a:prstGeom prst="rect">
            <a:avLst/>
          </a:prstGeom>
          <a:solidFill>
            <a:schemeClr val="accent6">
              <a:lumMod val="75000"/>
            </a:schemeClr>
          </a:solidFill>
          <a:ln>
            <a:noFill/>
          </a:ln>
          <a:effectLst>
            <a:outerShdw blurRad="44450" dist="27940" dir="5400000">
              <a:srgbClr val="000000">
                <a:alpha val="32000"/>
              </a:srgbClr>
            </a:outerShdw>
          </a:effectLst>
          <a:scene3d>
            <a:camera prst="orthographicFront">
              <a:rot lat="0" lon="0" rev="0"/>
            </a:camera>
            <a:lightRig rig="balanced" dir="b">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lstStyle/>
          <a:p>
            <a:r>
              <a:rPr lang="pt-BR" sz="1100" b="1">
                <a:latin typeface="Tahoma" panose="020B0604030504040204" pitchFamily="34" charset="0"/>
                <a:ea typeface="Tahoma" panose="020B0604030504040204" pitchFamily="34" charset="0"/>
                <a:cs typeface="Tahoma" panose="020B0604030504040204" pitchFamily="34" charset="0"/>
              </a:rPr>
              <a:t>CÓDIGO DO FUNCIONÁRIO</a:t>
            </a:r>
            <a:endParaRPr lang="pt-BR" sz="1100" b="1" baseline="0">
              <a:latin typeface="Tahoma" panose="020B0604030504040204" pitchFamily="34" charset="0"/>
              <a:ea typeface="Tahoma" panose="020B0604030504040204" pitchFamily="34" charset="0"/>
              <a:cs typeface="Tahoma" panose="020B0604030504040204" pitchFamily="34" charset="0"/>
            </a:endParaRP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Unir em um único campo os valores das</a:t>
            </a:r>
          </a:p>
          <a:p>
            <a:r>
              <a:rPr lang="pt-BR" sz="1000" b="0" baseline="0">
                <a:latin typeface="Tahoma" panose="020B0604030504040204" pitchFamily="34" charset="0"/>
                <a:ea typeface="Tahoma" panose="020B0604030504040204" pitchFamily="34" charset="0"/>
                <a:cs typeface="Tahoma" panose="020B0604030504040204" pitchFamily="34" charset="0"/>
              </a:rPr>
              <a:t>colunas </a:t>
            </a:r>
            <a:r>
              <a:rPr lang="pt-BR" sz="1000" b="1" baseline="0">
                <a:latin typeface="Tahoma" panose="020B0604030504040204" pitchFamily="34" charset="0"/>
                <a:ea typeface="Tahoma" panose="020B0604030504040204" pitchFamily="34" charset="0"/>
                <a:cs typeface="Tahoma" panose="020B0604030504040204" pitchFamily="34" charset="0"/>
              </a:rPr>
              <a:t>Ordem, Departamento </a:t>
            </a:r>
            <a:r>
              <a:rPr lang="pt-BR" sz="1000" b="0" baseline="0">
                <a:latin typeface="Tahoma" panose="020B0604030504040204" pitchFamily="34" charset="0"/>
                <a:ea typeface="Tahoma" panose="020B0604030504040204" pitchFamily="34" charset="0"/>
                <a:cs typeface="Tahoma" panose="020B0604030504040204" pitchFamily="34" charset="0"/>
              </a:rPr>
              <a:t>e</a:t>
            </a:r>
            <a:r>
              <a:rPr lang="pt-BR" sz="1000" b="1" baseline="0">
                <a:latin typeface="Tahoma" panose="020B0604030504040204" pitchFamily="34" charset="0"/>
                <a:ea typeface="Tahoma" panose="020B0604030504040204" pitchFamily="34" charset="0"/>
                <a:cs typeface="Tahoma" panose="020B0604030504040204" pitchFamily="34" charset="0"/>
              </a:rPr>
              <a:t> Unidade</a:t>
            </a:r>
            <a:r>
              <a:rPr lang="pt-BR" sz="1000" b="0" baseline="0">
                <a:latin typeface="Tahoma" panose="020B0604030504040204" pitchFamily="34" charset="0"/>
                <a:ea typeface="Tahoma" panose="020B0604030504040204" pitchFamily="34" charset="0"/>
                <a:cs typeface="Tahoma" panose="020B0604030504040204" pitchFamily="34" charset="0"/>
              </a:rPr>
              <a:t>.</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8" name="Imagem 7"/>
          <xdr:cNvPicPr>
            <a:picLocks noChangeAspect="1"/>
          </xdr:cNvPicPr>
        </xdr:nvPicPr>
        <xdr:blipFill>
          <a:blip xmlns:r="http://schemas.openxmlformats.org/officeDocument/2006/relationships" r:embed="rId1"/>
          <a:stretch>
            <a:fillRect/>
          </a:stretch>
        </xdr:blipFill>
        <xdr:spPr>
          <a:xfrm>
            <a:off x="5457825" y="981075"/>
            <a:ext cx="4114286" cy="1161905"/>
          </a:xfrm>
          <a:prstGeom prst="rect">
            <a:avLst/>
          </a:prstGeom>
          <a:effectLst>
            <a:reflection blurRad="6350" stA="6000" endPos="35000" dir="5400000" sy="-100000" algn="bl" rotWithShape="0"/>
          </a:effectLst>
        </xdr:spPr>
      </xdr:pic>
    </xdr:grpSp>
    <xdr:clientData/>
  </xdr:twoCellAnchor>
</xdr:wsDr>
</file>

<file path=xl/drawings/drawing37.xml><?xml version="1.0" encoding="utf-8"?>
<xdr:wsDr xmlns:xdr="http://schemas.openxmlformats.org/drawingml/2006/spreadsheetDrawing" xmlns:a="http://schemas.openxmlformats.org/drawingml/2006/main">
  <xdr:twoCellAnchor>
    <xdr:from>
      <xdr:col>2</xdr:col>
      <xdr:colOff>1</xdr:colOff>
      <xdr:row>3</xdr:row>
      <xdr:rowOff>19050</xdr:rowOff>
    </xdr:from>
    <xdr:to>
      <xdr:col>10</xdr:col>
      <xdr:colOff>209551</xdr:colOff>
      <xdr:row>12</xdr:row>
      <xdr:rowOff>152399</xdr:rowOff>
    </xdr:to>
    <mc:AlternateContent xmlns:mc="http://schemas.openxmlformats.org/markup-compatibility/2006" xmlns:a14="http://schemas.microsoft.com/office/drawing/2010/main">
      <mc:Choice Requires="a14">
        <xdr:sp macro="" textlink="">
          <xdr:nvSpPr>
            <xdr:cNvPr id="2" name="CaixaDeTexto 1"/>
            <xdr:cNvSpPr txBox="1"/>
          </xdr:nvSpPr>
          <xdr:spPr>
            <a:xfrm>
              <a:off x="1419226" y="609600"/>
              <a:ext cx="5086350" cy="1847849"/>
            </a:xfrm>
            <a:prstGeom prst="rect">
              <a:avLst/>
            </a:prstGeom>
            <a:solidFill>
              <a:schemeClr val="accent6">
                <a:lumMod val="75000"/>
              </a:schemeClr>
            </a:solidFill>
            <a:ln/>
            <a:effectLst>
              <a:outerShdw blurRad="44450" dist="27940" dir="5400000">
                <a:srgbClr val="000000">
                  <a:alpha val="32000"/>
                </a:srgbClr>
              </a:outerShdw>
            </a:effectLst>
            <a:scene3d>
              <a:camera prst="orthographicFront">
                <a:rot lat="0" lon="0" rev="0"/>
              </a:camera>
              <a:lightRig rig="balanced" dir="b">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lstStyle/>
            <a:p>
              <a:r>
                <a:rPr lang="pt-BR" sz="1100" b="1" u="none">
                  <a:latin typeface="Tahoma" panose="020B0604030504040204" pitchFamily="34" charset="0"/>
                  <a:ea typeface="Tahoma" panose="020B0604030504040204" pitchFamily="34" charset="0"/>
                  <a:cs typeface="Tahoma" panose="020B0604030504040204" pitchFamily="34" charset="0"/>
                </a:rPr>
                <a:t>Resultado</a:t>
              </a:r>
            </a:p>
            <a:p>
              <a:endParaRPr lang="pt-BR" sz="1100" b="1" u="none">
                <a:latin typeface="Tahoma" panose="020B0604030504040204" pitchFamily="34" charset="0"/>
                <a:ea typeface="Tahoma" panose="020B0604030504040204" pitchFamily="34" charset="0"/>
                <a:cs typeface="Tahoma" panose="020B0604030504040204" pitchFamily="34" charset="0"/>
              </a:endParaRPr>
            </a:p>
            <a:p>
              <a:r>
                <a:rPr lang="pt-BR">
                  <a:latin typeface="Tahoma" panose="020B0604030504040204" pitchFamily="34" charset="0"/>
                  <a:ea typeface="Tahoma" panose="020B0604030504040204" pitchFamily="34" charset="0"/>
                  <a:cs typeface="Tahoma" panose="020B0604030504040204" pitchFamily="34" charset="0"/>
                </a:rPr>
                <a:t>Monte uma fórmula com a expressão abaixo:</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pt-BR" sz="1600" i="1">
                      <a:latin typeface="Cambria Math"/>
                    </a:rPr>
                    <m:t>2×81+{</m:t>
                  </m:r>
                  <m:sSup>
                    <m:sSupPr>
                      <m:ctrlPr>
                        <a:rPr lang="pt-BR" sz="1600" i="1">
                          <a:latin typeface="Cambria Math" panose="02040503050406030204" pitchFamily="18" charset="0"/>
                        </a:rPr>
                      </m:ctrlPr>
                    </m:sSupPr>
                    <m:e>
                      <m:r>
                        <a:rPr lang="pt-BR" sz="1600" b="0" i="1">
                          <a:latin typeface="Cambria Math"/>
                        </a:rPr>
                        <m:t>2</m:t>
                      </m:r>
                    </m:e>
                    <m:sup>
                      <m:r>
                        <a:rPr lang="pt-BR" sz="1600" b="0" i="1">
                          <a:latin typeface="Cambria Math"/>
                        </a:rPr>
                        <m:t>4</m:t>
                      </m:r>
                    </m:sup>
                  </m:sSup>
                  <m:r>
                    <a:rPr lang="pt-BR" sz="1600" i="1">
                      <a:latin typeface="Cambria Math"/>
                    </a:rPr>
                    <m:t>+</m:t>
                  </m:r>
                  <m:r>
                    <a:rPr lang="pt-BR" sz="1600" b="0" i="1">
                      <a:latin typeface="Cambria Math"/>
                    </a:rPr>
                    <m:t>[</m:t>
                  </m:r>
                  <m:r>
                    <a:rPr lang="pt-BR" sz="1600" i="1">
                      <a:latin typeface="Cambria Math"/>
                    </a:rPr>
                    <m:t>17−2</m:t>
                  </m:r>
                  <m:r>
                    <a:rPr lang="pt-BR" sz="1600" b="0" i="1">
                      <a:latin typeface="Cambria Math"/>
                    </a:rPr>
                    <m:t>]</m:t>
                  </m:r>
                  <m:r>
                    <a:rPr lang="pt-BR" sz="1600" i="1">
                      <a:latin typeface="Cambria Math"/>
                    </a:rPr>
                    <m:t>+</m:t>
                  </m:r>
                  <m:r>
                    <a:rPr lang="pt-BR" sz="1600" b="0" i="1">
                      <a:latin typeface="Cambria Math"/>
                    </a:rPr>
                    <m:t>[</m:t>
                  </m:r>
                  <m:r>
                    <a:rPr lang="pt-BR" sz="1600" i="1">
                      <a:latin typeface="Cambria Math"/>
                    </a:rPr>
                    <m:t>20÷2−(3−2)−2</m:t>
                  </m:r>
                  <m:r>
                    <a:rPr lang="pt-BR" sz="1600" b="0" i="1">
                      <a:latin typeface="Cambria Math"/>
                    </a:rPr>
                    <m:t>]</m:t>
                  </m:r>
                  <m:r>
                    <a:rPr lang="pt-BR" sz="1600" i="1">
                      <a:latin typeface="Cambria Math"/>
                    </a:rPr>
                    <m:t>×5</m:t>
                  </m:r>
                  <m:r>
                    <a:rPr lang="pt-BR" sz="1600" b="0" i="1">
                      <a:latin typeface="Cambria Math"/>
                    </a:rPr>
                    <m:t>}</m:t>
                  </m:r>
                </m:oMath>
              </a14:m>
              <a:r>
                <a:rPr lang="pt-BR" sz="2800">
                  <a:solidFill>
                    <a:schemeClr val="dk1"/>
                  </a:solidFill>
                  <a:effectLst/>
                  <a:latin typeface="Tahoma" panose="020B0604030504040204" pitchFamily="34" charset="0"/>
                  <a:ea typeface="Tahoma" panose="020B0604030504040204" pitchFamily="34" charset="0"/>
                  <a:cs typeface="Tahoma" panose="020B0604030504040204" pitchFamily="34" charset="0"/>
                </a:rPr>
                <a:t> </a:t>
              </a:r>
              <a:endParaRPr lang="pt-BR" sz="2800">
                <a:effectLst/>
                <a:latin typeface="Tahoma" panose="020B0604030504040204" pitchFamily="34" charset="0"/>
                <a:ea typeface="Tahoma" panose="020B0604030504040204" pitchFamily="34" charset="0"/>
                <a:cs typeface="Tahoma" panose="020B0604030504040204" pitchFamily="34" charset="0"/>
              </a:endParaRPr>
            </a:p>
            <a:p>
              <a:endParaRPr lang="pt-BR" sz="1100">
                <a:latin typeface="Tahoma" panose="020B0604030504040204" pitchFamily="34" charset="0"/>
                <a:ea typeface="Tahoma" panose="020B0604030504040204" pitchFamily="34" charset="0"/>
                <a:cs typeface="Tahoma" panose="020B0604030504040204" pitchFamily="34" charset="0"/>
              </a:endParaRPr>
            </a:p>
            <a:p>
              <a:r>
                <a:rPr lang="pt-BR" sz="1600" i="0">
                  <a:solidFill>
                    <a:schemeClr val="lt1"/>
                  </a:solidFill>
                  <a:latin typeface="Tahoma" panose="020B0604030504040204" pitchFamily="34" charset="0"/>
                  <a:ea typeface="Tahoma" panose="020B0604030504040204" pitchFamily="34" charset="0"/>
                  <a:cs typeface="Tahoma" panose="020B0604030504040204" pitchFamily="34" charset="0"/>
                </a:rPr>
                <a:t>Resultado: 228</a:t>
              </a:r>
            </a:p>
          </xdr:txBody>
        </xdr:sp>
      </mc:Choice>
      <mc:Fallback xmlns="">
        <xdr:sp macro="" textlink="">
          <xdr:nvSpPr>
            <xdr:cNvPr id="2" name="CaixaDeTexto 1"/>
            <xdr:cNvSpPr txBox="1"/>
          </xdr:nvSpPr>
          <xdr:spPr>
            <a:xfrm>
              <a:off x="1420814" y="590550"/>
              <a:ext cx="5099050" cy="1847849"/>
            </a:xfrm>
            <a:prstGeom prst="rect">
              <a:avLst/>
            </a:prstGeom>
            <a:solidFill>
              <a:schemeClr val="accent6">
                <a:lumMod val="75000"/>
              </a:schemeClr>
            </a:solidFill>
            <a:ln/>
            <a:effectLst>
              <a:outerShdw blurRad="44450" dist="27940" dir="5400000">
                <a:srgbClr val="000000">
                  <a:alpha val="32000"/>
                </a:srgbClr>
              </a:outerShdw>
            </a:effectLst>
            <a:scene3d>
              <a:camera prst="orthographicFront">
                <a:rot lat="0" lon="0" rev="0"/>
              </a:camera>
              <a:lightRig rig="balanced" dir="b">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lstStyle/>
            <a:p>
              <a:r>
                <a:rPr lang="pt-BR" sz="1100" b="1" u="none">
                  <a:latin typeface="Tahoma" panose="020B0604030504040204" pitchFamily="34" charset="0"/>
                  <a:ea typeface="Tahoma" panose="020B0604030504040204" pitchFamily="34" charset="0"/>
                  <a:cs typeface="Tahoma" panose="020B0604030504040204" pitchFamily="34" charset="0"/>
                </a:rPr>
                <a:t>Resultado</a:t>
              </a:r>
            </a:p>
            <a:p>
              <a:endParaRPr lang="pt-BR" sz="1100" b="1" u="none">
                <a:latin typeface="Tahoma" panose="020B0604030504040204" pitchFamily="34" charset="0"/>
                <a:ea typeface="Tahoma" panose="020B0604030504040204" pitchFamily="34" charset="0"/>
                <a:cs typeface="Tahoma" panose="020B0604030504040204" pitchFamily="34" charset="0"/>
              </a:endParaRPr>
            </a:p>
            <a:p>
              <a:r>
                <a:rPr lang="pt-BR">
                  <a:latin typeface="Tahoma" panose="020B0604030504040204" pitchFamily="34" charset="0"/>
                  <a:ea typeface="Tahoma" panose="020B0604030504040204" pitchFamily="34" charset="0"/>
                  <a:cs typeface="Tahoma" panose="020B0604030504040204" pitchFamily="34" charset="0"/>
                </a:rPr>
                <a:t>Monte uma fórmula com a expressão abaixo:</a:t>
              </a:r>
            </a:p>
            <a:p>
              <a:pPr marL="0" marR="0" indent="0" defTabSz="914400" eaLnBrk="1" fontAlgn="auto" latinLnBrk="0" hangingPunct="1">
                <a:lnSpc>
                  <a:spcPct val="100000"/>
                </a:lnSpc>
                <a:spcBef>
                  <a:spcPts val="0"/>
                </a:spcBef>
                <a:spcAft>
                  <a:spcPts val="0"/>
                </a:spcAft>
                <a:buClrTx/>
                <a:buSzTx/>
                <a:buFontTx/>
                <a:buNone/>
                <a:tabLst/>
                <a:defRPr/>
              </a:pPr>
              <a:r>
                <a:rPr lang="pt-BR" sz="1600" i="0">
                  <a:latin typeface="Cambria Math"/>
                </a:rPr>
                <a:t>2×81+{</a:t>
              </a:r>
              <a:r>
                <a:rPr lang="pt-BR" sz="1600" b="0" i="0">
                  <a:latin typeface="Cambria Math"/>
                </a:rPr>
                <a:t>2</a:t>
              </a:r>
              <a:r>
                <a:rPr lang="pt-BR" sz="1600" b="0" i="0">
                  <a:latin typeface="Cambria Math" panose="02040503050406030204" pitchFamily="18" charset="0"/>
                </a:rPr>
                <a:t>^</a:t>
              </a:r>
              <a:r>
                <a:rPr lang="pt-BR" sz="1600" b="0" i="0">
                  <a:latin typeface="Cambria Math"/>
                </a:rPr>
                <a:t>4</a:t>
              </a:r>
              <a:r>
                <a:rPr lang="pt-BR" sz="1600" i="0">
                  <a:latin typeface="Cambria Math"/>
                </a:rPr>
                <a:t>+</a:t>
              </a:r>
              <a:r>
                <a:rPr lang="pt-BR" sz="1600" b="0" i="0">
                  <a:latin typeface="Cambria Math"/>
                </a:rPr>
                <a:t>[</a:t>
              </a:r>
              <a:r>
                <a:rPr lang="pt-BR" sz="1600" i="0">
                  <a:latin typeface="Cambria Math"/>
                </a:rPr>
                <a:t>17−2</a:t>
              </a:r>
              <a:r>
                <a:rPr lang="pt-BR" sz="1600" b="0" i="0">
                  <a:latin typeface="Cambria Math"/>
                </a:rPr>
                <a:t>]</a:t>
              </a:r>
              <a:r>
                <a:rPr lang="pt-BR" sz="1600" i="0">
                  <a:latin typeface="Cambria Math"/>
                </a:rPr>
                <a:t>+</a:t>
              </a:r>
              <a:r>
                <a:rPr lang="pt-BR" sz="1600" b="0" i="0">
                  <a:latin typeface="Cambria Math"/>
                </a:rPr>
                <a:t>[</a:t>
              </a:r>
              <a:r>
                <a:rPr lang="pt-BR" sz="1600" i="0">
                  <a:latin typeface="Cambria Math"/>
                </a:rPr>
                <a:t>20÷2−(3−2)−2</a:t>
              </a:r>
              <a:r>
                <a:rPr lang="pt-BR" sz="1600" b="0" i="0">
                  <a:latin typeface="Cambria Math"/>
                </a:rPr>
                <a:t>]</a:t>
              </a:r>
              <a:r>
                <a:rPr lang="pt-BR" sz="1600" i="0">
                  <a:latin typeface="Cambria Math"/>
                </a:rPr>
                <a:t>×5</a:t>
              </a:r>
              <a:r>
                <a:rPr lang="pt-BR" sz="1600" b="0" i="0">
                  <a:latin typeface="Cambria Math"/>
                </a:rPr>
                <a:t>}</a:t>
              </a:r>
              <a:r>
                <a:rPr lang="pt-BR" sz="2800">
                  <a:solidFill>
                    <a:schemeClr val="dk1"/>
                  </a:solidFill>
                  <a:effectLst/>
                  <a:latin typeface="Tahoma" panose="020B0604030504040204" pitchFamily="34" charset="0"/>
                  <a:ea typeface="Tahoma" panose="020B0604030504040204" pitchFamily="34" charset="0"/>
                  <a:cs typeface="Tahoma" panose="020B0604030504040204" pitchFamily="34" charset="0"/>
                </a:rPr>
                <a:t> </a:t>
              </a:r>
              <a:endParaRPr lang="pt-BR" sz="2800">
                <a:effectLst/>
                <a:latin typeface="Tahoma" panose="020B0604030504040204" pitchFamily="34" charset="0"/>
                <a:ea typeface="Tahoma" panose="020B0604030504040204" pitchFamily="34" charset="0"/>
                <a:cs typeface="Tahoma" panose="020B0604030504040204" pitchFamily="34" charset="0"/>
              </a:endParaRPr>
            </a:p>
            <a:p>
              <a:endParaRPr lang="pt-BR" sz="1100">
                <a:latin typeface="Tahoma" panose="020B0604030504040204" pitchFamily="34" charset="0"/>
                <a:ea typeface="Tahoma" panose="020B0604030504040204" pitchFamily="34" charset="0"/>
                <a:cs typeface="Tahoma" panose="020B0604030504040204" pitchFamily="34" charset="0"/>
              </a:endParaRPr>
            </a:p>
            <a:p>
              <a:r>
                <a:rPr lang="pt-BR" sz="1600" i="0">
                  <a:solidFill>
                    <a:schemeClr val="lt1"/>
                  </a:solidFill>
                  <a:latin typeface="Tahoma" panose="020B0604030504040204" pitchFamily="34" charset="0"/>
                  <a:ea typeface="Tahoma" panose="020B0604030504040204" pitchFamily="34" charset="0"/>
                  <a:cs typeface="Tahoma" panose="020B0604030504040204" pitchFamily="34" charset="0"/>
                </a:rPr>
                <a:t>Resultado: 228</a:t>
              </a:r>
            </a:p>
          </xdr:txBody>
        </xdr:sp>
      </mc:Fallback>
    </mc:AlternateContent>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152400</xdr:colOff>
      <xdr:row>15</xdr:row>
      <xdr:rowOff>161923</xdr:rowOff>
    </xdr:from>
    <xdr:to>
      <xdr:col>8</xdr:col>
      <xdr:colOff>314325</xdr:colOff>
      <xdr:row>46</xdr:row>
      <xdr:rowOff>28574</xdr:rowOff>
    </xdr:to>
    <xdr:grpSp>
      <xdr:nvGrpSpPr>
        <xdr:cNvPr id="8" name="Grupo 7"/>
        <xdr:cNvGrpSpPr/>
      </xdr:nvGrpSpPr>
      <xdr:grpSpPr>
        <a:xfrm>
          <a:off x="1295400" y="3019423"/>
          <a:ext cx="8048625" cy="5772151"/>
          <a:chOff x="3076575" y="3209923"/>
          <a:chExt cx="8048625" cy="5772151"/>
        </a:xfrm>
      </xdr:grpSpPr>
      <xdr:sp macro="" textlink="">
        <xdr:nvSpPr>
          <xdr:cNvPr id="2" name="CaixaDeTexto 1"/>
          <xdr:cNvSpPr txBox="1"/>
        </xdr:nvSpPr>
        <xdr:spPr>
          <a:xfrm>
            <a:off x="3076575" y="3209923"/>
            <a:ext cx="8048625" cy="5772151"/>
          </a:xfrm>
          <a:prstGeom prst="rect">
            <a:avLst/>
          </a:prstGeom>
          <a:solidFill>
            <a:schemeClr val="accent6">
              <a:lumMod val="75000"/>
            </a:schemeClr>
          </a:solidFill>
          <a:ln w="6350" cap="flat" cmpd="sng" algn="ctr">
            <a:noFill/>
            <a:prstDash val="solid"/>
            <a:miter lim="800000"/>
          </a:ln>
          <a:effectLst>
            <a:outerShdw blurRad="44450" dist="27940" dir="5400000" algn="ctr">
              <a:srgbClr val="000000">
                <a:alpha val="32000"/>
              </a:srgbClr>
            </a:outerShdw>
          </a:effectLst>
          <a:scene3d>
            <a:camera prst="orthographicFront">
              <a:rot lat="0" lon="0" rev="0"/>
            </a:camera>
            <a:lightRig rig="balanced" dir="b">
              <a:rot lat="0" lon="0" rev="8700000"/>
            </a:lightRig>
          </a:scene3d>
          <a:sp3d>
            <a:bevelT w="190500" h="38100"/>
          </a:sp3d>
          <a:extLst>
            <a:ext uri="{91240B29-F687-4F45-9708-019B960494DF}">
              <a14:hiddenLine xmlns:a14="http://schemas.microsoft.com/office/drawing/2010/main" w="6350" cap="flat" cmpd="sng" algn="ctr">
                <a:solidFill>
                  <a:schemeClr val="accent6"/>
                </a:solidFill>
                <a:prstDash val="solid"/>
                <a:miter lim="800000"/>
              </a14:hiddenLine>
            </a:ext>
          </a:extLst>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VENDAS</a:t>
            </a:r>
            <a:endParaRPr lang="pt-BR" sz="1100" b="1" baseline="0">
              <a:latin typeface="Tahoma" panose="020B0604030504040204" pitchFamily="34" charset="0"/>
              <a:ea typeface="Tahoma" panose="020B0604030504040204" pitchFamily="34" charset="0"/>
              <a:cs typeface="Tahoma" panose="020B0604030504040204" pitchFamily="34" charset="0"/>
            </a:endParaRP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1. Definir os</a:t>
            </a:r>
            <a:r>
              <a:rPr lang="pt-BR" sz="1000" baseline="0">
                <a:latin typeface="Tahoma" panose="020B0604030504040204" pitchFamily="34" charset="0"/>
                <a:ea typeface="Tahoma" panose="020B0604030504040204" pitchFamily="34" charset="0"/>
                <a:cs typeface="Tahoma" panose="020B0604030504040204" pitchFamily="34" charset="0"/>
              </a:rPr>
              <a:t> valores do campo </a:t>
            </a:r>
            <a:r>
              <a:rPr lang="pt-BR" sz="1000" b="1">
                <a:latin typeface="Tahoma" panose="020B0604030504040204" pitchFamily="34" charset="0"/>
                <a:ea typeface="Tahoma" panose="020B0604030504040204" pitchFamily="34" charset="0"/>
                <a:cs typeface="Tahoma" panose="020B0604030504040204" pitchFamily="34" charset="0"/>
              </a:rPr>
              <a:t>Nome completo do vendedor</a:t>
            </a:r>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aseline="0">
                <a:latin typeface="Tahoma" panose="020B0604030504040204" pitchFamily="34" charset="0"/>
                <a:ea typeface="Tahoma" panose="020B0604030504040204" pitchFamily="34" charset="0"/>
                <a:cs typeface="Tahoma" panose="020B0604030504040204" pitchFamily="34" charset="0"/>
              </a:rPr>
              <a:t>2. Alterar o formato do campo </a:t>
            </a:r>
            <a:r>
              <a:rPr lang="pt-BR" sz="1000" b="1" baseline="0">
                <a:latin typeface="Tahoma" panose="020B0604030504040204" pitchFamily="34" charset="0"/>
                <a:ea typeface="Tahoma" panose="020B0604030504040204" pitchFamily="34" charset="0"/>
                <a:cs typeface="Tahoma" panose="020B0604030504040204" pitchFamily="34" charset="0"/>
              </a:rPr>
              <a:t>Data</a:t>
            </a:r>
            <a:r>
              <a:rPr lang="pt-BR" sz="1000" b="0" baseline="0">
                <a:latin typeface="Tahoma" panose="020B0604030504040204" pitchFamily="34" charset="0"/>
                <a:ea typeface="Tahoma" panose="020B0604030504040204" pitchFamily="34" charset="0"/>
                <a:cs typeface="Tahoma" panose="020B0604030504040204" pitchFamily="34" charset="0"/>
              </a:rPr>
              <a:t> para </a:t>
            </a:r>
            <a:r>
              <a:rPr lang="pt-BR" sz="1000" b="1" baseline="0">
                <a:latin typeface="Tahoma" panose="020B0604030504040204" pitchFamily="34" charset="0"/>
                <a:ea typeface="Tahoma" panose="020B0604030504040204" pitchFamily="34" charset="0"/>
                <a:cs typeface="Tahoma" panose="020B0604030504040204" pitchFamily="34" charset="0"/>
              </a:rPr>
              <a:t>Data Completa</a:t>
            </a:r>
          </a:p>
          <a:p>
            <a:r>
              <a:rPr lang="pt-BR" sz="1000" baseline="0">
                <a:latin typeface="Tahoma" panose="020B0604030504040204" pitchFamily="34" charset="0"/>
                <a:ea typeface="Tahoma" panose="020B0604030504040204" pitchFamily="34" charset="0"/>
                <a:cs typeface="Tahoma" panose="020B0604030504040204" pitchFamily="34" charset="0"/>
              </a:rPr>
              <a:t>3. Aplicar o formato </a:t>
            </a:r>
            <a:r>
              <a:rPr lang="pt-BR" sz="1000" b="1" baseline="0">
                <a:latin typeface="Tahoma" panose="020B0604030504040204" pitchFamily="34" charset="0"/>
                <a:ea typeface="Tahoma" panose="020B0604030504040204" pitchFamily="34" charset="0"/>
                <a:cs typeface="Tahoma" panose="020B0604030504040204" pitchFamily="34" charset="0"/>
              </a:rPr>
              <a:t>Contábil</a:t>
            </a:r>
            <a:r>
              <a:rPr lang="pt-BR" sz="1000" b="0" baseline="0">
                <a:latin typeface="Tahoma" panose="020B0604030504040204" pitchFamily="34" charset="0"/>
                <a:ea typeface="Tahoma" panose="020B0604030504040204" pitchFamily="34" charset="0"/>
                <a:cs typeface="Tahoma" panose="020B0604030504040204" pitchFamily="34" charset="0"/>
              </a:rPr>
              <a:t> no campo </a:t>
            </a:r>
            <a:r>
              <a:rPr lang="pt-BR" sz="1000" b="1" baseline="0">
                <a:latin typeface="Tahoma" panose="020B0604030504040204" pitchFamily="34" charset="0"/>
                <a:ea typeface="Tahoma" panose="020B0604030504040204" pitchFamily="34" charset="0"/>
                <a:cs typeface="Tahoma" panose="020B0604030504040204" pitchFamily="34" charset="0"/>
              </a:rPr>
              <a:t>Valor</a:t>
            </a:r>
          </a:p>
          <a:p>
            <a:r>
              <a:rPr lang="pt-BR" sz="1000" b="0" baseline="0">
                <a:latin typeface="Tahoma" panose="020B0604030504040204" pitchFamily="34" charset="0"/>
                <a:ea typeface="Tahoma" panose="020B0604030504040204" pitchFamily="34" charset="0"/>
                <a:cs typeface="Tahoma" panose="020B0604030504040204" pitchFamily="34" charset="0"/>
              </a:rPr>
              <a:t>4. Aplicar o formato </a:t>
            </a:r>
            <a:r>
              <a:rPr lang="pt-BR" sz="1000" b="1" baseline="0">
                <a:latin typeface="Tahoma" panose="020B0604030504040204" pitchFamily="34" charset="0"/>
                <a:ea typeface="Tahoma" panose="020B0604030504040204" pitchFamily="34" charset="0"/>
                <a:cs typeface="Tahoma" panose="020B0604030504040204" pitchFamily="34" charset="0"/>
              </a:rPr>
              <a:t>Porcentagem </a:t>
            </a:r>
            <a:r>
              <a:rPr lang="pt-BR" sz="1000" b="0" baseline="0">
                <a:latin typeface="Tahoma" panose="020B0604030504040204" pitchFamily="34" charset="0"/>
                <a:ea typeface="Tahoma" panose="020B0604030504040204" pitchFamily="34" charset="0"/>
                <a:cs typeface="Tahoma" panose="020B0604030504040204" pitchFamily="34" charset="0"/>
              </a:rPr>
              <a:t>no campo </a:t>
            </a:r>
            <a:r>
              <a:rPr lang="pt-BR" sz="1000" b="1" baseline="0">
                <a:latin typeface="Tahoma" panose="020B0604030504040204" pitchFamily="34" charset="0"/>
                <a:ea typeface="Tahoma" panose="020B0604030504040204" pitchFamily="34" charset="0"/>
                <a:cs typeface="Tahoma" panose="020B0604030504040204" pitchFamily="34" charset="0"/>
              </a:rPr>
              <a:t>Comissão</a:t>
            </a:r>
          </a:p>
          <a:p>
            <a:r>
              <a:rPr lang="pt-BR" sz="1000" b="0" baseline="0">
                <a:latin typeface="Tahoma" panose="020B0604030504040204" pitchFamily="34" charset="0"/>
                <a:ea typeface="Tahoma" panose="020B0604030504040204" pitchFamily="34" charset="0"/>
                <a:cs typeface="Tahoma" panose="020B0604030504040204" pitchFamily="34" charset="0"/>
              </a:rPr>
              <a:t>5. Definir os valores do campo </a:t>
            </a:r>
            <a:r>
              <a:rPr lang="pt-BR" sz="1000" b="1" baseline="0">
                <a:latin typeface="Tahoma" panose="020B0604030504040204" pitchFamily="34" charset="0"/>
                <a:ea typeface="Tahoma" panose="020B0604030504040204" pitchFamily="34" charset="0"/>
                <a:cs typeface="Tahoma" panose="020B0604030504040204" pitchFamily="34" charset="0"/>
              </a:rPr>
              <a:t>Total c/ Comissão</a:t>
            </a:r>
          </a:p>
          <a:p>
            <a:r>
              <a:rPr lang="pt-BR" sz="1000" b="0" baseline="0">
                <a:latin typeface="Tahoma" panose="020B0604030504040204" pitchFamily="34" charset="0"/>
                <a:ea typeface="Tahoma" panose="020B0604030504040204" pitchFamily="34" charset="0"/>
                <a:cs typeface="Tahoma" panose="020B0604030504040204" pitchFamily="34" charset="0"/>
              </a:rPr>
              <a:t>6. Crie uma </a:t>
            </a:r>
            <a:r>
              <a:rPr lang="pt-BR" sz="1000" b="1" baseline="0">
                <a:latin typeface="Tahoma" panose="020B0604030504040204" pitchFamily="34" charset="0"/>
                <a:ea typeface="Tahoma" panose="020B0604030504040204" pitchFamily="34" charset="0"/>
                <a:cs typeface="Tahoma" panose="020B0604030504040204" pitchFamily="34" charset="0"/>
              </a:rPr>
              <a:t>Segmentação de Dados</a:t>
            </a:r>
            <a:r>
              <a:rPr lang="pt-BR" sz="1000" b="0" baseline="0">
                <a:latin typeface="Tahoma" panose="020B0604030504040204" pitchFamily="34" charset="0"/>
                <a:ea typeface="Tahoma" panose="020B0604030504040204" pitchFamily="34" charset="0"/>
                <a:cs typeface="Tahoma" panose="020B0604030504040204" pitchFamily="34" charset="0"/>
              </a:rPr>
              <a:t> por </a:t>
            </a:r>
            <a:r>
              <a:rPr lang="pt-BR" sz="1000" b="1" baseline="0">
                <a:latin typeface="Tahoma" panose="020B0604030504040204" pitchFamily="34" charset="0"/>
                <a:ea typeface="Tahoma" panose="020B0604030504040204" pitchFamily="34" charset="0"/>
                <a:cs typeface="Tahoma" panose="020B0604030504040204" pitchFamily="34" charset="0"/>
              </a:rPr>
              <a:t>Região</a:t>
            </a:r>
          </a:p>
          <a:p>
            <a:r>
              <a:rPr lang="pt-BR" sz="1000" b="0" baseline="0">
                <a:latin typeface="Tahoma" panose="020B0604030504040204" pitchFamily="34" charset="0"/>
                <a:ea typeface="Tahoma" panose="020B0604030504040204" pitchFamily="34" charset="0"/>
                <a:cs typeface="Tahoma" panose="020B0604030504040204" pitchFamily="34" charset="0"/>
              </a:rPr>
              <a:t>7. Altere o design da Segmentação</a:t>
            </a:r>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8. Configure a Segmentação de Dados para exibir os valores em 3 colunas</a:t>
            </a:r>
          </a:p>
          <a:p>
            <a:r>
              <a:rPr lang="pt-BR" sz="1000" b="0" baseline="0">
                <a:latin typeface="Tahoma" panose="020B0604030504040204" pitchFamily="34" charset="0"/>
                <a:ea typeface="Tahoma" panose="020B0604030504040204" pitchFamily="34" charset="0"/>
                <a:cs typeface="Tahoma" panose="020B0604030504040204" pitchFamily="34" charset="0"/>
              </a:rPr>
              <a:t>9. Crie um gráfico para melhor interpretação dos dados</a:t>
            </a:r>
          </a:p>
          <a:p>
            <a:r>
              <a:rPr lang="pt-BR" sz="1000" b="0" baseline="0">
                <a:latin typeface="Tahoma" panose="020B0604030504040204" pitchFamily="34" charset="0"/>
                <a:ea typeface="Tahoma" panose="020B0604030504040204" pitchFamily="34" charset="0"/>
                <a:cs typeface="Tahoma" panose="020B0604030504040204" pitchFamily="34" charset="0"/>
              </a:rPr>
              <a:t>10. Mova a Segmentação de Dados e o Gráfico para a planilha </a:t>
            </a:r>
            <a:r>
              <a:rPr lang="pt-BR" sz="1000" b="1" baseline="0">
                <a:latin typeface="Tahoma" panose="020B0604030504040204" pitchFamily="34" charset="0"/>
                <a:ea typeface="Tahoma" panose="020B0604030504040204" pitchFamily="34" charset="0"/>
                <a:cs typeface="Tahoma" panose="020B0604030504040204" pitchFamily="34" charset="0"/>
              </a:rPr>
              <a:t>Painel - Atividade 9</a:t>
            </a:r>
          </a:p>
        </xdr:txBody>
      </xdr:sp>
      <xdr:pic>
        <xdr:nvPicPr>
          <xdr:cNvPr id="6" name="Imagem 5"/>
          <xdr:cNvPicPr>
            <a:picLocks noChangeAspect="1"/>
          </xdr:cNvPicPr>
        </xdr:nvPicPr>
        <xdr:blipFill>
          <a:blip xmlns:r="http://schemas.openxmlformats.org/officeDocument/2006/relationships" r:embed="rId1"/>
          <a:stretch>
            <a:fillRect/>
          </a:stretch>
        </xdr:blipFill>
        <xdr:spPr>
          <a:xfrm>
            <a:off x="3181350" y="6477000"/>
            <a:ext cx="3095238" cy="980952"/>
          </a:xfrm>
          <a:prstGeom prst="rect">
            <a:avLst/>
          </a:prstGeom>
          <a:effectLst>
            <a:reflection blurRad="6350" stA="52000" endA="300" endPos="35000" dir="5400000" sy="-100000" algn="bl" rotWithShape="0"/>
          </a:effectLst>
        </xdr:spPr>
      </xdr:pic>
      <xdr:pic>
        <xdr:nvPicPr>
          <xdr:cNvPr id="7" name="Imagem 6"/>
          <xdr:cNvPicPr>
            <a:picLocks noChangeAspect="1"/>
          </xdr:cNvPicPr>
        </xdr:nvPicPr>
        <xdr:blipFill>
          <a:blip xmlns:r="http://schemas.openxmlformats.org/officeDocument/2006/relationships" r:embed="rId2"/>
          <a:stretch>
            <a:fillRect/>
          </a:stretch>
        </xdr:blipFill>
        <xdr:spPr>
          <a:xfrm>
            <a:off x="6381750" y="5362575"/>
            <a:ext cx="4571429" cy="2742857"/>
          </a:xfrm>
          <a:prstGeom prst="rect">
            <a:avLst/>
          </a:prstGeom>
          <a:effectLst>
            <a:reflection blurRad="6350" stA="22000" endPos="35000" dir="5400000" sy="-100000" algn="bl" rotWithShape="0"/>
          </a:effectLst>
        </xdr:spPr>
      </xdr:pic>
    </xdr:grpSp>
    <xdr:clientData/>
  </xdr:twoCellAnchor>
</xdr:wsDr>
</file>

<file path=xl/drawings/drawing39.xml><?xml version="1.0" encoding="utf-8"?>
<xdr:wsDr xmlns:xdr="http://schemas.openxmlformats.org/drawingml/2006/spreadsheetDrawing" xmlns:a="http://schemas.openxmlformats.org/drawingml/2006/main">
  <xdr:twoCellAnchor>
    <xdr:from>
      <xdr:col>5</xdr:col>
      <xdr:colOff>600074</xdr:colOff>
      <xdr:row>6</xdr:row>
      <xdr:rowOff>152400</xdr:rowOff>
    </xdr:from>
    <xdr:to>
      <xdr:col>12</xdr:col>
      <xdr:colOff>476250</xdr:colOff>
      <xdr:row>21</xdr:row>
      <xdr:rowOff>161925</xdr:rowOff>
    </xdr:to>
    <xdr:grpSp>
      <xdr:nvGrpSpPr>
        <xdr:cNvPr id="8" name="Agrupar 7"/>
        <xdr:cNvGrpSpPr/>
      </xdr:nvGrpSpPr>
      <xdr:grpSpPr>
        <a:xfrm>
          <a:off x="5829299" y="1314450"/>
          <a:ext cx="5010151" cy="2867025"/>
          <a:chOff x="5829299" y="1295400"/>
          <a:chExt cx="5010151" cy="2867025"/>
        </a:xfrm>
        <a:solidFill>
          <a:schemeClr val="accent6">
            <a:lumMod val="75000"/>
          </a:schemeClr>
        </a:solidFill>
        <a:effectLst>
          <a:reflection blurRad="6350" stA="52000" endA="300" endPos="35000" dir="5400000" sy="-100000" algn="bl" rotWithShape="0"/>
        </a:effectLst>
      </xdr:grpSpPr>
      <xdr:grpSp>
        <xdr:nvGrpSpPr>
          <xdr:cNvPr id="4" name="Grupo 3"/>
          <xdr:cNvGrpSpPr/>
        </xdr:nvGrpSpPr>
        <xdr:grpSpPr>
          <a:xfrm>
            <a:off x="5829299" y="1295400"/>
            <a:ext cx="5010151" cy="2867025"/>
            <a:chOff x="5286374" y="1162050"/>
            <a:chExt cx="5010151" cy="2867025"/>
          </a:xfrm>
          <a:grpFill/>
        </xdr:grpSpPr>
        <xdr:sp macro="" textlink="">
          <xdr:nvSpPr>
            <xdr:cNvPr id="2" name="CaixaDeTexto 1"/>
            <xdr:cNvSpPr txBox="1"/>
          </xdr:nvSpPr>
          <xdr:spPr>
            <a:xfrm>
              <a:off x="5286374" y="1162050"/>
              <a:ext cx="5010151" cy="2867025"/>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b">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IMC</a:t>
              </a:r>
            </a:p>
            <a:p>
              <a:r>
                <a:rPr lang="pt-BR" sz="1000" b="0">
                  <a:latin typeface="Tahoma" panose="020B0604030504040204" pitchFamily="34" charset="0"/>
                  <a:ea typeface="Tahoma" panose="020B0604030504040204" pitchFamily="34" charset="0"/>
                  <a:cs typeface="Tahoma" panose="020B0604030504040204" pitchFamily="34" charset="0"/>
                </a:rPr>
                <a:t>Peso / Altura²</a:t>
              </a: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100" b="1">
                  <a:latin typeface="Tahoma" panose="020B0604030504040204" pitchFamily="34" charset="0"/>
                  <a:ea typeface="Tahoma" panose="020B0604030504040204" pitchFamily="34" charset="0"/>
                  <a:cs typeface="Tahoma" panose="020B0604030504040204" pitchFamily="34" charset="0"/>
                </a:rPr>
                <a:t>RESULTADO</a:t>
              </a:r>
            </a:p>
            <a:p>
              <a:r>
                <a:rPr lang="pt-BR" sz="1000" b="0">
                  <a:latin typeface="Tahoma" panose="020B0604030504040204" pitchFamily="34" charset="0"/>
                  <a:ea typeface="Tahoma" panose="020B0604030504040204" pitchFamily="34" charset="0"/>
                  <a:cs typeface="Tahoma" panose="020B0604030504040204" pitchFamily="34" charset="0"/>
                </a:rPr>
                <a:t>Será</a:t>
              </a:r>
              <a:r>
                <a:rPr lang="pt-BR" sz="1000" b="0" baseline="0">
                  <a:latin typeface="Tahoma" panose="020B0604030504040204" pitchFamily="34" charset="0"/>
                  <a:ea typeface="Tahoma" panose="020B0604030504040204" pitchFamily="34" charset="0"/>
                  <a:cs typeface="Tahoma" panose="020B0604030504040204" pitchFamily="34" charset="0"/>
                </a:rPr>
                <a:t> calculado automaticamente.</a:t>
              </a:r>
              <a:endParaRPr lang="pt-BR" sz="1000" b="0">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stretch>
              <a:fillRect/>
            </a:stretch>
          </xdr:blipFill>
          <xdr:spPr>
            <a:xfrm>
              <a:off x="5495925" y="2495550"/>
              <a:ext cx="4552381" cy="1342857"/>
            </a:xfrm>
            <a:prstGeom prst="rect">
              <a:avLst/>
            </a:prstGeom>
            <a:grpFill/>
            <a:effectLst>
              <a:reflection blurRad="6350" stA="14000" endPos="35000" dir="5400000" sy="-100000" algn="bl" rotWithShape="0"/>
            </a:effectLst>
          </xdr:spPr>
        </xdr:pic>
      </xdr:grpSp>
      <xdr:sp macro="" textlink="">
        <xdr:nvSpPr>
          <xdr:cNvPr id="7" name="Retângulo 6"/>
          <xdr:cNvSpPr/>
        </xdr:nvSpPr>
        <xdr:spPr>
          <a:xfrm>
            <a:off x="8448674" y="2819400"/>
            <a:ext cx="447675"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495300</xdr:colOff>
      <xdr:row>7</xdr:row>
      <xdr:rowOff>24133</xdr:rowOff>
    </xdr:from>
    <xdr:to>
      <xdr:col>16</xdr:col>
      <xdr:colOff>209550</xdr:colOff>
      <xdr:row>17</xdr:row>
      <xdr:rowOff>98242</xdr:rowOff>
    </xdr:to>
    <xdr:grpSp>
      <xdr:nvGrpSpPr>
        <xdr:cNvPr id="7" name="Agrupar 6"/>
        <xdr:cNvGrpSpPr/>
      </xdr:nvGrpSpPr>
      <xdr:grpSpPr>
        <a:xfrm>
          <a:off x="2324100" y="1357633"/>
          <a:ext cx="7639050" cy="1979109"/>
          <a:chOff x="2247900" y="1671958"/>
          <a:chExt cx="7639050" cy="1979109"/>
        </a:xfrm>
      </xdr:grpSpPr>
      <xdr:sp macro="" textlink="">
        <xdr:nvSpPr>
          <xdr:cNvPr id="3" name="Retângulo 2"/>
          <xdr:cNvSpPr/>
        </xdr:nvSpPr>
        <xdr:spPr>
          <a:xfrm>
            <a:off x="2247900" y="1671958"/>
            <a:ext cx="7639050" cy="1671317"/>
          </a:xfrm>
          <a:prstGeom prst="rect">
            <a:avLst/>
          </a:prstGeom>
          <a:noFill/>
        </xdr:spPr>
        <xdr:txBody>
          <a:bodyPr wrap="none" lIns="91440" tIns="45720" rIns="91440" bIns="45720">
            <a:prstTxWarp prst="textArchUp">
              <a:avLst/>
            </a:prstTxWarp>
            <a:noAutofit/>
          </a:bodyPr>
          <a:lstStyle/>
          <a:p>
            <a:pPr algn="ctr"/>
            <a:r>
              <a:rPr lang="pt-BR" sz="16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INSERIR FUNÇÃO</a:t>
            </a:r>
            <a:endParaRPr lang="pt-BR" sz="16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6" name="Imagem 5"/>
          <xdr:cNvPicPr>
            <a:picLocks noChangeAspect="1"/>
          </xdr:cNvPicPr>
        </xdr:nvPicPr>
        <xdr:blipFill>
          <a:blip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5114925" y="2190750"/>
            <a:ext cx="1625397" cy="1460317"/>
          </a:xfrm>
          <a:prstGeom prst="rect">
            <a:avLst/>
          </a:prstGeom>
          <a:effectLst>
            <a:reflection blurRad="6350" stA="52000" endA="300" endPos="35000" dir="5400000" sy="-100000" algn="bl" rotWithShape="0"/>
          </a:effectLst>
        </xdr:spPr>
      </xdr:pic>
    </xdr:grp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676276</xdr:colOff>
      <xdr:row>5</xdr:row>
      <xdr:rowOff>9525</xdr:rowOff>
    </xdr:from>
    <xdr:to>
      <xdr:col>7</xdr:col>
      <xdr:colOff>600076</xdr:colOff>
      <xdr:row>15</xdr:row>
      <xdr:rowOff>95250</xdr:rowOff>
    </xdr:to>
    <xdr:grpSp>
      <xdr:nvGrpSpPr>
        <xdr:cNvPr id="3" name="Agrupar 2"/>
        <xdr:cNvGrpSpPr/>
      </xdr:nvGrpSpPr>
      <xdr:grpSpPr>
        <a:xfrm>
          <a:off x="4067176" y="962025"/>
          <a:ext cx="4152900" cy="1990725"/>
          <a:chOff x="1647826" y="85725"/>
          <a:chExt cx="4152900" cy="1990725"/>
        </a:xfrm>
        <a:effectLst>
          <a:reflection blurRad="6350" stA="52000" endA="300" endPos="35000" dir="5400000" sy="-100000" algn="bl" rotWithShape="0"/>
        </a:effectLst>
      </xdr:grpSpPr>
      <xdr:sp macro="" textlink="">
        <xdr:nvSpPr>
          <xdr:cNvPr id="7" name="CaixaDeTexto 6"/>
          <xdr:cNvSpPr txBox="1"/>
        </xdr:nvSpPr>
        <xdr:spPr>
          <a:xfrm>
            <a:off x="1647826" y="85725"/>
            <a:ext cx="4152900" cy="199072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CAPÍTULO 06</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a:effectLst/>
                <a:latin typeface="Tahoma" panose="020B0604030504040204" pitchFamily="34" charset="0"/>
                <a:ea typeface="Tahoma" panose="020B0604030504040204" pitchFamily="34" charset="0"/>
                <a:cs typeface="Tahoma" panose="020B0604030504040204" pitchFamily="34" charset="0"/>
              </a:rPr>
              <a:t>Depois de conhecer as técnicas para aplicar fórmulas em </a:t>
            </a:r>
          </a:p>
          <a:p>
            <a:pPr marL="0" marR="0" lvl="0" indent="0" defTabSz="914400" eaLnBrk="1" fontAlgn="auto" latinLnBrk="0" hangingPunct="1">
              <a:lnSpc>
                <a:spcPct val="100000"/>
              </a:lnSpc>
              <a:spcBef>
                <a:spcPts val="0"/>
              </a:spcBef>
              <a:spcAft>
                <a:spcPts val="0"/>
              </a:spcAft>
              <a:buClrTx/>
              <a:buSzTx/>
              <a:buFontTx/>
              <a:buNone/>
              <a:tabLst/>
              <a:defRPr/>
            </a:pPr>
            <a:r>
              <a:rPr lang="pt-BR" sz="1100">
                <a:effectLst/>
                <a:latin typeface="Tahoma" panose="020B0604030504040204" pitchFamily="34" charset="0"/>
                <a:ea typeface="Tahoma" panose="020B0604030504040204" pitchFamily="34" charset="0"/>
                <a:cs typeface="Tahoma" panose="020B0604030504040204" pitchFamily="34" charset="0"/>
              </a:rPr>
              <a:t>suas planilhas, você aprenderá a aplicar Funções em suas</a:t>
            </a:r>
          </a:p>
          <a:p>
            <a:pPr marL="0" marR="0" lvl="0" indent="0" defTabSz="914400" eaLnBrk="1" fontAlgn="auto" latinLnBrk="0" hangingPunct="1">
              <a:lnSpc>
                <a:spcPct val="100000"/>
              </a:lnSpc>
              <a:spcBef>
                <a:spcPts val="0"/>
              </a:spcBef>
              <a:spcAft>
                <a:spcPts val="0"/>
              </a:spcAft>
              <a:buClrTx/>
              <a:buSzTx/>
              <a:buFontTx/>
              <a:buNone/>
              <a:tabLst/>
              <a:defRPr/>
            </a:pPr>
            <a:r>
              <a:rPr lang="pt-BR" sz="1100">
                <a:effectLst/>
                <a:latin typeface="Tahoma" panose="020B0604030504040204" pitchFamily="34" charset="0"/>
                <a:ea typeface="Tahoma" panose="020B0604030504040204" pitchFamily="34" charset="0"/>
                <a:cs typeface="Tahoma" panose="020B0604030504040204" pitchFamily="34" charset="0"/>
              </a:rPr>
              <a:t>Tabelas e Intervalo Normal de Dados, através da ferramenta</a:t>
            </a:r>
          </a:p>
          <a:p>
            <a:pPr marL="0" marR="0" lvl="0" indent="0" defTabSz="914400" eaLnBrk="1" fontAlgn="auto" latinLnBrk="0" hangingPunct="1">
              <a:lnSpc>
                <a:spcPct val="100000"/>
              </a:lnSpc>
              <a:spcBef>
                <a:spcPts val="0"/>
              </a:spcBef>
              <a:spcAft>
                <a:spcPts val="0"/>
              </a:spcAft>
              <a:buClrTx/>
              <a:buSzTx/>
              <a:buFontTx/>
              <a:buNone/>
              <a:tabLst/>
              <a:defRPr/>
            </a:pPr>
            <a:r>
              <a:rPr lang="pt-BR" sz="1100">
                <a:effectLst/>
                <a:latin typeface="Tahoma" panose="020B0604030504040204" pitchFamily="34" charset="0"/>
                <a:ea typeface="Tahoma" panose="020B0604030504040204" pitchFamily="34" charset="0"/>
                <a:cs typeface="Tahoma" panose="020B0604030504040204" pitchFamily="34" charset="0"/>
              </a:rPr>
              <a:t> Inserir Função ( ). Através desse assistente,você conhecerá</a:t>
            </a:r>
          </a:p>
          <a:p>
            <a:pPr marL="0" marR="0" lvl="0" indent="0" defTabSz="914400" eaLnBrk="1" fontAlgn="auto" latinLnBrk="0" hangingPunct="1">
              <a:lnSpc>
                <a:spcPct val="100000"/>
              </a:lnSpc>
              <a:spcBef>
                <a:spcPts val="0"/>
              </a:spcBef>
              <a:spcAft>
                <a:spcPts val="0"/>
              </a:spcAft>
              <a:buClrTx/>
              <a:buSzTx/>
              <a:buFontTx/>
              <a:buNone/>
              <a:tabLst/>
              <a:defRPr/>
            </a:pPr>
            <a:r>
              <a:rPr lang="pt-BR" sz="1100">
                <a:effectLst/>
                <a:latin typeface="Tahoma" panose="020B0604030504040204" pitchFamily="34" charset="0"/>
                <a:ea typeface="Tahoma" panose="020B0604030504040204" pitchFamily="34" charset="0"/>
                <a:cs typeface="Tahoma" panose="020B0604030504040204" pitchFamily="34" charset="0"/>
              </a:rPr>
              <a:t>funções como:</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1. Soma()</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2. Cont.Núm()</a:t>
            </a:r>
          </a:p>
          <a:p>
            <a:endParaRPr lang="pt-BR" sz="1100">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5" name="Conector reto 4"/>
          <xdr:cNvCxnSpPr/>
        </xdr:nvCxnSpPr>
        <xdr:spPr>
          <a:xfrm>
            <a:off x="1733550" y="419100"/>
            <a:ext cx="39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Conector reto 8"/>
          <xdr:cNvCxnSpPr/>
        </xdr:nvCxnSpPr>
        <xdr:spPr>
          <a:xfrm>
            <a:off x="1724025" y="1400175"/>
            <a:ext cx="39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42862</xdr:colOff>
      <xdr:row>25</xdr:row>
      <xdr:rowOff>95250</xdr:rowOff>
    </xdr:from>
    <xdr:to>
      <xdr:col>14</xdr:col>
      <xdr:colOff>200025</xdr:colOff>
      <xdr:row>41</xdr:row>
      <xdr:rowOff>85725</xdr:rowOff>
    </xdr:to>
    <xdr:grpSp>
      <xdr:nvGrpSpPr>
        <xdr:cNvPr id="8" name="Agrupar 7"/>
        <xdr:cNvGrpSpPr/>
      </xdr:nvGrpSpPr>
      <xdr:grpSpPr>
        <a:xfrm>
          <a:off x="42862" y="4905375"/>
          <a:ext cx="8539163" cy="3038475"/>
          <a:chOff x="42862" y="4905375"/>
          <a:chExt cx="8539163" cy="3038475"/>
        </a:xfrm>
        <a:effectLst>
          <a:reflection blurRad="6350" stA="52000" endA="300" endPos="35000" dir="5400000" sy="-100000" algn="bl" rotWithShape="0"/>
        </a:effectLst>
      </xdr:grpSpPr>
      <xdr:grpSp>
        <xdr:nvGrpSpPr>
          <xdr:cNvPr id="5" name="Agrupar 4"/>
          <xdr:cNvGrpSpPr/>
        </xdr:nvGrpSpPr>
        <xdr:grpSpPr>
          <a:xfrm>
            <a:off x="42862" y="4905375"/>
            <a:ext cx="8539163" cy="3038475"/>
            <a:chOff x="3043237" y="3600450"/>
            <a:chExt cx="11545362" cy="3038475"/>
          </a:xfrm>
        </xdr:grpSpPr>
        <xdr:sp macro="" textlink="">
          <xdr:nvSpPr>
            <xdr:cNvPr id="2" name="CaixaDeTexto 1"/>
            <xdr:cNvSpPr txBox="1"/>
          </xdr:nvSpPr>
          <xdr:spPr>
            <a:xfrm>
              <a:off x="3043237" y="3600450"/>
              <a:ext cx="11545362" cy="303847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effectLst/>
                  <a:latin typeface="Tahoma" panose="020B0604030504040204" pitchFamily="34" charset="0"/>
                  <a:ea typeface="Tahoma" panose="020B0604030504040204" pitchFamily="34" charset="0"/>
                  <a:cs typeface="Tahoma" panose="020B0604030504040204" pitchFamily="34" charset="0"/>
                </a:rPr>
                <a:t>AUTOSOMA</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Com fins de análise e tomada de decisão, usando a tabela </a:t>
              </a:r>
              <a:r>
                <a:rPr lang="pt-BR" sz="1000" b="1">
                  <a:latin typeface="Tahoma" panose="020B0604030504040204" pitchFamily="34" charset="0"/>
                  <a:ea typeface="Tahoma" panose="020B0604030504040204" pitchFamily="34" charset="0"/>
                  <a:cs typeface="Tahoma" panose="020B0604030504040204" pitchFamily="34" charset="0"/>
                </a:rPr>
                <a:t>TblAutosoma</a:t>
              </a:r>
              <a:r>
                <a:rPr lang="pt-BR" sz="1000" b="0">
                  <a:latin typeface="Tahoma" panose="020B0604030504040204" pitchFamily="34" charset="0"/>
                  <a:ea typeface="Tahoma" panose="020B0604030504040204" pitchFamily="34" charset="0"/>
                  <a:cs typeface="Tahoma" panose="020B0604030504040204" pitchFamily="34" charset="0"/>
                </a:rPr>
                <a:t>,</a:t>
              </a:r>
              <a:r>
                <a:rPr lang="pt-BR" sz="1000" b="1">
                  <a:latin typeface="Tahoma" panose="020B0604030504040204" pitchFamily="34" charset="0"/>
                  <a:ea typeface="Tahoma" panose="020B0604030504040204" pitchFamily="34" charset="0"/>
                  <a:cs typeface="Tahoma" panose="020B0604030504040204" pitchFamily="34" charset="0"/>
                </a:rPr>
                <a:t> </a:t>
              </a:r>
              <a:r>
                <a:rPr lang="pt-BR" sz="1000" b="0">
                  <a:latin typeface="Tahoma" panose="020B0604030504040204" pitchFamily="34" charset="0"/>
                  <a:ea typeface="Tahoma" panose="020B0604030504040204" pitchFamily="34" charset="0"/>
                  <a:cs typeface="Tahoma" panose="020B0604030504040204" pitchFamily="34" charset="0"/>
                </a:rPr>
                <a:t>é necessário</a:t>
              </a:r>
              <a:r>
                <a:rPr lang="pt-BR" sz="1000">
                  <a:latin typeface="Tahoma" panose="020B0604030504040204" pitchFamily="34" charset="0"/>
                  <a:ea typeface="Tahoma" panose="020B0604030504040204" pitchFamily="34" charset="0"/>
                  <a:cs typeface="Tahoma" panose="020B0604030504040204" pitchFamily="34" charset="0"/>
                </a:rPr>
                <a:t>:</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1. Calcular a média</a:t>
              </a:r>
              <a:r>
                <a:rPr lang="pt-BR" sz="1000" baseline="0">
                  <a:latin typeface="Tahoma" panose="020B0604030504040204" pitchFamily="34" charset="0"/>
                  <a:ea typeface="Tahoma" panose="020B0604030504040204" pitchFamily="34" charset="0"/>
                  <a:cs typeface="Tahoma" panose="020B0604030504040204" pitchFamily="34" charset="0"/>
                </a:rPr>
                <a:t> anual por cidade, descobrir o maior (Máximo) e menor (Mínimo) </a:t>
              </a:r>
            </a:p>
            <a:p>
              <a:r>
                <a:rPr lang="pt-BR" sz="1000" baseline="0">
                  <a:latin typeface="Tahoma" panose="020B0604030504040204" pitchFamily="34" charset="0"/>
                  <a:ea typeface="Tahoma" panose="020B0604030504040204" pitchFamily="34" charset="0"/>
                  <a:cs typeface="Tahoma" panose="020B0604030504040204" pitchFamily="34" charset="0"/>
                </a:rPr>
                <a:t>valor por cidade.</a:t>
              </a:r>
            </a:p>
            <a:p>
              <a:endParaRPr lang="pt-BR" sz="1000" baseline="0">
                <a:latin typeface="Tahoma" panose="020B0604030504040204" pitchFamily="34" charset="0"/>
                <a:ea typeface="Tahoma" panose="020B0604030504040204" pitchFamily="34" charset="0"/>
                <a:cs typeface="Tahoma" panose="020B0604030504040204" pitchFamily="34" charset="0"/>
              </a:endParaRPr>
            </a:p>
            <a:p>
              <a:r>
                <a:rPr lang="pt-BR" sz="1000" baseline="0">
                  <a:latin typeface="Tahoma" panose="020B0604030504040204" pitchFamily="34" charset="0"/>
                  <a:ea typeface="Tahoma" panose="020B0604030504040204" pitchFamily="34" charset="0"/>
                  <a:cs typeface="Tahoma" panose="020B0604030504040204" pitchFamily="34" charset="0"/>
                </a:rPr>
                <a:t>2. Calcular o Total, Média, Maior e Menor valor por mês. Além disso, </a:t>
              </a:r>
            </a:p>
            <a:p>
              <a:r>
                <a:rPr lang="pt-BR" sz="1000" baseline="0">
                  <a:latin typeface="Tahoma" panose="020B0604030504040204" pitchFamily="34" charset="0"/>
                  <a:ea typeface="Tahoma" panose="020B0604030504040204" pitchFamily="34" charset="0"/>
                  <a:cs typeface="Tahoma" panose="020B0604030504040204" pitchFamily="34" charset="0"/>
                </a:rPr>
                <a:t>apresentar a quantidade de vendas para cada mês.</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4" name="Imagem 3"/>
            <xdr:cNvPicPr>
              <a:picLocks noChangeAspect="1"/>
            </xdr:cNvPicPr>
          </xdr:nvPicPr>
          <xdr:blipFill>
            <a:blip xmlns:r="http://schemas.openxmlformats.org/officeDocument/2006/relationships" r:embed="rId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2390249" y="3736682"/>
              <a:ext cx="1708976" cy="1092494"/>
            </a:xfrm>
            <a:prstGeom prst="rect">
              <a:avLst/>
            </a:prstGeom>
            <a:effectLst>
              <a:outerShdw blurRad="76200" dir="18900000" sy="23000" kx="-1200000" algn="bl" rotWithShape="0">
                <a:schemeClr val="bg1">
                  <a:alpha val="20000"/>
                </a:schemeClr>
              </a:outerShdw>
            </a:effectLst>
          </xdr:spPr>
        </xdr:pic>
      </xdr:grpSp>
      <xdr:pic>
        <xdr:nvPicPr>
          <xdr:cNvPr id="7" name="Imagem 6"/>
          <xdr:cNvPicPr>
            <a:picLocks noChangeAspect="1"/>
          </xdr:cNvPicPr>
        </xdr:nvPicPr>
        <xdr:blipFill>
          <a:blip xmlns:r="http://schemas.openxmlformats.org/officeDocument/2006/relationships" r:embed="rId2"/>
          <a:stretch>
            <a:fillRect/>
          </a:stretch>
        </xdr:blipFill>
        <xdr:spPr>
          <a:xfrm>
            <a:off x="128587" y="6534150"/>
            <a:ext cx="8409524" cy="1219048"/>
          </a:xfrm>
          <a:prstGeom prst="rect">
            <a:avLst/>
          </a:prstGeom>
        </xdr:spPr>
      </xdr:pic>
    </xdr:grpSp>
    <xdr:clientData/>
  </xdr:twoCellAnchor>
</xdr:wsDr>
</file>

<file path=xl/drawings/drawing43.xml><?xml version="1.0" encoding="utf-8"?>
<xdr:wsDr xmlns:xdr="http://schemas.openxmlformats.org/drawingml/2006/spreadsheetDrawing" xmlns:a="http://schemas.openxmlformats.org/drawingml/2006/main">
  <xdr:twoCellAnchor>
    <xdr:from>
      <xdr:col>2</xdr:col>
      <xdr:colOff>428625</xdr:colOff>
      <xdr:row>18</xdr:row>
      <xdr:rowOff>190499</xdr:rowOff>
    </xdr:from>
    <xdr:to>
      <xdr:col>12</xdr:col>
      <xdr:colOff>19050</xdr:colOff>
      <xdr:row>46</xdr:row>
      <xdr:rowOff>161925</xdr:rowOff>
    </xdr:to>
    <xdr:grpSp>
      <xdr:nvGrpSpPr>
        <xdr:cNvPr id="10" name="Agrupar 9"/>
        <xdr:cNvGrpSpPr/>
      </xdr:nvGrpSpPr>
      <xdr:grpSpPr>
        <a:xfrm>
          <a:off x="1933575" y="3648074"/>
          <a:ext cx="4924425" cy="5314951"/>
          <a:chOff x="1933575" y="3638549"/>
          <a:chExt cx="4924425" cy="5305426"/>
        </a:xfrm>
      </xdr:grpSpPr>
      <xdr:grpSp>
        <xdr:nvGrpSpPr>
          <xdr:cNvPr id="8" name="Agrupar 7"/>
          <xdr:cNvGrpSpPr/>
        </xdr:nvGrpSpPr>
        <xdr:grpSpPr>
          <a:xfrm>
            <a:off x="1933575" y="3638549"/>
            <a:ext cx="4924425" cy="5305426"/>
            <a:chOff x="1933575" y="3638549"/>
            <a:chExt cx="4924425" cy="5305426"/>
          </a:xfrm>
        </xdr:grpSpPr>
        <xdr:grpSp>
          <xdr:nvGrpSpPr>
            <xdr:cNvPr id="6" name="Agrupar 5"/>
            <xdr:cNvGrpSpPr/>
          </xdr:nvGrpSpPr>
          <xdr:grpSpPr>
            <a:xfrm>
              <a:off x="1933575" y="3638549"/>
              <a:ext cx="4924425" cy="5305426"/>
              <a:chOff x="1933575" y="3619499"/>
              <a:chExt cx="4924425" cy="5305426"/>
            </a:xfrm>
          </xdr:grpSpPr>
          <xdr:sp macro="" textlink="">
            <xdr:nvSpPr>
              <xdr:cNvPr id="2" name="CaixaDeTexto 1"/>
              <xdr:cNvSpPr txBox="1"/>
            </xdr:nvSpPr>
            <xdr:spPr>
              <a:xfrm>
                <a:off x="1933575" y="3619499"/>
                <a:ext cx="4924425" cy="5305426"/>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INSERIR FUNÇÃO</a:t>
                </a:r>
              </a:p>
              <a:p>
                <a:endParaRPr lang="pt-BR" sz="11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Nesse</a:t>
                </a:r>
                <a:r>
                  <a:rPr lang="pt-BR" sz="1000" b="0" baseline="0">
                    <a:latin typeface="Tahoma" panose="020B0604030504040204" pitchFamily="34" charset="0"/>
                    <a:ea typeface="Tahoma" panose="020B0604030504040204" pitchFamily="34" charset="0"/>
                    <a:cs typeface="Tahoma" panose="020B0604030504040204" pitchFamily="34" charset="0"/>
                  </a:rPr>
                  <a:t> exemplo, é necessário preencher os dados </a:t>
                </a:r>
              </a:p>
              <a:p>
                <a:r>
                  <a:rPr lang="pt-BR" sz="1000" b="0" baseline="0">
                    <a:latin typeface="Tahoma" panose="020B0604030504040204" pitchFamily="34" charset="0"/>
                    <a:ea typeface="Tahoma" panose="020B0604030504040204" pitchFamily="34" charset="0"/>
                    <a:cs typeface="Tahoma" panose="020B0604030504040204" pitchFamily="34" charset="0"/>
                  </a:rPr>
                  <a:t>dos campos:</a:t>
                </a:r>
              </a:p>
              <a:p>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1" baseline="0">
                    <a:latin typeface="Tahoma" panose="020B0604030504040204" pitchFamily="34" charset="0"/>
                    <a:ea typeface="Tahoma" panose="020B0604030504040204" pitchFamily="34" charset="0"/>
                    <a:cs typeface="Tahoma" panose="020B0604030504040204" pitchFamily="34" charset="0"/>
                  </a:rPr>
                  <a:t>Média/Cidade</a:t>
                </a:r>
                <a:r>
                  <a:rPr lang="pt-BR" sz="1000" b="0" baseline="0">
                    <a:latin typeface="Tahoma" panose="020B0604030504040204" pitchFamily="34" charset="0"/>
                    <a:ea typeface="Tahoma" panose="020B0604030504040204" pitchFamily="34" charset="0"/>
                    <a:cs typeface="Tahoma" panose="020B0604030504040204" pitchFamily="34" charset="0"/>
                  </a:rPr>
                  <a:t>,</a:t>
                </a:r>
                <a:r>
                  <a:rPr lang="pt-BR" sz="1000" b="1" baseline="0">
                    <a:latin typeface="Tahoma" panose="020B0604030504040204" pitchFamily="34" charset="0"/>
                    <a:ea typeface="Tahoma" panose="020B0604030504040204" pitchFamily="34" charset="0"/>
                    <a:cs typeface="Tahoma" panose="020B0604030504040204" pitchFamily="34" charset="0"/>
                  </a:rPr>
                  <a:t> Máximo/Cidade</a:t>
                </a:r>
                <a:r>
                  <a:rPr lang="pt-BR" sz="1000" b="0" baseline="0">
                    <a:latin typeface="Tahoma" panose="020B0604030504040204" pitchFamily="34" charset="0"/>
                    <a:ea typeface="Tahoma" panose="020B0604030504040204" pitchFamily="34" charset="0"/>
                    <a:cs typeface="Tahoma" panose="020B0604030504040204" pitchFamily="34" charset="0"/>
                  </a:rPr>
                  <a:t>,</a:t>
                </a:r>
                <a:r>
                  <a:rPr lang="pt-BR" sz="1000" b="1" baseline="0">
                    <a:latin typeface="Tahoma" panose="020B0604030504040204" pitchFamily="34" charset="0"/>
                    <a:ea typeface="Tahoma" panose="020B0604030504040204" pitchFamily="34" charset="0"/>
                    <a:cs typeface="Tahoma" panose="020B0604030504040204" pitchFamily="34" charset="0"/>
                  </a:rPr>
                  <a:t> Mínimo/Cidade </a:t>
                </a:r>
                <a:r>
                  <a:rPr lang="pt-BR" sz="1000" b="0" baseline="0">
                    <a:latin typeface="Tahoma" panose="020B0604030504040204" pitchFamily="34" charset="0"/>
                    <a:ea typeface="Tahoma" panose="020B0604030504040204" pitchFamily="34" charset="0"/>
                    <a:cs typeface="Tahoma" panose="020B0604030504040204" pitchFamily="34" charset="0"/>
                  </a:rPr>
                  <a:t>e</a:t>
                </a:r>
                <a:r>
                  <a:rPr lang="pt-BR" sz="1000" b="1" baseline="0">
                    <a:latin typeface="Tahoma" panose="020B0604030504040204" pitchFamily="34" charset="0"/>
                    <a:ea typeface="Tahoma" panose="020B0604030504040204" pitchFamily="34" charset="0"/>
                    <a:cs typeface="Tahoma" panose="020B0604030504040204" pitchFamily="34" charset="0"/>
                  </a:rPr>
                  <a:t> Total/Cidade</a:t>
                </a:r>
                <a:r>
                  <a:rPr lang="pt-BR" sz="1000" b="0" baseline="0">
                    <a:latin typeface="Tahoma" panose="020B0604030504040204" pitchFamily="34" charset="0"/>
                    <a:ea typeface="Tahoma" panose="020B0604030504040204" pitchFamily="34" charset="0"/>
                    <a:cs typeface="Tahoma" panose="020B0604030504040204" pitchFamily="34" charset="0"/>
                  </a:rPr>
                  <a:t> .</a:t>
                </a: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Eles devem ser preenchidos através da ferramenta </a:t>
                </a:r>
                <a:r>
                  <a:rPr lang="pt-BR" sz="1000" b="1" baseline="0">
                    <a:latin typeface="Tahoma" panose="020B0604030504040204" pitchFamily="34" charset="0"/>
                    <a:ea typeface="Tahoma" panose="020B0604030504040204" pitchFamily="34" charset="0"/>
                    <a:cs typeface="Tahoma" panose="020B0604030504040204" pitchFamily="34" charset="0"/>
                  </a:rPr>
                  <a:t>Inserir Função</a:t>
                </a:r>
                <a:r>
                  <a:rPr lang="pt-BR" sz="1000" b="0" baseline="0">
                    <a:latin typeface="Tahoma" panose="020B0604030504040204" pitchFamily="34" charset="0"/>
                    <a:ea typeface="Tahoma" panose="020B0604030504040204" pitchFamily="34" charset="0"/>
                    <a:cs typeface="Tahoma" panose="020B0604030504040204" pitchFamily="34" charset="0"/>
                  </a:rPr>
                  <a:t>. Além disso, você aprenderá a usar o filtro de funções </a:t>
                </a:r>
                <a:r>
                  <a:rPr lang="pt-BR" sz="1000" b="1" baseline="0">
                    <a:latin typeface="Tahoma" panose="020B0604030504040204" pitchFamily="34" charset="0"/>
                    <a:ea typeface="Tahoma" panose="020B0604030504040204" pitchFamily="34" charset="0"/>
                    <a:cs typeface="Tahoma" panose="020B0604030504040204" pitchFamily="34" charset="0"/>
                  </a:rPr>
                  <a:t>Recomendadas</a:t>
                </a:r>
                <a:r>
                  <a:rPr lang="pt-BR" sz="1000" b="0" baseline="0">
                    <a:latin typeface="Tahoma" panose="020B0604030504040204" pitchFamily="34" charset="0"/>
                    <a:ea typeface="Tahoma" panose="020B0604030504040204" pitchFamily="34" charset="0"/>
                    <a:cs typeface="Tahoma" panose="020B0604030504040204" pitchFamily="34" charset="0"/>
                  </a:rPr>
                  <a:t> e </a:t>
                </a:r>
                <a:r>
                  <a:rPr lang="pt-BR" sz="1000" b="1" baseline="0">
                    <a:latin typeface="Tahoma" panose="020B0604030504040204" pitchFamily="34" charset="0"/>
                    <a:ea typeface="Tahoma" panose="020B0604030504040204" pitchFamily="34" charset="0"/>
                    <a:cs typeface="Tahoma" panose="020B0604030504040204" pitchFamily="34" charset="0"/>
                  </a:rPr>
                  <a:t>Usadas recentemente</a:t>
                </a:r>
                <a:r>
                  <a:rPr lang="pt-BR" sz="1000" b="0" baseline="0">
                    <a:latin typeface="Tahoma" panose="020B0604030504040204" pitchFamily="34" charset="0"/>
                    <a:ea typeface="Tahoma" panose="020B0604030504040204" pitchFamily="34" charset="0"/>
                    <a:cs typeface="Tahoma" panose="020B0604030504040204" pitchFamily="34" charset="0"/>
                  </a:rPr>
                  <a:t>.</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5" name="Imagem 4"/>
              <xdr:cNvPicPr>
                <a:picLocks noChangeAspect="1"/>
              </xdr:cNvPicPr>
            </xdr:nvPicPr>
            <xdr:blipFill>
              <a:blip xmlns:r="http://schemas.openxmlformats.org/officeDocument/2006/relationships" r:embed="rId1"/>
              <a:stretch>
                <a:fillRect/>
              </a:stretch>
            </xdr:blipFill>
            <xdr:spPr>
              <a:xfrm>
                <a:off x="2190750" y="5438775"/>
                <a:ext cx="4380952" cy="3247619"/>
              </a:xfrm>
              <a:prstGeom prst="rect">
                <a:avLst/>
              </a:prstGeom>
              <a:effectLst>
                <a:reflection blurRad="6350" stA="52000" endA="300" endPos="35000" dir="5400000" sy="-100000" algn="bl" rotWithShape="0"/>
              </a:effectLst>
            </xdr:spPr>
          </xdr:pic>
        </xdr:grpSp>
        <xdr:sp macro="" textlink="">
          <xdr:nvSpPr>
            <xdr:cNvPr id="7" name="Retângulo 6"/>
            <xdr:cNvSpPr/>
          </xdr:nvSpPr>
          <xdr:spPr>
            <a:xfrm>
              <a:off x="2190750" y="5657850"/>
              <a:ext cx="4371975" cy="3038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pic>
        <xdr:nvPicPr>
          <xdr:cNvPr id="9" name="Imagem 8"/>
          <xdr:cNvPicPr>
            <a:picLocks noChangeAspect="1"/>
          </xdr:cNvPicPr>
        </xdr:nvPicPr>
        <xdr:blipFill>
          <a:blip xmlns:r="http://schemas.openxmlformats.org/officeDocument/2006/relationships" r:embed="rId2">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5924550" y="3752850"/>
            <a:ext cx="457200" cy="457200"/>
          </a:xfrm>
          <a:prstGeom prst="rect">
            <a:avLst/>
          </a:prstGeom>
        </xdr:spPr>
      </xdr:pic>
    </xdr:grp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438151</xdr:colOff>
      <xdr:row>7</xdr:row>
      <xdr:rowOff>104775</xdr:rowOff>
    </xdr:from>
    <xdr:to>
      <xdr:col>19</xdr:col>
      <xdr:colOff>38101</xdr:colOff>
      <xdr:row>16</xdr:row>
      <xdr:rowOff>142875</xdr:rowOff>
    </xdr:to>
    <xdr:grpSp>
      <xdr:nvGrpSpPr>
        <xdr:cNvPr id="7" name="Agrupar 6"/>
        <xdr:cNvGrpSpPr/>
      </xdr:nvGrpSpPr>
      <xdr:grpSpPr>
        <a:xfrm>
          <a:off x="1047751" y="1438275"/>
          <a:ext cx="10572750" cy="1752600"/>
          <a:chOff x="1047751" y="1438275"/>
          <a:chExt cx="10572750" cy="1752600"/>
        </a:xfrm>
      </xdr:grpSpPr>
      <xdr:sp macro="" textlink="">
        <xdr:nvSpPr>
          <xdr:cNvPr id="3" name="Retângulo 2"/>
          <xdr:cNvSpPr/>
        </xdr:nvSpPr>
        <xdr:spPr>
          <a:xfrm>
            <a:off x="1047751" y="1438275"/>
            <a:ext cx="10572750" cy="1552575"/>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FUNÇÕES MATEMÁTICAS</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6" name="Imagem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24500" y="1971675"/>
            <a:ext cx="1219200" cy="1219200"/>
          </a:xfrm>
          <a:prstGeom prst="rect">
            <a:avLst/>
          </a:prstGeom>
          <a:effectLst>
            <a:reflection blurRad="6350" stA="52000" endA="300" endPos="35000" dir="5400000" sy="-100000" algn="bl" rotWithShape="0"/>
          </a:effectLst>
        </xdr:spPr>
      </xdr:pic>
    </xdr:grpSp>
    <xdr:clientData/>
  </xdr:twoCellAnchor>
</xdr:wsDr>
</file>

<file path=xl/drawings/drawing45.xml><?xml version="1.0" encoding="utf-8"?>
<xdr:wsDr xmlns:xdr="http://schemas.openxmlformats.org/drawingml/2006/spreadsheetDrawing" xmlns:a="http://schemas.openxmlformats.org/drawingml/2006/main">
  <xdr:twoCellAnchor>
    <xdr:from>
      <xdr:col>3</xdr:col>
      <xdr:colOff>9525</xdr:colOff>
      <xdr:row>2</xdr:row>
      <xdr:rowOff>19050</xdr:rowOff>
    </xdr:from>
    <xdr:to>
      <xdr:col>10</xdr:col>
      <xdr:colOff>266700</xdr:colOff>
      <xdr:row>16</xdr:row>
      <xdr:rowOff>76200</xdr:rowOff>
    </xdr:to>
    <xdr:grpSp>
      <xdr:nvGrpSpPr>
        <xdr:cNvPr id="3" name="Agrupar 2"/>
        <xdr:cNvGrpSpPr/>
      </xdr:nvGrpSpPr>
      <xdr:grpSpPr>
        <a:xfrm>
          <a:off x="2790825" y="400050"/>
          <a:ext cx="6924675" cy="2724150"/>
          <a:chOff x="1647825" y="85725"/>
          <a:chExt cx="6924675" cy="2724150"/>
        </a:xfrm>
        <a:effectLst>
          <a:reflection blurRad="6350" stA="52000" endA="300" endPos="35000" dir="5400000" sy="-100000" algn="bl" rotWithShape="0"/>
        </a:effectLst>
      </xdr:grpSpPr>
      <xdr:sp macro="" textlink="">
        <xdr:nvSpPr>
          <xdr:cNvPr id="7" name="CaixaDeTexto 6"/>
          <xdr:cNvSpPr txBox="1"/>
        </xdr:nvSpPr>
        <xdr:spPr>
          <a:xfrm>
            <a:off x="1647825" y="85725"/>
            <a:ext cx="6924675" cy="272415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CAPÍTULO 07</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a:lnSpc>
                <a:spcPct val="107000"/>
              </a:lnSpc>
              <a:spcAft>
                <a:spcPts val="800"/>
              </a:spcAft>
            </a:pPr>
            <a:r>
              <a:rPr lang="pt-BR" sz="1100">
                <a:effectLst/>
                <a:latin typeface="Calibri" panose="020F0502020204030204" pitchFamily="34" charset="0"/>
                <a:ea typeface="Calibri" panose="020F0502020204030204" pitchFamily="34" charset="0"/>
                <a:cs typeface="Times New Roman" panose="02020603050405020304" pitchFamily="18" charset="0"/>
              </a:rPr>
              <a:t>Neste </a:t>
            </a:r>
            <a:r>
              <a:rPr lang="pt-BR" sz="1100">
                <a:effectLst/>
                <a:latin typeface="Tahoma" panose="020B0604030504040204" pitchFamily="34" charset="0"/>
                <a:ea typeface="Tahoma" panose="020B0604030504040204" pitchFamily="34" charset="0"/>
                <a:cs typeface="Tahoma" panose="020B0604030504040204" pitchFamily="34" charset="0"/>
              </a:rPr>
              <a:t>capítulo, você será convidado a criar funções matemáticas, inserindo o cálculo diretamente na célula, sem o uso de ferramentas auxiliares. Esse capítulo é importante, pois, você desenvolverá experiência no desenvolvimento de funções e fórmulas. As funções que você aprenderá são:</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Soma()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SomarProduto()</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Subtotal()</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 Arred()</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5. Arredondar.Para.Baixo()</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6.</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Arredondar.Para.Cima()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7. Int()</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8. ABS()</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0" i="0" u="none" strike="noStrike" kern="0" cap="none" spc="0" normalizeH="0" baseline="0" noProof="0">
              <a:ln>
                <a:noFill/>
              </a:ln>
              <a:solidFill>
                <a:prstClr val="white"/>
              </a:solidFill>
              <a:effectLst/>
              <a:uLnTx/>
              <a:uFillTx/>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xnSp macro="">
        <xdr:nvCxnSpPr>
          <xdr:cNvPr id="5" name="Conector reto 4"/>
          <xdr:cNvCxnSpPr/>
        </xdr:nvCxnSpPr>
        <xdr:spPr>
          <a:xfrm>
            <a:off x="1733550" y="419100"/>
            <a:ext cx="66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 name="Conector reto 5"/>
          <xdr:cNvCxnSpPr/>
        </xdr:nvCxnSpPr>
        <xdr:spPr>
          <a:xfrm>
            <a:off x="1733550" y="1104900"/>
            <a:ext cx="66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600075</xdr:colOff>
      <xdr:row>2</xdr:row>
      <xdr:rowOff>76199</xdr:rowOff>
    </xdr:from>
    <xdr:to>
      <xdr:col>10</xdr:col>
      <xdr:colOff>295275</xdr:colOff>
      <xdr:row>20</xdr:row>
      <xdr:rowOff>38100</xdr:rowOff>
    </xdr:to>
    <xdr:grpSp>
      <xdr:nvGrpSpPr>
        <xdr:cNvPr id="5" name="Agrupar 4"/>
        <xdr:cNvGrpSpPr/>
      </xdr:nvGrpSpPr>
      <xdr:grpSpPr>
        <a:xfrm>
          <a:off x="2466975" y="485774"/>
          <a:ext cx="4772025" cy="3400426"/>
          <a:chOff x="2476500" y="485774"/>
          <a:chExt cx="4772025" cy="3390901"/>
        </a:xfrm>
        <a:effectLst>
          <a:reflection blurRad="6350" stA="52000" endA="300" endPos="35000" dir="5400000" sy="-100000" algn="bl" rotWithShape="0"/>
        </a:effectLst>
      </xdr:grpSpPr>
      <xdr:grpSp>
        <xdr:nvGrpSpPr>
          <xdr:cNvPr id="9" name="Agrupar 8"/>
          <xdr:cNvGrpSpPr/>
        </xdr:nvGrpSpPr>
        <xdr:grpSpPr>
          <a:xfrm>
            <a:off x="2476500" y="485774"/>
            <a:ext cx="4772025" cy="3390901"/>
            <a:chOff x="2476500" y="952499"/>
            <a:chExt cx="4772025" cy="3390901"/>
          </a:xfrm>
        </xdr:grpSpPr>
        <xdr:sp macro="" textlink="">
          <xdr:nvSpPr>
            <xdr:cNvPr id="3" name="CaixaDeTexto 2"/>
            <xdr:cNvSpPr txBox="1"/>
          </xdr:nvSpPr>
          <xdr:spPr>
            <a:xfrm>
              <a:off x="2476500" y="952499"/>
              <a:ext cx="4772025" cy="3390901"/>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SOMA</a:t>
              </a:r>
              <a:endParaRPr lang="pt-BR" sz="1000" b="1">
                <a:solidFill>
                  <a:srgbClr val="FFC000"/>
                </a:solidFill>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Realizar a Soma de todas as despesas</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solidFill>
                    <a:srgbClr val="FFC000"/>
                  </a:solidFill>
                  <a:latin typeface="Tahoma" panose="020B0604030504040204" pitchFamily="34" charset="0"/>
                  <a:ea typeface="Tahoma" panose="020B0604030504040204" pitchFamily="34" charset="0"/>
                  <a:cs typeface="Tahoma" panose="020B0604030504040204" pitchFamily="34" charset="0"/>
                </a:rPr>
                <a:t>Sintaxe</a:t>
              </a:r>
              <a:r>
                <a:rPr lang="pt-BR" sz="1000" b="0" baseline="0">
                  <a:solidFill>
                    <a:srgbClr val="FFC000"/>
                  </a:solidFill>
                  <a:latin typeface="Tahoma" panose="020B0604030504040204" pitchFamily="34" charset="0"/>
                  <a:ea typeface="Tahoma" panose="020B0604030504040204" pitchFamily="34" charset="0"/>
                  <a:cs typeface="Tahoma" panose="020B0604030504040204" pitchFamily="34" charset="0"/>
                </a:rPr>
                <a:t> da função </a:t>
              </a:r>
              <a:r>
                <a:rPr lang="pt-BR" sz="1000" b="1" baseline="0">
                  <a:solidFill>
                    <a:srgbClr val="FFC000"/>
                  </a:solidFill>
                  <a:latin typeface="Tahoma" panose="020B0604030504040204" pitchFamily="34" charset="0"/>
                  <a:ea typeface="Tahoma" panose="020B0604030504040204" pitchFamily="34" charset="0"/>
                  <a:cs typeface="Tahoma" panose="020B0604030504040204" pitchFamily="34" charset="0"/>
                </a:rPr>
                <a:t>SOMA</a:t>
              </a:r>
              <a:r>
                <a:rPr lang="pt-BR" sz="1000" b="0" baseline="0">
                  <a:solidFill>
                    <a:srgbClr val="FFC000"/>
                  </a:solidFill>
                  <a:latin typeface="Tahoma" panose="020B0604030504040204" pitchFamily="34" charset="0"/>
                  <a:ea typeface="Tahoma" panose="020B0604030504040204" pitchFamily="34" charset="0"/>
                  <a:cs typeface="Tahoma" panose="020B0604030504040204" pitchFamily="34" charset="0"/>
                </a:rPr>
                <a:t>:</a:t>
              </a:r>
            </a:p>
            <a:p>
              <a:r>
                <a:rPr lang="pt-BR" sz="1000" b="0" baseline="0">
                  <a:latin typeface="Tahoma" panose="020B0604030504040204" pitchFamily="34" charset="0"/>
                  <a:ea typeface="Tahoma" panose="020B0604030504040204" pitchFamily="34" charset="0"/>
                  <a:cs typeface="Tahoma" panose="020B0604030504040204" pitchFamily="34" charset="0"/>
                </a:rPr>
                <a:t>=SOMA(núm1;[núm2];...)</a:t>
              </a: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6" name="Imagem 5"/>
            <xdr:cNvPicPr>
              <a:picLocks noChangeAspect="1"/>
            </xdr:cNvPicPr>
          </xdr:nvPicPr>
          <xdr:blipFill>
            <a:blip xmlns:r="http://schemas.openxmlformats.org/officeDocument/2006/relationships" r:embed="rId1"/>
            <a:stretch>
              <a:fillRect/>
            </a:stretch>
          </xdr:blipFill>
          <xdr:spPr>
            <a:xfrm>
              <a:off x="2657475" y="1914525"/>
              <a:ext cx="1876190" cy="2295238"/>
            </a:xfrm>
            <a:prstGeom prst="rect">
              <a:avLst/>
            </a:prstGeom>
            <a:effectLst>
              <a:reflection blurRad="6350" stA="52000" endA="300" endPos="35000" dir="5400000" sy="-100000" algn="bl" rotWithShape="0"/>
            </a:effectLst>
          </xdr:spPr>
        </xdr:pic>
        <xdr:pic>
          <xdr:nvPicPr>
            <xdr:cNvPr id="7" name="Imagem 6"/>
            <xdr:cNvPicPr>
              <a:picLocks noChangeAspect="1"/>
            </xdr:cNvPicPr>
          </xdr:nvPicPr>
          <xdr:blipFill>
            <a:blip xmlns:r="http://schemas.openxmlformats.org/officeDocument/2006/relationships" r:embed="rId2"/>
            <a:stretch>
              <a:fillRect/>
            </a:stretch>
          </xdr:blipFill>
          <xdr:spPr>
            <a:xfrm>
              <a:off x="4838700" y="1905000"/>
              <a:ext cx="819048" cy="390476"/>
            </a:xfrm>
            <a:prstGeom prst="rect">
              <a:avLst/>
            </a:prstGeom>
            <a:effectLst>
              <a:reflection blurRad="6350" stA="52000" endA="300" endPos="35000" dir="5400000" sy="-100000" algn="bl" rotWithShape="0"/>
            </a:effectLst>
          </xdr:spPr>
        </xdr:pic>
        <xdr:sp macro="" textlink="">
          <xdr:nvSpPr>
            <xdr:cNvPr id="8" name="Retângulo 7"/>
            <xdr:cNvSpPr/>
          </xdr:nvSpPr>
          <xdr:spPr>
            <a:xfrm>
              <a:off x="4829175" y="2085975"/>
              <a:ext cx="828675"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pic>
        <xdr:nvPicPr>
          <xdr:cNvPr id="4" name="Imagem 3"/>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6076950" y="619126"/>
            <a:ext cx="962025" cy="1106624"/>
          </a:xfrm>
          <a:prstGeom prst="rect">
            <a:avLst/>
          </a:prstGeom>
          <a:effectLst>
            <a:outerShdw blurRad="76200" dir="18900000" sy="23000" kx="-1200000" algn="bl" rotWithShape="0">
              <a:schemeClr val="bg1">
                <a:alpha val="20000"/>
              </a:schemeClr>
            </a:outerShdw>
          </a:effectLst>
        </xdr:spPr>
      </xdr:pic>
    </xdr:grpSp>
    <xdr:clientData/>
  </xdr:twoCellAnchor>
</xdr:wsDr>
</file>

<file path=xl/drawings/drawing47.xml><?xml version="1.0" encoding="utf-8"?>
<xdr:wsDr xmlns:xdr="http://schemas.openxmlformats.org/drawingml/2006/spreadsheetDrawing" xmlns:a="http://schemas.openxmlformats.org/drawingml/2006/main">
  <xdr:twoCellAnchor>
    <xdr:from>
      <xdr:col>6</xdr:col>
      <xdr:colOff>9523</xdr:colOff>
      <xdr:row>1</xdr:row>
      <xdr:rowOff>9525</xdr:rowOff>
    </xdr:from>
    <xdr:to>
      <xdr:col>13</xdr:col>
      <xdr:colOff>419101</xdr:colOff>
      <xdr:row>19</xdr:row>
      <xdr:rowOff>28575</xdr:rowOff>
    </xdr:to>
    <xdr:grpSp>
      <xdr:nvGrpSpPr>
        <xdr:cNvPr id="9" name="Agrupar 8"/>
        <xdr:cNvGrpSpPr/>
      </xdr:nvGrpSpPr>
      <xdr:grpSpPr>
        <a:xfrm>
          <a:off x="4648198" y="390525"/>
          <a:ext cx="4676778" cy="3486150"/>
          <a:chOff x="4648198" y="390525"/>
          <a:chExt cx="4676778" cy="3446942"/>
        </a:xfrm>
        <a:effectLst>
          <a:reflection blurRad="6350" stA="52000" endA="300" endPos="35000" dir="5400000" sy="-100000" algn="bl" rotWithShape="0"/>
        </a:effectLst>
      </xdr:grpSpPr>
      <xdr:sp macro="" textlink="">
        <xdr:nvSpPr>
          <xdr:cNvPr id="2" name="CaixaDeTexto 1"/>
          <xdr:cNvSpPr txBox="1"/>
        </xdr:nvSpPr>
        <xdr:spPr>
          <a:xfrm>
            <a:off x="4648198" y="390525"/>
            <a:ext cx="4676778" cy="3446942"/>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050" b="1">
                <a:solidFill>
                  <a:srgbClr val="FFC000"/>
                </a:solidFill>
                <a:latin typeface="Tahoma" panose="020B0604030504040204" pitchFamily="34" charset="0"/>
                <a:ea typeface="Tahoma" panose="020B0604030504040204" pitchFamily="34" charset="0"/>
                <a:cs typeface="Tahoma" panose="020B0604030504040204" pitchFamily="34" charset="0"/>
              </a:rPr>
              <a:t>TOTAL GERAL</a:t>
            </a: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Soma dos produtos entre quantidade e preço Unitário.</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Sintaxe da função </a:t>
            </a:r>
            <a:r>
              <a:rPr lang="pt-BR" sz="1000" b="1">
                <a:latin typeface="Tahoma" panose="020B0604030504040204" pitchFamily="34" charset="0"/>
                <a:ea typeface="Tahoma" panose="020B0604030504040204" pitchFamily="34" charset="0"/>
                <a:cs typeface="Tahoma" panose="020B0604030504040204" pitchFamily="34" charset="0"/>
              </a:rPr>
              <a:t>SOMARPRODUTO</a:t>
            </a:r>
            <a:r>
              <a:rPr lang="pt-BR" sz="1000">
                <a:latin typeface="Tahoma" panose="020B0604030504040204" pitchFamily="34" charset="0"/>
                <a:ea typeface="Tahoma" panose="020B0604030504040204" pitchFamily="34" charset="0"/>
                <a:cs typeface="Tahoma" panose="020B0604030504040204" pitchFamily="34" charset="0"/>
              </a:rPr>
              <a:t>:</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=SOMARPRODUTO(Matriz1;[Matriz2];[Matriz3];...)</a:t>
            </a: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nvGrpSpPr>
          <xdr:cNvPr id="8" name="Agrupar 7"/>
          <xdr:cNvGrpSpPr/>
        </xdr:nvGrpSpPr>
        <xdr:grpSpPr>
          <a:xfrm>
            <a:off x="4857750" y="1781175"/>
            <a:ext cx="3810000" cy="1723810"/>
            <a:chOff x="4857750" y="1781175"/>
            <a:chExt cx="3810000" cy="1723810"/>
          </a:xfrm>
        </xdr:grpSpPr>
        <xdr:pic>
          <xdr:nvPicPr>
            <xdr:cNvPr id="5" name="Imagem 4"/>
            <xdr:cNvPicPr>
              <a:picLocks noChangeAspect="1"/>
            </xdr:cNvPicPr>
          </xdr:nvPicPr>
          <xdr:blipFill>
            <a:blip xmlns:r="http://schemas.openxmlformats.org/officeDocument/2006/relationships" r:embed="rId1"/>
            <a:stretch>
              <a:fillRect/>
            </a:stretch>
          </xdr:blipFill>
          <xdr:spPr>
            <a:xfrm>
              <a:off x="4857750" y="1781175"/>
              <a:ext cx="2542857" cy="1723810"/>
            </a:xfrm>
            <a:prstGeom prst="rect">
              <a:avLst/>
            </a:prstGeom>
            <a:effectLst>
              <a:reflection blurRad="6350" stA="28000" endPos="35000" dir="5400000" sy="-100000" algn="bl" rotWithShape="0"/>
            </a:effectLst>
          </xdr:spPr>
        </xdr:pic>
        <xdr:pic>
          <xdr:nvPicPr>
            <xdr:cNvPr id="6" name="Imagem 5"/>
            <xdr:cNvPicPr>
              <a:picLocks noChangeAspect="1"/>
            </xdr:cNvPicPr>
          </xdr:nvPicPr>
          <xdr:blipFill>
            <a:blip xmlns:r="http://schemas.openxmlformats.org/officeDocument/2006/relationships" r:embed="rId2"/>
            <a:stretch>
              <a:fillRect/>
            </a:stretch>
          </xdr:blipFill>
          <xdr:spPr>
            <a:xfrm>
              <a:off x="7772400" y="3095625"/>
              <a:ext cx="895238" cy="390476"/>
            </a:xfrm>
            <a:prstGeom prst="rect">
              <a:avLst/>
            </a:prstGeom>
            <a:effectLst>
              <a:reflection blurRad="6350" stA="52000" endA="300" endPos="35000" dir="5400000" sy="-100000" algn="bl" rotWithShape="0"/>
            </a:effectLst>
          </xdr:spPr>
        </xdr:pic>
        <xdr:sp macro="" textlink="">
          <xdr:nvSpPr>
            <xdr:cNvPr id="7" name="Retângulo 6"/>
            <xdr:cNvSpPr/>
          </xdr:nvSpPr>
          <xdr:spPr>
            <a:xfrm>
              <a:off x="7772400" y="3276600"/>
              <a:ext cx="89535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grpSp>
    <xdr:clientData/>
  </xdr:twoCellAnchor>
</xdr:wsDr>
</file>

<file path=xl/drawings/drawing48.xml><?xml version="1.0" encoding="utf-8"?>
<xdr:wsDr xmlns:xdr="http://schemas.openxmlformats.org/drawingml/2006/spreadsheetDrawing" xmlns:a="http://schemas.openxmlformats.org/drawingml/2006/main">
  <xdr:twoCellAnchor>
    <xdr:from>
      <xdr:col>3</xdr:col>
      <xdr:colOff>619123</xdr:colOff>
      <xdr:row>0</xdr:row>
      <xdr:rowOff>47625</xdr:rowOff>
    </xdr:from>
    <xdr:to>
      <xdr:col>18</xdr:col>
      <xdr:colOff>47625</xdr:colOff>
      <xdr:row>26</xdr:row>
      <xdr:rowOff>28575</xdr:rowOff>
    </xdr:to>
    <xdr:grpSp>
      <xdr:nvGrpSpPr>
        <xdr:cNvPr id="22" name="Agrupar 21"/>
        <xdr:cNvGrpSpPr/>
      </xdr:nvGrpSpPr>
      <xdr:grpSpPr>
        <a:xfrm>
          <a:off x="3371848" y="47625"/>
          <a:ext cx="8791577" cy="4991100"/>
          <a:chOff x="3581398" y="47625"/>
          <a:chExt cx="8791577" cy="4972050"/>
        </a:xfrm>
        <a:effectLst>
          <a:reflection blurRad="6350" stA="12000" endPos="35000" dir="5400000" sy="-100000" algn="bl" rotWithShape="0"/>
        </a:effectLst>
      </xdr:grpSpPr>
      <xdr:sp macro="" textlink="">
        <xdr:nvSpPr>
          <xdr:cNvPr id="3" name="CaixaDeTexto 2"/>
          <xdr:cNvSpPr txBox="1"/>
        </xdr:nvSpPr>
        <xdr:spPr>
          <a:xfrm>
            <a:off x="3581398" y="47625"/>
            <a:ext cx="8791577" cy="497205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TOTAL</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Soma relacionada</a:t>
            </a:r>
            <a:r>
              <a:rPr lang="pt-BR" sz="1000" b="0" baseline="0">
                <a:latin typeface="Tahoma" panose="020B0604030504040204" pitchFamily="34" charset="0"/>
                <a:ea typeface="Tahoma" panose="020B0604030504040204" pitchFamily="34" charset="0"/>
                <a:cs typeface="Tahoma" panose="020B0604030504040204" pitchFamily="34" charset="0"/>
              </a:rPr>
              <a:t> às </a:t>
            </a:r>
            <a:r>
              <a:rPr lang="pt-BR" sz="1000" b="1" baseline="0">
                <a:latin typeface="Tahoma" panose="020B0604030504040204" pitchFamily="34" charset="0"/>
                <a:ea typeface="Tahoma" panose="020B0604030504040204" pitchFamily="34" charset="0"/>
                <a:cs typeface="Tahoma" panose="020B0604030504040204" pitchFamily="34" charset="0"/>
              </a:rPr>
              <a:t>Categorias</a:t>
            </a:r>
            <a:r>
              <a:rPr lang="pt-BR" sz="1000" b="0" baseline="0">
                <a:latin typeface="Tahoma" panose="020B0604030504040204" pitchFamily="34" charset="0"/>
                <a:ea typeface="Tahoma" panose="020B0604030504040204" pitchFamily="34" charset="0"/>
                <a:cs typeface="Tahoma" panose="020B0604030504040204" pitchFamily="34" charset="0"/>
              </a:rPr>
              <a:t> exibidas.</a:t>
            </a: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Sintaxe da função </a:t>
            </a:r>
            <a:r>
              <a:rPr lang="pt-BR" sz="1000" b="1">
                <a:latin typeface="Tahoma" panose="020B0604030504040204" pitchFamily="34" charset="0"/>
                <a:ea typeface="Tahoma" panose="020B0604030504040204" pitchFamily="34" charset="0"/>
                <a:cs typeface="Tahoma" panose="020B0604030504040204" pitchFamily="34" charset="0"/>
              </a:rPr>
              <a:t>SUBTOTAL</a:t>
            </a:r>
            <a:r>
              <a:rPr lang="pt-BR" sz="1000">
                <a:latin typeface="Tahoma" panose="020B0604030504040204" pitchFamily="34" charset="0"/>
                <a:ea typeface="Tahoma" panose="020B0604030504040204" pitchFamily="34" charset="0"/>
                <a:cs typeface="Tahoma" panose="020B0604030504040204" pitchFamily="34" charset="0"/>
              </a:rPr>
              <a:t>:</a:t>
            </a:r>
          </a:p>
          <a:p>
            <a:r>
              <a:rPr lang="pt-BR" sz="1000">
                <a:latin typeface="Tahoma" panose="020B0604030504040204" pitchFamily="34" charset="0"/>
                <a:ea typeface="Tahoma" panose="020B0604030504040204" pitchFamily="34" charset="0"/>
                <a:cs typeface="Tahoma" panose="020B0604030504040204" pitchFamily="34" charset="0"/>
              </a:rPr>
              <a:t>=</a:t>
            </a:r>
            <a:r>
              <a:rPr lang="pt-BR" sz="1000" b="1">
                <a:latin typeface="Tahoma" panose="020B0604030504040204" pitchFamily="34" charset="0"/>
                <a:ea typeface="Tahoma" panose="020B0604030504040204" pitchFamily="34" charset="0"/>
                <a:cs typeface="Tahoma" panose="020B0604030504040204" pitchFamily="34" charset="0"/>
              </a:rPr>
              <a:t>SUBTOTAL</a:t>
            </a:r>
            <a:r>
              <a:rPr lang="pt-BR" sz="1000">
                <a:latin typeface="Tahoma" panose="020B0604030504040204" pitchFamily="34" charset="0"/>
                <a:ea typeface="Tahoma" panose="020B0604030504040204" pitchFamily="34" charset="0"/>
                <a:cs typeface="Tahoma" panose="020B0604030504040204" pitchFamily="34" charset="0"/>
              </a:rPr>
              <a:t>(</a:t>
            </a:r>
            <a:r>
              <a:rPr lang="pt-BR" sz="1000" baseline="0">
                <a:latin typeface="Tahoma" panose="020B0604030504040204" pitchFamily="34" charset="0"/>
                <a:ea typeface="Tahoma" panose="020B0604030504040204" pitchFamily="34" charset="0"/>
                <a:cs typeface="Tahoma" panose="020B0604030504040204" pitchFamily="34" charset="0"/>
              </a:rPr>
              <a:t>núm_função</a:t>
            </a:r>
            <a:r>
              <a:rPr lang="pt-BR" sz="1000">
                <a:latin typeface="Tahoma" panose="020B0604030504040204" pitchFamily="34" charset="0"/>
                <a:ea typeface="Tahoma" panose="020B0604030504040204" pitchFamily="34" charset="0"/>
                <a:cs typeface="Tahoma" panose="020B0604030504040204" pitchFamily="34" charset="0"/>
              </a:rPr>
              <a:t>;ref1;[ref2];...)</a:t>
            </a: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nvGrpSpPr>
          <xdr:cNvPr id="21" name="Agrupar 20"/>
          <xdr:cNvGrpSpPr/>
        </xdr:nvGrpSpPr>
        <xdr:grpSpPr>
          <a:xfrm>
            <a:off x="3848100" y="419100"/>
            <a:ext cx="8495970" cy="4524324"/>
            <a:chOff x="3619500" y="419100"/>
            <a:chExt cx="8495970" cy="4524324"/>
          </a:xfrm>
        </xdr:grpSpPr>
        <xdr:pic>
          <xdr:nvPicPr>
            <xdr:cNvPr id="2" name="Imagem 1"/>
            <xdr:cNvPicPr>
              <a:picLocks noChangeAspect="1"/>
            </xdr:cNvPicPr>
          </xdr:nvPicPr>
          <xdr:blipFill>
            <a:blip xmlns:r="http://schemas.openxmlformats.org/officeDocument/2006/relationships" r:embed="rId1"/>
            <a:stretch>
              <a:fillRect/>
            </a:stretch>
          </xdr:blipFill>
          <xdr:spPr>
            <a:xfrm>
              <a:off x="6648449" y="419100"/>
              <a:ext cx="3904762" cy="2485714"/>
            </a:xfrm>
            <a:prstGeom prst="rect">
              <a:avLst/>
            </a:prstGeom>
            <a:effectLst>
              <a:reflection blurRad="6350" stA="8000" endPos="35000" dir="5400000" sy="-100000" algn="bl" rotWithShape="0"/>
            </a:effectLst>
          </xdr:spPr>
        </xdr:pic>
        <xdr:grpSp>
          <xdr:nvGrpSpPr>
            <xdr:cNvPr id="19" name="Agrupar 18"/>
            <xdr:cNvGrpSpPr/>
          </xdr:nvGrpSpPr>
          <xdr:grpSpPr>
            <a:xfrm>
              <a:off x="3619500" y="1152525"/>
              <a:ext cx="8495970" cy="3790899"/>
              <a:chOff x="3619500" y="1152525"/>
              <a:chExt cx="8495970" cy="3790899"/>
            </a:xfrm>
          </xdr:grpSpPr>
          <xdr:grpSp>
            <xdr:nvGrpSpPr>
              <xdr:cNvPr id="9" name="Agrupar 8"/>
              <xdr:cNvGrpSpPr/>
            </xdr:nvGrpSpPr>
            <xdr:grpSpPr>
              <a:xfrm>
                <a:off x="6657975" y="3257550"/>
                <a:ext cx="2638317" cy="1685874"/>
                <a:chOff x="3629025" y="4524375"/>
                <a:chExt cx="2638317" cy="1685874"/>
              </a:xfrm>
            </xdr:grpSpPr>
            <xdr:pic>
              <xdr:nvPicPr>
                <xdr:cNvPr id="4" name="Imagem 3"/>
                <xdr:cNvPicPr>
                  <a:picLocks noChangeAspect="1"/>
                </xdr:cNvPicPr>
              </xdr:nvPicPr>
              <xdr:blipFill>
                <a:blip xmlns:r="http://schemas.openxmlformats.org/officeDocument/2006/relationships" r:embed="rId2"/>
                <a:stretch>
                  <a:fillRect/>
                </a:stretch>
              </xdr:blipFill>
              <xdr:spPr>
                <a:xfrm>
                  <a:off x="3629025" y="4524375"/>
                  <a:ext cx="2638095" cy="1171429"/>
                </a:xfrm>
                <a:prstGeom prst="rect">
                  <a:avLst/>
                </a:prstGeom>
              </xdr:spPr>
            </xdr:pic>
            <xdr:pic>
              <xdr:nvPicPr>
                <xdr:cNvPr id="5" name="Imagem 4"/>
                <xdr:cNvPicPr>
                  <a:picLocks noChangeAspect="1"/>
                </xdr:cNvPicPr>
              </xdr:nvPicPr>
              <xdr:blipFill>
                <a:blip xmlns:r="http://schemas.openxmlformats.org/officeDocument/2006/relationships" r:embed="rId3"/>
                <a:stretch>
                  <a:fillRect/>
                </a:stretch>
              </xdr:blipFill>
              <xdr:spPr>
                <a:xfrm>
                  <a:off x="5400675" y="5800725"/>
                  <a:ext cx="866667" cy="409524"/>
                </a:xfrm>
                <a:prstGeom prst="rect">
                  <a:avLst/>
                </a:prstGeom>
              </xdr:spPr>
            </xdr:pic>
          </xdr:grpSp>
          <xdr:grpSp>
            <xdr:nvGrpSpPr>
              <xdr:cNvPr id="8" name="Agrupar 7"/>
              <xdr:cNvGrpSpPr/>
            </xdr:nvGrpSpPr>
            <xdr:grpSpPr>
              <a:xfrm>
                <a:off x="3619500" y="1152525"/>
                <a:ext cx="2638317" cy="3200349"/>
                <a:chOff x="3619500" y="1152525"/>
                <a:chExt cx="2638317" cy="3200349"/>
              </a:xfrm>
            </xdr:grpSpPr>
            <xdr:pic>
              <xdr:nvPicPr>
                <xdr:cNvPr id="6" name="Imagem 5"/>
                <xdr:cNvPicPr>
                  <a:picLocks noChangeAspect="1"/>
                </xdr:cNvPicPr>
              </xdr:nvPicPr>
              <xdr:blipFill>
                <a:blip xmlns:r="http://schemas.openxmlformats.org/officeDocument/2006/relationships" r:embed="rId4"/>
                <a:stretch>
                  <a:fillRect/>
                </a:stretch>
              </xdr:blipFill>
              <xdr:spPr>
                <a:xfrm>
                  <a:off x="3619500" y="1152525"/>
                  <a:ext cx="2638095" cy="2695238"/>
                </a:xfrm>
                <a:prstGeom prst="rect">
                  <a:avLst/>
                </a:prstGeom>
              </xdr:spPr>
            </xdr:pic>
            <xdr:pic>
              <xdr:nvPicPr>
                <xdr:cNvPr id="7" name="Imagem 6"/>
                <xdr:cNvPicPr>
                  <a:picLocks noChangeAspect="1"/>
                </xdr:cNvPicPr>
              </xdr:nvPicPr>
              <xdr:blipFill>
                <a:blip xmlns:r="http://schemas.openxmlformats.org/officeDocument/2006/relationships" r:embed="rId3"/>
                <a:stretch>
                  <a:fillRect/>
                </a:stretch>
              </xdr:blipFill>
              <xdr:spPr>
                <a:xfrm>
                  <a:off x="5391150" y="3943350"/>
                  <a:ext cx="866667" cy="409524"/>
                </a:xfrm>
                <a:prstGeom prst="rect">
                  <a:avLst/>
                </a:prstGeom>
              </xdr:spPr>
            </xdr:pic>
          </xdr:grpSp>
          <xdr:grpSp>
            <xdr:nvGrpSpPr>
              <xdr:cNvPr id="12" name="Agrupar 11"/>
              <xdr:cNvGrpSpPr/>
            </xdr:nvGrpSpPr>
            <xdr:grpSpPr>
              <a:xfrm>
                <a:off x="9477375" y="3248025"/>
                <a:ext cx="2638095" cy="1676349"/>
                <a:chOff x="1771650" y="3067050"/>
                <a:chExt cx="2638095" cy="1676349"/>
              </a:xfrm>
            </xdr:grpSpPr>
            <xdr:pic>
              <xdr:nvPicPr>
                <xdr:cNvPr id="10" name="Imagem 9"/>
                <xdr:cNvPicPr>
                  <a:picLocks noChangeAspect="1"/>
                </xdr:cNvPicPr>
              </xdr:nvPicPr>
              <xdr:blipFill>
                <a:blip xmlns:r="http://schemas.openxmlformats.org/officeDocument/2006/relationships" r:embed="rId5"/>
                <a:stretch>
                  <a:fillRect/>
                </a:stretch>
              </xdr:blipFill>
              <xdr:spPr>
                <a:xfrm>
                  <a:off x="1771650" y="3067050"/>
                  <a:ext cx="2638095" cy="1171429"/>
                </a:xfrm>
                <a:prstGeom prst="rect">
                  <a:avLst/>
                </a:prstGeom>
              </xdr:spPr>
            </xdr:pic>
            <xdr:pic>
              <xdr:nvPicPr>
                <xdr:cNvPr id="11" name="Imagem 10"/>
                <xdr:cNvPicPr>
                  <a:picLocks noChangeAspect="1"/>
                </xdr:cNvPicPr>
              </xdr:nvPicPr>
              <xdr:blipFill>
                <a:blip xmlns:r="http://schemas.openxmlformats.org/officeDocument/2006/relationships" r:embed="rId6"/>
                <a:stretch>
                  <a:fillRect/>
                </a:stretch>
              </xdr:blipFill>
              <xdr:spPr>
                <a:xfrm>
                  <a:off x="3533775" y="4333875"/>
                  <a:ext cx="866667" cy="409524"/>
                </a:xfrm>
                <a:prstGeom prst="rect">
                  <a:avLst/>
                </a:prstGeom>
              </xdr:spPr>
            </xdr:pic>
          </xdr:grpSp>
          <xdr:sp macro="" textlink="">
            <xdr:nvSpPr>
              <xdr:cNvPr id="13" name="Retângulo 12"/>
              <xdr:cNvSpPr/>
            </xdr:nvSpPr>
            <xdr:spPr>
              <a:xfrm>
                <a:off x="5372100" y="1343025"/>
                <a:ext cx="876300" cy="2495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4" name="Retângulo 13"/>
              <xdr:cNvSpPr/>
            </xdr:nvSpPr>
            <xdr:spPr>
              <a:xfrm>
                <a:off x="5381625" y="4143375"/>
                <a:ext cx="8763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5" name="Retângulo 14"/>
              <xdr:cNvSpPr/>
            </xdr:nvSpPr>
            <xdr:spPr>
              <a:xfrm>
                <a:off x="8420100" y="4724400"/>
                <a:ext cx="8763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6" name="Retângulo 15"/>
              <xdr:cNvSpPr/>
            </xdr:nvSpPr>
            <xdr:spPr>
              <a:xfrm>
                <a:off x="11229975" y="4714875"/>
                <a:ext cx="8763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7" name="Retângulo 16"/>
              <xdr:cNvSpPr/>
            </xdr:nvSpPr>
            <xdr:spPr>
              <a:xfrm>
                <a:off x="8420100" y="3438525"/>
                <a:ext cx="866775" cy="971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8" name="Retângulo 17"/>
              <xdr:cNvSpPr/>
            </xdr:nvSpPr>
            <xdr:spPr>
              <a:xfrm>
                <a:off x="11239500" y="3438525"/>
                <a:ext cx="866775" cy="971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grpSp>
    </xdr:grp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771525</xdr:colOff>
      <xdr:row>13</xdr:row>
      <xdr:rowOff>104774</xdr:rowOff>
    </xdr:from>
    <xdr:to>
      <xdr:col>5</xdr:col>
      <xdr:colOff>342900</xdr:colOff>
      <xdr:row>41</xdr:row>
      <xdr:rowOff>57149</xdr:rowOff>
    </xdr:to>
    <xdr:grpSp>
      <xdr:nvGrpSpPr>
        <xdr:cNvPr id="9" name="Agrupar 8"/>
        <xdr:cNvGrpSpPr/>
      </xdr:nvGrpSpPr>
      <xdr:grpSpPr>
        <a:xfrm>
          <a:off x="771525" y="2600324"/>
          <a:ext cx="6829425" cy="5286375"/>
          <a:chOff x="771525" y="2600324"/>
          <a:chExt cx="6829425" cy="5286375"/>
        </a:xfrm>
        <a:effectLst>
          <a:reflection blurRad="6350" stA="25000" endPos="35000" dir="5400000" sy="-100000" algn="bl" rotWithShape="0"/>
        </a:effectLst>
      </xdr:grpSpPr>
      <xdr:sp macro="" textlink="">
        <xdr:nvSpPr>
          <xdr:cNvPr id="2" name="CaixaDeTexto 1"/>
          <xdr:cNvSpPr txBox="1"/>
        </xdr:nvSpPr>
        <xdr:spPr>
          <a:xfrm>
            <a:off x="771525" y="2600324"/>
            <a:ext cx="6829425" cy="528637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ARREDONDAMENTOS</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Arred</a:t>
            </a:r>
          </a:p>
          <a:p>
            <a:r>
              <a:rPr lang="pt-BR" sz="1000" b="0" baseline="0">
                <a:latin typeface="Tahoma" panose="020B0604030504040204" pitchFamily="34" charset="0"/>
                <a:ea typeface="Tahoma" panose="020B0604030504040204" pitchFamily="34" charset="0"/>
                <a:cs typeface="Tahoma" panose="020B0604030504040204" pitchFamily="34" charset="0"/>
              </a:rPr>
              <a:t>Arredondar.Para.Baixo</a:t>
            </a:r>
          </a:p>
          <a:p>
            <a:r>
              <a:rPr lang="pt-BR" sz="1000" b="0" baseline="0">
                <a:latin typeface="Tahoma" panose="020B0604030504040204" pitchFamily="34" charset="0"/>
                <a:ea typeface="Tahoma" panose="020B0604030504040204" pitchFamily="34" charset="0"/>
                <a:cs typeface="Tahoma" panose="020B0604030504040204" pitchFamily="34" charset="0"/>
              </a:rPr>
              <a:t>Arredondar.Para.Cima</a:t>
            </a:r>
          </a:p>
          <a:p>
            <a:r>
              <a:rPr lang="pt-BR" sz="1000" b="0" baseline="0">
                <a:latin typeface="Tahoma" panose="020B0604030504040204" pitchFamily="34" charset="0"/>
                <a:ea typeface="Tahoma" panose="020B0604030504040204" pitchFamily="34" charset="0"/>
                <a:cs typeface="Tahoma" panose="020B0604030504040204" pitchFamily="34" charset="0"/>
              </a:rPr>
              <a:t>Int</a:t>
            </a:r>
          </a:p>
          <a:p>
            <a:r>
              <a:rPr lang="pt-BR" sz="1000" b="0" baseline="0">
                <a:latin typeface="Tahoma" panose="020B0604030504040204" pitchFamily="34" charset="0"/>
                <a:ea typeface="Tahoma" panose="020B0604030504040204" pitchFamily="34" charset="0"/>
                <a:cs typeface="Tahoma" panose="020B0604030504040204" pitchFamily="34" charset="0"/>
              </a:rPr>
              <a:t>Abs</a:t>
            </a: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100" b="1" baseline="0">
                <a:solidFill>
                  <a:srgbClr val="FFFF00"/>
                </a:solidFill>
                <a:latin typeface="Tahoma" panose="020B0604030504040204" pitchFamily="34" charset="0"/>
                <a:ea typeface="Tahoma" panose="020B0604030504040204" pitchFamily="34" charset="0"/>
                <a:cs typeface="Tahoma" panose="020B0604030504040204" pitchFamily="34" charset="0"/>
              </a:rPr>
              <a:t>SINTAXE</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Arred (Número;Número de dígitos)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Arredondar.Para.Baixo (Número;Número de dígitos)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0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rPr>
              <a:t>Arredondar.Para.Cima (Número;Número de dígitos)</a:t>
            </a:r>
          </a:p>
          <a:p>
            <a:pPr marL="0" marR="0" lvl="0" indent="0" defTabSz="914400" eaLnBrk="1" fontAlgn="auto" latinLnBrk="0" hangingPunct="1">
              <a:lnSpc>
                <a:spcPct val="100000"/>
              </a:lnSpc>
              <a:spcBef>
                <a:spcPts val="0"/>
              </a:spcBef>
              <a:spcAft>
                <a:spcPts val="0"/>
              </a:spcAft>
              <a:buClrTx/>
              <a:buSzTx/>
              <a:buFontTx/>
              <a:buNone/>
              <a:tabLst/>
              <a:defRPr/>
            </a:pPr>
            <a:r>
              <a:rPr lang="pt-BR" sz="1000" b="0" baseline="0">
                <a:latin typeface="Tahoma" panose="020B0604030504040204" pitchFamily="34" charset="0"/>
                <a:ea typeface="Tahoma" panose="020B0604030504040204" pitchFamily="34" charset="0"/>
                <a:cs typeface="Tahoma" panose="020B0604030504040204" pitchFamily="34" charset="0"/>
              </a:rPr>
              <a:t>Int </a:t>
            </a:r>
            <a:r>
              <a:rPr lang="pt-BR" sz="1000" b="0" i="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(Número)</a:t>
            </a:r>
          </a:p>
          <a:p>
            <a:pPr marL="0" marR="0" lvl="0" indent="0" defTabSz="914400" eaLnBrk="1" fontAlgn="auto" latinLnBrk="0" hangingPunct="1">
              <a:lnSpc>
                <a:spcPct val="100000"/>
              </a:lnSpc>
              <a:spcBef>
                <a:spcPts val="0"/>
              </a:spcBef>
              <a:spcAft>
                <a:spcPts val="0"/>
              </a:spcAft>
              <a:buClrTx/>
              <a:buSzTx/>
              <a:buFontTx/>
              <a:buNone/>
              <a:tabLst/>
              <a:defRPr/>
            </a:pPr>
            <a:r>
              <a:rPr lang="pt-BR" sz="1000" b="0" i="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Abs(Número)</a:t>
            </a:r>
          </a:p>
          <a:p>
            <a:pPr marL="0" marR="0" lvl="0" indent="0" defTabSz="914400" eaLnBrk="1" fontAlgn="auto" latinLnBrk="0" hangingPunct="1">
              <a:lnSpc>
                <a:spcPct val="100000"/>
              </a:lnSpc>
              <a:spcBef>
                <a:spcPts val="0"/>
              </a:spcBef>
              <a:spcAft>
                <a:spcPts val="0"/>
              </a:spcAft>
              <a:buClrTx/>
              <a:buSzTx/>
              <a:buFontTx/>
              <a:buNone/>
              <a:tabLst/>
              <a:defRPr/>
            </a:pPr>
            <a:endParaRPr lang="pt-BR" sz="1000" b="0" i="0" baseline="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pt-BR" sz="1000" b="0" baseline="0">
              <a:latin typeface="Tahoma" panose="020B0604030504040204" pitchFamily="34" charset="0"/>
              <a:ea typeface="Tahoma" panose="020B0604030504040204" pitchFamily="34" charset="0"/>
              <a:cs typeface="Tahoma" panose="020B0604030504040204" pitchFamily="34" charset="0"/>
            </a:endParaRPr>
          </a:p>
        </xdr:txBody>
      </xdr:sp>
      <xdr:pic>
        <xdr:nvPicPr>
          <xdr:cNvPr id="8" name="Imagem 7"/>
          <xdr:cNvPicPr>
            <a:picLocks noChangeAspect="1"/>
          </xdr:cNvPicPr>
        </xdr:nvPicPr>
        <xdr:blipFill>
          <a:blip xmlns:r="http://schemas.openxmlformats.org/officeDocument/2006/relationships" r:embed="rId1"/>
          <a:stretch>
            <a:fillRect/>
          </a:stretch>
        </xdr:blipFill>
        <xdr:spPr>
          <a:xfrm>
            <a:off x="914400" y="5095875"/>
            <a:ext cx="6457143" cy="2504762"/>
          </a:xfrm>
          <a:prstGeom prst="rect">
            <a:avLst/>
          </a:prstGeom>
          <a:effectLst>
            <a:reflection blurRad="6350" stA="33000" endPos="35000" dir="5400000" sy="-100000" algn="bl" rotWithShape="0"/>
          </a:effectLst>
        </xdr:spPr>
      </xdr:pic>
    </xdr:grpSp>
    <xdr:clientData/>
  </xdr:twoCellAnchor>
</xdr:wsDr>
</file>

<file path=xl/drawings/drawing50.xml><?xml version="1.0" encoding="utf-8"?>
<xdr:wsDr xmlns:xdr="http://schemas.openxmlformats.org/drawingml/2006/spreadsheetDrawing" xmlns:a="http://schemas.openxmlformats.org/drawingml/2006/main">
  <xdr:twoCellAnchor>
    <xdr:from>
      <xdr:col>11</xdr:col>
      <xdr:colOff>323850</xdr:colOff>
      <xdr:row>3</xdr:row>
      <xdr:rowOff>171450</xdr:rowOff>
    </xdr:from>
    <xdr:to>
      <xdr:col>13</xdr:col>
      <xdr:colOff>333945</xdr:colOff>
      <xdr:row>6</xdr:row>
      <xdr:rowOff>180975</xdr:rowOff>
    </xdr:to>
    <xdr:pic>
      <xdr:nvPicPr>
        <xdr:cNvPr id="3" name="Imagem 2" descr="Recorte de Tela"/>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6742" b="65169" l="1835" r="40979"/>
                  </a14:imgEffect>
                </a14:imgLayer>
              </a14:imgProps>
            </a:ext>
            <a:ext uri="{28A0092B-C50C-407E-A947-70E740481C1C}">
              <a14:useLocalDpi xmlns:a14="http://schemas.microsoft.com/office/drawing/2010/main" val="0"/>
            </a:ext>
          </a:extLst>
        </a:blip>
        <a:srcRect r="59333" b="31470"/>
        <a:stretch/>
      </xdr:blipFill>
      <xdr:spPr>
        <a:xfrm>
          <a:off x="9667875" y="933450"/>
          <a:ext cx="1229295" cy="581025"/>
        </a:xfrm>
        <a:prstGeom prst="rect">
          <a:avLst/>
        </a:prstGeom>
      </xdr:spPr>
    </xdr:pic>
    <xdr:clientData/>
  </xdr:twoCellAnchor>
  <xdr:twoCellAnchor>
    <xdr:from>
      <xdr:col>5</xdr:col>
      <xdr:colOff>161925</xdr:colOff>
      <xdr:row>3</xdr:row>
      <xdr:rowOff>180974</xdr:rowOff>
    </xdr:from>
    <xdr:to>
      <xdr:col>15</xdr:col>
      <xdr:colOff>28575</xdr:colOff>
      <xdr:row>29</xdr:row>
      <xdr:rowOff>142875</xdr:rowOff>
    </xdr:to>
    <xdr:grpSp>
      <xdr:nvGrpSpPr>
        <xdr:cNvPr id="6" name="Agrupar 5"/>
        <xdr:cNvGrpSpPr/>
      </xdr:nvGrpSpPr>
      <xdr:grpSpPr>
        <a:xfrm>
          <a:off x="5076825" y="962024"/>
          <a:ext cx="6734175" cy="4924426"/>
          <a:chOff x="5524500" y="971549"/>
          <a:chExt cx="6734175" cy="4924426"/>
        </a:xfrm>
      </xdr:grpSpPr>
      <xdr:sp macro="" textlink="">
        <xdr:nvSpPr>
          <xdr:cNvPr id="2" name="CaixaDeTexto 1"/>
          <xdr:cNvSpPr txBox="1"/>
        </xdr:nvSpPr>
        <xdr:spPr>
          <a:xfrm>
            <a:off x="5524500" y="971549"/>
            <a:ext cx="6734175" cy="4924426"/>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TOTAL</a:t>
            </a:r>
            <a:r>
              <a:rPr lang="pt-BR" sz="1100" b="1" baseline="0">
                <a:latin typeface="Tahoma" panose="020B0604030504040204" pitchFamily="34" charset="0"/>
                <a:ea typeface="Tahoma" panose="020B0604030504040204" pitchFamily="34" charset="0"/>
                <a:cs typeface="Tahoma" panose="020B0604030504040204" pitchFamily="34" charset="0"/>
              </a:rPr>
              <a:t> COM COMISSÃO</a:t>
            </a:r>
            <a:endParaRPr lang="pt-BR" sz="11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Cálculo entre </a:t>
            </a:r>
            <a:r>
              <a:rPr lang="pt-BR" sz="1000" b="1" baseline="0">
                <a:latin typeface="Tahoma" panose="020B0604030504040204" pitchFamily="34" charset="0"/>
                <a:ea typeface="Tahoma" panose="020B0604030504040204" pitchFamily="34" charset="0"/>
                <a:cs typeface="Tahoma" panose="020B0604030504040204" pitchFamily="34" charset="0"/>
              </a:rPr>
              <a:t>Valor Vendido </a:t>
            </a:r>
            <a:r>
              <a:rPr lang="pt-BR" sz="1000" b="0" baseline="0">
                <a:latin typeface="Tahoma" panose="020B0604030504040204" pitchFamily="34" charset="0"/>
                <a:ea typeface="Tahoma" panose="020B0604030504040204" pitchFamily="34" charset="0"/>
                <a:cs typeface="Tahoma" panose="020B0604030504040204" pitchFamily="34" charset="0"/>
              </a:rPr>
              <a:t>e </a:t>
            </a:r>
            <a:r>
              <a:rPr lang="pt-BR" sz="1000" b="1" baseline="0">
                <a:latin typeface="Tahoma" panose="020B0604030504040204" pitchFamily="34" charset="0"/>
                <a:ea typeface="Tahoma" panose="020B0604030504040204" pitchFamily="34" charset="0"/>
                <a:cs typeface="Tahoma" panose="020B0604030504040204" pitchFamily="34" charset="0"/>
              </a:rPr>
              <a:t>Comissão</a:t>
            </a:r>
            <a:r>
              <a:rPr lang="pt-BR" sz="1000" b="0" baseline="0">
                <a:latin typeface="Tahoma" panose="020B0604030504040204" pitchFamily="34" charset="0"/>
                <a:ea typeface="Tahoma" panose="020B0604030504040204" pitchFamily="34" charset="0"/>
                <a:cs typeface="Tahoma" panose="020B0604030504040204" pitchFamily="34" charset="0"/>
              </a:rPr>
              <a:t>.</a:t>
            </a: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100" b="1">
                <a:latin typeface="Tahoma" panose="020B0604030504040204" pitchFamily="34" charset="0"/>
                <a:ea typeface="Tahoma" panose="020B0604030504040204" pitchFamily="34" charset="0"/>
                <a:cs typeface="Tahoma" panose="020B0604030504040204" pitchFamily="34" charset="0"/>
              </a:rPr>
              <a:t>TOTAL DE VALORES VENDIDOS</a:t>
            </a:r>
            <a:endParaRPr lang="pt-BR" sz="11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Soma dos valores do</a:t>
            </a:r>
            <a:r>
              <a:rPr lang="pt-BR" sz="1000" b="0" baseline="0">
                <a:latin typeface="Tahoma" panose="020B0604030504040204" pitchFamily="34" charset="0"/>
                <a:ea typeface="Tahoma" panose="020B0604030504040204" pitchFamily="34" charset="0"/>
                <a:cs typeface="Tahoma" panose="020B0604030504040204" pitchFamily="34" charset="0"/>
              </a:rPr>
              <a:t> campo </a:t>
            </a:r>
            <a:r>
              <a:rPr lang="pt-BR" sz="1000" b="1" baseline="0">
                <a:latin typeface="Tahoma" panose="020B0604030504040204" pitchFamily="34" charset="0"/>
                <a:ea typeface="Tahoma" panose="020B0604030504040204" pitchFamily="34" charset="0"/>
                <a:cs typeface="Tahoma" panose="020B0604030504040204" pitchFamily="34" charset="0"/>
              </a:rPr>
              <a:t>Valor Vendido</a:t>
            </a:r>
            <a:r>
              <a:rPr lang="pt-BR" sz="1000" b="0" baseline="0">
                <a:latin typeface="Tahoma" panose="020B0604030504040204" pitchFamily="34" charset="0"/>
                <a:ea typeface="Tahoma" panose="020B0604030504040204" pitchFamily="34" charset="0"/>
                <a:cs typeface="Tahoma" panose="020B0604030504040204" pitchFamily="34" charset="0"/>
              </a:rPr>
              <a:t>. Apresente o resultado arredondado sem casas decimais.</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4" name="Imagem 3"/>
          <xdr:cNvPicPr>
            <a:picLocks noChangeAspect="1"/>
          </xdr:cNvPicPr>
        </xdr:nvPicPr>
        <xdr:blipFill>
          <a:blip xmlns:r="http://schemas.openxmlformats.org/officeDocument/2006/relationships" r:embed="rId3"/>
          <a:stretch>
            <a:fillRect/>
          </a:stretch>
        </xdr:blipFill>
        <xdr:spPr>
          <a:xfrm>
            <a:off x="5648325" y="2076450"/>
            <a:ext cx="4923809" cy="3466667"/>
          </a:xfrm>
          <a:prstGeom prst="rect">
            <a:avLst/>
          </a:prstGeom>
          <a:effectLst>
            <a:reflection blurRad="6350" stA="21000" endPos="35000" dir="5400000" sy="-100000" algn="bl" rotWithShape="0"/>
          </a:effectLst>
        </xdr:spPr>
      </xdr:pic>
      <xdr:pic>
        <xdr:nvPicPr>
          <xdr:cNvPr id="5" name="Imagem 4"/>
          <xdr:cNvPicPr>
            <a:picLocks noChangeAspect="1"/>
          </xdr:cNvPicPr>
        </xdr:nvPicPr>
        <xdr:blipFill>
          <a:blip xmlns:r="http://schemas.openxmlformats.org/officeDocument/2006/relationships" r:embed="rId4"/>
          <a:stretch>
            <a:fillRect/>
          </a:stretch>
        </xdr:blipFill>
        <xdr:spPr>
          <a:xfrm>
            <a:off x="10782300" y="2076449"/>
            <a:ext cx="1390476" cy="600000"/>
          </a:xfrm>
          <a:prstGeom prst="rect">
            <a:avLst/>
          </a:prstGeom>
          <a:effectLst>
            <a:reflection blurRad="6350" stA="21000" endPos="35000" dir="5400000" sy="-100000" algn="bl" rotWithShape="0"/>
          </a:effectLst>
        </xdr:spPr>
      </xdr:pic>
    </xdr:grp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552493</xdr:colOff>
      <xdr:row>5</xdr:row>
      <xdr:rowOff>3</xdr:rowOff>
    </xdr:from>
    <xdr:to>
      <xdr:col>7</xdr:col>
      <xdr:colOff>209549</xdr:colOff>
      <xdr:row>22</xdr:row>
      <xdr:rowOff>57150</xdr:rowOff>
    </xdr:to>
    <xdr:grpSp>
      <xdr:nvGrpSpPr>
        <xdr:cNvPr id="8" name="Agrupar 7"/>
        <xdr:cNvGrpSpPr/>
      </xdr:nvGrpSpPr>
      <xdr:grpSpPr>
        <a:xfrm>
          <a:off x="2352718" y="971553"/>
          <a:ext cx="4791031" cy="3295647"/>
          <a:chOff x="2352718" y="971553"/>
          <a:chExt cx="4791031" cy="3295647"/>
        </a:xfrm>
        <a:effectLst>
          <a:reflection blurRad="6350" stA="52000" endA="300" endPos="35000" dir="5400000" sy="-100000" algn="bl" rotWithShape="0"/>
        </a:effectLst>
      </xdr:grpSpPr>
      <xdr:grpSp>
        <xdr:nvGrpSpPr>
          <xdr:cNvPr id="12" name="Grupo 11"/>
          <xdr:cNvGrpSpPr/>
        </xdr:nvGrpSpPr>
        <xdr:grpSpPr>
          <a:xfrm>
            <a:off x="2352718" y="971553"/>
            <a:ext cx="4791031" cy="3295647"/>
            <a:chOff x="2162218" y="923928"/>
            <a:chExt cx="4791031" cy="3295647"/>
          </a:xfrm>
        </xdr:grpSpPr>
        <xdr:cxnSp macro="">
          <xdr:nvCxnSpPr>
            <xdr:cNvPr id="4" name="Conector angulado 3"/>
            <xdr:cNvCxnSpPr>
              <a:stCxn id="2" idx="1"/>
            </xdr:cNvCxnSpPr>
          </xdr:nvCxnSpPr>
          <xdr:spPr>
            <a:xfrm rot="10800000">
              <a:off x="2162218" y="1114448"/>
              <a:ext cx="295233" cy="1743053"/>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1" name="Conector angulado 10"/>
            <xdr:cNvCxnSpPr>
              <a:stCxn id="2" idx="3"/>
            </xdr:cNvCxnSpPr>
          </xdr:nvCxnSpPr>
          <xdr:spPr>
            <a:xfrm flipH="1" flipV="1">
              <a:off x="4914900" y="923928"/>
              <a:ext cx="628650" cy="1933572"/>
            </a:xfrm>
            <a:prstGeom prst="bentConnector4">
              <a:avLst>
                <a:gd name="adj1" fmla="val -36364"/>
                <a:gd name="adj2" fmla="val 8522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 name="Conector angulado 17"/>
            <xdr:cNvCxnSpPr/>
          </xdr:nvCxnSpPr>
          <xdr:spPr>
            <a:xfrm rot="5400000" flipH="1" flipV="1">
              <a:off x="4962527" y="1562103"/>
              <a:ext cx="2571748" cy="1409697"/>
            </a:xfrm>
            <a:prstGeom prst="bentConnector3">
              <a:avLst>
                <a:gd name="adj1" fmla="val -222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 name="CaixaDeTexto 1"/>
            <xdr:cNvSpPr txBox="1"/>
          </xdr:nvSpPr>
          <xdr:spPr>
            <a:xfrm>
              <a:off x="2457450" y="1495424"/>
              <a:ext cx="3086100" cy="2724151"/>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DESCONTOS</a:t>
              </a:r>
              <a:endParaRPr lang="pt-BR" sz="1100" b="0">
                <a:latin typeface="Tahoma" panose="020B0604030504040204" pitchFamily="34" charset="0"/>
                <a:ea typeface="Tahoma" panose="020B0604030504040204" pitchFamily="34" charset="0"/>
                <a:cs typeface="Tahoma" panose="020B0604030504040204" pitchFamily="34" charset="0"/>
              </a:endParaRP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Arredondar</a:t>
              </a:r>
              <a:r>
                <a:rPr lang="pt-BR" sz="1000" b="0" baseline="0">
                  <a:latin typeface="Tahoma" panose="020B0604030504040204" pitchFamily="34" charset="0"/>
                  <a:ea typeface="Tahoma" panose="020B0604030504040204" pitchFamily="34" charset="0"/>
                  <a:cs typeface="Tahoma" panose="020B0604030504040204" pitchFamily="34" charset="0"/>
                </a:rPr>
                <a:t> o </a:t>
              </a:r>
              <a:r>
                <a:rPr lang="pt-BR" sz="1000" b="1" baseline="0">
                  <a:latin typeface="Tahoma" panose="020B0604030504040204" pitchFamily="34" charset="0"/>
                  <a:ea typeface="Tahoma" panose="020B0604030504040204" pitchFamily="34" charset="0"/>
                  <a:cs typeface="Tahoma" panose="020B0604030504040204" pitchFamily="34" charset="0"/>
                </a:rPr>
                <a:t>Total </a:t>
              </a:r>
              <a:r>
                <a:rPr lang="pt-BR" sz="1000" b="0" baseline="0">
                  <a:latin typeface="Tahoma" panose="020B0604030504040204" pitchFamily="34" charset="0"/>
                  <a:ea typeface="Tahoma" panose="020B0604030504040204" pitchFamily="34" charset="0"/>
                  <a:cs typeface="Tahoma" panose="020B0604030504040204" pitchFamily="34" charset="0"/>
                </a:rPr>
                <a:t>de desconto para baixo, usando 2 como referência para casas decimais.</a:t>
              </a:r>
            </a:p>
            <a:p>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1" baseline="0">
                  <a:latin typeface="Tahoma" panose="020B0604030504040204" pitchFamily="34" charset="0"/>
                  <a:ea typeface="Tahoma" panose="020B0604030504040204" pitchFamily="34" charset="0"/>
                  <a:cs typeface="Tahoma" panose="020B0604030504040204" pitchFamily="34" charset="0"/>
                </a:rPr>
                <a:t>Acréscimos:</a:t>
              </a:r>
              <a:r>
                <a:rPr lang="pt-BR" sz="1000" b="0" baseline="0">
                  <a:latin typeface="Tahoma" panose="020B0604030504040204" pitchFamily="34" charset="0"/>
                  <a:ea typeface="Tahoma" panose="020B0604030504040204" pitchFamily="34" charset="0"/>
                  <a:cs typeface="Tahoma" panose="020B0604030504040204" pitchFamily="34" charset="0"/>
                </a:rPr>
                <a:t> Arredondar o </a:t>
              </a:r>
              <a:r>
                <a:rPr lang="pt-BR" sz="1000" b="1" baseline="0">
                  <a:latin typeface="Tahoma" panose="020B0604030504040204" pitchFamily="34" charset="0"/>
                  <a:ea typeface="Tahoma" panose="020B0604030504040204" pitchFamily="34" charset="0"/>
                  <a:cs typeface="Tahoma" panose="020B0604030504040204" pitchFamily="34" charset="0"/>
                </a:rPr>
                <a:t>Total</a:t>
              </a:r>
              <a:r>
                <a:rPr lang="pt-BR" sz="1000" b="0" baseline="0">
                  <a:latin typeface="Tahoma" panose="020B0604030504040204" pitchFamily="34" charset="0"/>
                  <a:ea typeface="Tahoma" panose="020B0604030504040204" pitchFamily="34" charset="0"/>
                  <a:cs typeface="Tahoma" panose="020B0604030504040204" pitchFamily="34" charset="0"/>
                </a:rPr>
                <a:t> de acréscimos para cima, utilizando 2 como referência para casas decimais.</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grpSp>
      <xdr:pic>
        <xdr:nvPicPr>
          <xdr:cNvPr id="5" name="Imagem 4"/>
          <xdr:cNvPicPr>
            <a:picLocks noChangeAspect="1"/>
          </xdr:cNvPicPr>
        </xdr:nvPicPr>
        <xdr:blipFill>
          <a:blip xmlns:r="http://schemas.openxmlformats.org/officeDocument/2006/relationships" r:embed="rId1"/>
          <a:stretch>
            <a:fillRect/>
          </a:stretch>
        </xdr:blipFill>
        <xdr:spPr>
          <a:xfrm>
            <a:off x="3143250" y="3114675"/>
            <a:ext cx="2247619" cy="1123810"/>
          </a:xfrm>
          <a:prstGeom prst="rect">
            <a:avLst/>
          </a:prstGeom>
        </xdr:spPr>
      </xdr:pic>
    </xdr:grpSp>
    <xdr:clientData/>
  </xdr:twoCellAnchor>
</xdr:wsDr>
</file>

<file path=xl/drawings/drawing52.xml><?xml version="1.0" encoding="utf-8"?>
<xdr:wsDr xmlns:xdr="http://schemas.openxmlformats.org/drawingml/2006/spreadsheetDrawing" xmlns:a="http://schemas.openxmlformats.org/drawingml/2006/main">
  <xdr:twoCellAnchor>
    <xdr:from>
      <xdr:col>2</xdr:col>
      <xdr:colOff>9525</xdr:colOff>
      <xdr:row>9</xdr:row>
      <xdr:rowOff>190499</xdr:rowOff>
    </xdr:from>
    <xdr:to>
      <xdr:col>18</xdr:col>
      <xdr:colOff>428625</xdr:colOff>
      <xdr:row>18</xdr:row>
      <xdr:rowOff>66675</xdr:rowOff>
    </xdr:to>
    <xdr:grpSp>
      <xdr:nvGrpSpPr>
        <xdr:cNvPr id="12" name="Agrupar 11"/>
        <xdr:cNvGrpSpPr/>
      </xdr:nvGrpSpPr>
      <xdr:grpSpPr>
        <a:xfrm>
          <a:off x="1228725" y="1904999"/>
          <a:ext cx="10172700" cy="1590676"/>
          <a:chOff x="1238250" y="1971674"/>
          <a:chExt cx="10172700" cy="1590676"/>
        </a:xfrm>
      </xdr:grpSpPr>
      <xdr:sp macro="" textlink="">
        <xdr:nvSpPr>
          <xdr:cNvPr id="3" name="Retângulo 2"/>
          <xdr:cNvSpPr/>
        </xdr:nvSpPr>
        <xdr:spPr>
          <a:xfrm>
            <a:off x="1238250" y="1971674"/>
            <a:ext cx="10172700" cy="1457325"/>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FUNÇÕES ESTATÍSTICAS</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10" name="Imagem 9"/>
          <xdr:cNvPicPr>
            <a:picLocks noChangeAspect="1"/>
          </xdr:cNvPicPr>
        </xdr:nvPicPr>
        <xdr:blipFill>
          <a:blip xmlns:r="http://schemas.openxmlformats.org/officeDocument/2006/relationships" r:embed="rId1"/>
          <a:stretch>
            <a:fillRect/>
          </a:stretch>
        </xdr:blipFill>
        <xdr:spPr>
          <a:xfrm>
            <a:off x="4933950" y="2209800"/>
            <a:ext cx="1333333" cy="1276190"/>
          </a:xfrm>
          <a:prstGeom prst="rect">
            <a:avLst/>
          </a:prstGeom>
        </xdr:spPr>
      </xdr:pic>
      <xdr:pic>
        <xdr:nvPicPr>
          <xdr:cNvPr id="11" name="Imagem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43700" y="2190750"/>
            <a:ext cx="1371600" cy="1371600"/>
          </a:xfrm>
          <a:prstGeom prst="rect">
            <a:avLst/>
          </a:prstGeom>
        </xdr:spPr>
      </xdr:pic>
    </xdr:grpSp>
    <xdr:clientData/>
  </xdr:twoCellAnchor>
</xdr:wsDr>
</file>

<file path=xl/drawings/drawing53.xml><?xml version="1.0" encoding="utf-8"?>
<xdr:wsDr xmlns:xdr="http://schemas.openxmlformats.org/drawingml/2006/spreadsheetDrawing" xmlns:a="http://schemas.openxmlformats.org/drawingml/2006/main">
  <xdr:twoCellAnchor>
    <xdr:from>
      <xdr:col>3</xdr:col>
      <xdr:colOff>9525</xdr:colOff>
      <xdr:row>2</xdr:row>
      <xdr:rowOff>19050</xdr:rowOff>
    </xdr:from>
    <xdr:to>
      <xdr:col>10</xdr:col>
      <xdr:colOff>266700</xdr:colOff>
      <xdr:row>14</xdr:row>
      <xdr:rowOff>123825</xdr:rowOff>
    </xdr:to>
    <xdr:grpSp>
      <xdr:nvGrpSpPr>
        <xdr:cNvPr id="3" name="Agrupar 2"/>
        <xdr:cNvGrpSpPr/>
      </xdr:nvGrpSpPr>
      <xdr:grpSpPr>
        <a:xfrm>
          <a:off x="2790825" y="400050"/>
          <a:ext cx="6924675" cy="2390775"/>
          <a:chOff x="1647825" y="85725"/>
          <a:chExt cx="6924675" cy="2390775"/>
        </a:xfrm>
        <a:effectLst>
          <a:reflection blurRad="6350" stA="52000" endA="300" endPos="35000" dir="5400000" sy="-100000" algn="bl" rotWithShape="0"/>
        </a:effectLst>
      </xdr:grpSpPr>
      <xdr:sp macro="" textlink="">
        <xdr:nvSpPr>
          <xdr:cNvPr id="7" name="CaixaDeTexto 6"/>
          <xdr:cNvSpPr txBox="1"/>
        </xdr:nvSpPr>
        <xdr:spPr>
          <a:xfrm>
            <a:off x="1647825" y="85725"/>
            <a:ext cx="6924675" cy="239077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CAPÍTULO 08</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pPr>
              <a:lnSpc>
                <a:spcPct val="107000"/>
              </a:lnSpc>
              <a:spcAft>
                <a:spcPts val="800"/>
              </a:spcAft>
            </a:pPr>
            <a:r>
              <a:rPr lang="pt-BR" sz="1100">
                <a:effectLst/>
                <a:latin typeface="Tahoma" panose="020B0604030504040204" pitchFamily="34" charset="0"/>
                <a:ea typeface="Tahoma" panose="020B0604030504040204" pitchFamily="34" charset="0"/>
                <a:cs typeface="Tahoma" panose="020B0604030504040204" pitchFamily="34" charset="0"/>
              </a:rPr>
              <a:t>Você aprenderá funções que ajudarão a encontrar o menor/maior valor em uma tabela, realizar a média, entre outras:</a:t>
            </a:r>
          </a:p>
          <a:p>
            <a:pPr>
              <a:lnSpc>
                <a:spcPct val="107000"/>
              </a:lnSpc>
              <a:spcAft>
                <a:spcPts val="800"/>
              </a:spcAft>
            </a:pPr>
            <a:endParaRPr kumimoji="0" lang="pt-BR" sz="1100" b="0" i="0" u="none" strike="noStrike" kern="0" cap="none" spc="0" normalizeH="0" baseline="0" noProof="0">
              <a:ln>
                <a:noFill/>
              </a:ln>
              <a:solidFill>
                <a:prstClr val="white"/>
              </a:solidFill>
              <a:effectLst/>
              <a:uLnTx/>
              <a:uFillTx/>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Máximo()</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Mínimo()</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Média()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 Cont.Núm()</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5. Cont.Valores()</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6.</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Contar.Vazio</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a:t>
            </a:r>
          </a:p>
        </xdr:txBody>
      </xdr:sp>
      <xdr:cxnSp macro="">
        <xdr:nvCxnSpPr>
          <xdr:cNvPr id="5" name="Conector reto 4"/>
          <xdr:cNvCxnSpPr/>
        </xdr:nvCxnSpPr>
        <xdr:spPr>
          <a:xfrm>
            <a:off x="1733550" y="419100"/>
            <a:ext cx="66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 name="Conector reto 5"/>
          <xdr:cNvCxnSpPr/>
        </xdr:nvCxnSpPr>
        <xdr:spPr>
          <a:xfrm>
            <a:off x="1733550" y="1057275"/>
            <a:ext cx="66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4.xml><?xml version="1.0" encoding="utf-8"?>
<xdr:wsDr xmlns:xdr="http://schemas.openxmlformats.org/drawingml/2006/spreadsheetDrawing" xmlns:a="http://schemas.openxmlformats.org/drawingml/2006/main">
  <xdr:twoCellAnchor>
    <xdr:from>
      <xdr:col>6</xdr:col>
      <xdr:colOff>28574</xdr:colOff>
      <xdr:row>0</xdr:row>
      <xdr:rowOff>76199</xdr:rowOff>
    </xdr:from>
    <xdr:to>
      <xdr:col>14</xdr:col>
      <xdr:colOff>552449</xdr:colOff>
      <xdr:row>15</xdr:row>
      <xdr:rowOff>9524</xdr:rowOff>
    </xdr:to>
    <xdr:grpSp>
      <xdr:nvGrpSpPr>
        <xdr:cNvPr id="10" name="Agrupar 9"/>
        <xdr:cNvGrpSpPr/>
      </xdr:nvGrpSpPr>
      <xdr:grpSpPr>
        <a:xfrm>
          <a:off x="5553074" y="76199"/>
          <a:ext cx="5400675" cy="2828925"/>
          <a:chOff x="5553074" y="76199"/>
          <a:chExt cx="5400675" cy="2828925"/>
        </a:xfrm>
        <a:effectLst>
          <a:reflection blurRad="6350" stA="52000" endA="300" endPos="35000" dir="5400000" sy="-100000" algn="bl" rotWithShape="0"/>
        </a:effectLst>
      </xdr:grpSpPr>
      <xdr:sp macro="" textlink="">
        <xdr:nvSpPr>
          <xdr:cNvPr id="2" name="CaixaDeTexto 1"/>
          <xdr:cNvSpPr txBox="1"/>
        </xdr:nvSpPr>
        <xdr:spPr>
          <a:xfrm>
            <a:off x="5553074" y="76199"/>
            <a:ext cx="5400675" cy="282892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FUNÇÕES</a:t>
            </a:r>
            <a:endParaRPr lang="pt-BR" sz="1100" b="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Aqui</a:t>
            </a:r>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você deve calcular a quantidade de Filiais, Respondidas</a:t>
            </a:r>
          </a:p>
          <a:p>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(Ocorrências de Vendas), Não Respondidas (Vazias), Maior Venda,</a:t>
            </a:r>
          </a:p>
          <a:p>
            <a:r>
              <a:rPr lang="pt-BR" sz="10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Menor Venda e Média das vendas.</a:t>
            </a:r>
            <a:endPar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pic>
        <xdr:nvPicPr>
          <xdr:cNvPr id="9" name="Imagem 8"/>
          <xdr:cNvPicPr>
            <a:picLocks noChangeAspect="1"/>
          </xdr:cNvPicPr>
        </xdr:nvPicPr>
        <xdr:blipFill>
          <a:blip xmlns:r="http://schemas.openxmlformats.org/officeDocument/2006/relationships" r:embed="rId1"/>
          <a:stretch>
            <a:fillRect/>
          </a:stretch>
        </xdr:blipFill>
        <xdr:spPr>
          <a:xfrm>
            <a:off x="6877050" y="1181100"/>
            <a:ext cx="2600000" cy="1390476"/>
          </a:xfrm>
          <a:prstGeom prst="rect">
            <a:avLst/>
          </a:prstGeom>
        </xdr:spPr>
      </xdr:pic>
    </xdr:grpSp>
    <xdr:clientData/>
  </xdr:twoCellAnchor>
</xdr:wsDr>
</file>

<file path=xl/drawings/drawing55.xml><?xml version="1.0" encoding="utf-8"?>
<xdr:wsDr xmlns:xdr="http://schemas.openxmlformats.org/drawingml/2006/spreadsheetDrawing" xmlns:a="http://schemas.openxmlformats.org/drawingml/2006/main">
  <xdr:twoCellAnchor>
    <xdr:from>
      <xdr:col>6</xdr:col>
      <xdr:colOff>95250</xdr:colOff>
      <xdr:row>20</xdr:row>
      <xdr:rowOff>85725</xdr:rowOff>
    </xdr:from>
    <xdr:to>
      <xdr:col>19</xdr:col>
      <xdr:colOff>95249</xdr:colOff>
      <xdr:row>29</xdr:row>
      <xdr:rowOff>180976</xdr:rowOff>
    </xdr:to>
    <xdr:grpSp>
      <xdr:nvGrpSpPr>
        <xdr:cNvPr id="13" name="Grupo 12"/>
        <xdr:cNvGrpSpPr/>
      </xdr:nvGrpSpPr>
      <xdr:grpSpPr>
        <a:xfrm>
          <a:off x="6010275" y="4105275"/>
          <a:ext cx="7820024" cy="2028826"/>
          <a:chOff x="2933701" y="4533900"/>
          <a:chExt cx="7820024" cy="2028826"/>
        </a:xfrm>
        <a:solidFill>
          <a:schemeClr val="accent6">
            <a:lumMod val="75000"/>
          </a:schemeClr>
        </a:solidFill>
        <a:effectLst>
          <a:reflection blurRad="6350" stA="52000" endA="300" endPos="35000" dir="5400000" sy="-100000" algn="bl" rotWithShape="0"/>
        </a:effectLst>
      </xdr:grpSpPr>
      <xdr:grpSp>
        <xdr:nvGrpSpPr>
          <xdr:cNvPr id="5" name="Grupo 4"/>
          <xdr:cNvGrpSpPr/>
        </xdr:nvGrpSpPr>
        <xdr:grpSpPr>
          <a:xfrm>
            <a:off x="2933701" y="4533900"/>
            <a:ext cx="7820024" cy="2028826"/>
            <a:chOff x="2933701" y="4533900"/>
            <a:chExt cx="7820024" cy="2028826"/>
          </a:xfrm>
          <a:grpFill/>
        </xdr:grpSpPr>
        <xdr:sp macro="" textlink="">
          <xdr:nvSpPr>
            <xdr:cNvPr id="2" name="CaixaDeTexto 1"/>
            <xdr:cNvSpPr txBox="1"/>
          </xdr:nvSpPr>
          <xdr:spPr>
            <a:xfrm>
              <a:off x="2933701" y="4533900"/>
              <a:ext cx="7820024" cy="2028826"/>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ATIVIDADE 11</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Calcular</a:t>
              </a:r>
              <a:r>
                <a:rPr lang="pt-BR" sz="1000" b="0" baseline="0">
                  <a:latin typeface="Tahoma" panose="020B0604030504040204" pitchFamily="34" charset="0"/>
                  <a:ea typeface="Tahoma" panose="020B0604030504040204" pitchFamily="34" charset="0"/>
                  <a:cs typeface="Tahoma" panose="020B0604030504040204" pitchFamily="34" charset="0"/>
                </a:rPr>
                <a:t> os campos estatísticos ao lado.</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stretch>
              <a:fillRect/>
            </a:stretch>
          </xdr:blipFill>
          <xdr:spPr>
            <a:xfrm>
              <a:off x="3038475" y="5495925"/>
              <a:ext cx="7571428" cy="800000"/>
            </a:xfrm>
            <a:prstGeom prst="rect">
              <a:avLst/>
            </a:prstGeom>
            <a:grpFill/>
            <a:effectLst>
              <a:reflection blurRad="6350" stA="28000" endPos="35000" dir="5400000" sy="-100000" algn="bl" rotWithShape="0"/>
            </a:effectLst>
          </xdr:spPr>
        </xdr:pic>
      </xdr:grpSp>
      <xdr:sp macro="" textlink="">
        <xdr:nvSpPr>
          <xdr:cNvPr id="6" name="Retângulo 5"/>
          <xdr:cNvSpPr/>
        </xdr:nvSpPr>
        <xdr:spPr>
          <a:xfrm>
            <a:off x="3895725" y="5505450"/>
            <a:ext cx="1238250" cy="352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7" name="Retângulo 6"/>
          <xdr:cNvSpPr/>
        </xdr:nvSpPr>
        <xdr:spPr>
          <a:xfrm>
            <a:off x="3886200" y="5857875"/>
            <a:ext cx="1238250"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8" name="Retângulo 7"/>
          <xdr:cNvSpPr/>
        </xdr:nvSpPr>
        <xdr:spPr>
          <a:xfrm>
            <a:off x="6257924" y="5505450"/>
            <a:ext cx="828675"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9" name="Retângulo 8"/>
          <xdr:cNvSpPr/>
        </xdr:nvSpPr>
        <xdr:spPr>
          <a:xfrm>
            <a:off x="6257923" y="5886450"/>
            <a:ext cx="828675"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0" name="Retângulo 9"/>
          <xdr:cNvSpPr/>
        </xdr:nvSpPr>
        <xdr:spPr>
          <a:xfrm>
            <a:off x="8086722" y="5505450"/>
            <a:ext cx="876303"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1" name="Retângulo 10"/>
          <xdr:cNvSpPr/>
        </xdr:nvSpPr>
        <xdr:spPr>
          <a:xfrm>
            <a:off x="8086721" y="5876925"/>
            <a:ext cx="876303"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12" name="Retângulo 11"/>
          <xdr:cNvSpPr/>
        </xdr:nvSpPr>
        <xdr:spPr>
          <a:xfrm>
            <a:off x="9963146" y="5486400"/>
            <a:ext cx="638180"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latin typeface="Tahoma" panose="020B0604030504040204" pitchFamily="34" charset="0"/>
              <a:ea typeface="Tahoma" panose="020B0604030504040204" pitchFamily="34" charset="0"/>
              <a:cs typeface="Tahoma" panose="020B0604030504040204" pitchFamily="34" charset="0"/>
            </a:endParaRPr>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600075</xdr:colOff>
      <xdr:row>7</xdr:row>
      <xdr:rowOff>176534</xdr:rowOff>
    </xdr:from>
    <xdr:to>
      <xdr:col>18</xdr:col>
      <xdr:colOff>123825</xdr:colOff>
      <xdr:row>16</xdr:row>
      <xdr:rowOff>150000</xdr:rowOff>
    </xdr:to>
    <xdr:grpSp>
      <xdr:nvGrpSpPr>
        <xdr:cNvPr id="8" name="Agrupar 7"/>
        <xdr:cNvGrpSpPr/>
      </xdr:nvGrpSpPr>
      <xdr:grpSpPr>
        <a:xfrm>
          <a:off x="1209675" y="1510034"/>
          <a:ext cx="9886950" cy="1687966"/>
          <a:chOff x="1209675" y="1510034"/>
          <a:chExt cx="9886950" cy="1687966"/>
        </a:xfrm>
      </xdr:grpSpPr>
      <xdr:sp macro="" textlink="">
        <xdr:nvSpPr>
          <xdr:cNvPr id="3" name="Retângulo 2"/>
          <xdr:cNvSpPr/>
        </xdr:nvSpPr>
        <xdr:spPr>
          <a:xfrm>
            <a:off x="1209675" y="1510034"/>
            <a:ext cx="9886950" cy="1547492"/>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FÓRMULAS DE DATA</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6" name="Imagem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1952625"/>
            <a:ext cx="1219200" cy="1219200"/>
          </a:xfrm>
          <a:prstGeom prst="rect">
            <a:avLst/>
          </a:prstGeom>
          <a:effectLst>
            <a:reflection blurRad="6350" stA="52000" endA="300" endPos="35000" dir="5400000" sy="-100000" algn="bl" rotWithShape="0"/>
          </a:effectLst>
        </xdr:spPr>
      </xdr:pic>
      <xdr:pic>
        <xdr:nvPicPr>
          <xdr:cNvPr id="7" name="Imagem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22200" y="1978800"/>
            <a:ext cx="1219200" cy="1219200"/>
          </a:xfrm>
          <a:prstGeom prst="rect">
            <a:avLst/>
          </a:prstGeom>
          <a:effectLst>
            <a:reflection blurRad="6350" stA="52000" endA="300" endPos="35000" dir="5400000" sy="-100000" algn="bl" rotWithShape="0"/>
          </a:effectLst>
        </xdr:spPr>
      </xdr:pic>
    </xdr:grpSp>
    <xdr:clientData/>
  </xdr:twoCellAnchor>
</xdr:wsDr>
</file>

<file path=xl/drawings/drawing57.xml><?xml version="1.0" encoding="utf-8"?>
<xdr:wsDr xmlns:xdr="http://schemas.openxmlformats.org/drawingml/2006/spreadsheetDrawing" xmlns:a="http://schemas.openxmlformats.org/drawingml/2006/main">
  <xdr:twoCellAnchor>
    <xdr:from>
      <xdr:col>2</xdr:col>
      <xdr:colOff>495301</xdr:colOff>
      <xdr:row>0</xdr:row>
      <xdr:rowOff>171450</xdr:rowOff>
    </xdr:from>
    <xdr:to>
      <xdr:col>9</xdr:col>
      <xdr:colOff>285751</xdr:colOff>
      <xdr:row>11</xdr:row>
      <xdr:rowOff>57150</xdr:rowOff>
    </xdr:to>
    <xdr:grpSp>
      <xdr:nvGrpSpPr>
        <xdr:cNvPr id="2" name="Agrupar 1"/>
        <xdr:cNvGrpSpPr/>
      </xdr:nvGrpSpPr>
      <xdr:grpSpPr>
        <a:xfrm>
          <a:off x="2705101" y="171450"/>
          <a:ext cx="4057650" cy="1981200"/>
          <a:chOff x="1647826" y="85725"/>
          <a:chExt cx="4057650" cy="1981200"/>
        </a:xfrm>
        <a:effectLst>
          <a:reflection blurRad="6350" stA="52000" endA="300" endPos="35000" dir="5400000" sy="-100000" algn="bl" rotWithShape="0"/>
        </a:effectLst>
      </xdr:grpSpPr>
      <xdr:sp macro="" textlink="">
        <xdr:nvSpPr>
          <xdr:cNvPr id="6" name="CaixaDeTexto 5"/>
          <xdr:cNvSpPr txBox="1"/>
        </xdr:nvSpPr>
        <xdr:spPr>
          <a:xfrm>
            <a:off x="1647826" y="85725"/>
            <a:ext cx="4057650" cy="198120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rPr>
              <a:t>CAPÍTULO 09</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100" b="1" i="0" u="none" strike="noStrike" kern="0" cap="none" spc="0" normalizeH="0" baseline="0" noProof="0">
              <a:ln>
                <a:noFill/>
              </a:ln>
              <a:solidFill>
                <a:schemeClr val="bg1"/>
              </a:solidFill>
              <a:effectLst/>
              <a:uLnTx/>
              <a:uFillTx/>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Neste capítulo, será apresentada a técnica para realização de cálculos envolvendo datas, bem como, os detalhes significativos que envolvam horas.</a:t>
            </a:r>
          </a:p>
          <a:p>
            <a:pPr>
              <a:lnSpc>
                <a:spcPct val="107000"/>
              </a:lnSpc>
              <a:spcAft>
                <a:spcPts val="800"/>
              </a:spcAft>
            </a:pPr>
            <a:endParaRPr lang="pt-BR" sz="1100">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Número</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Série de Data</a:t>
            </a:r>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Cálculo de Data</a:t>
            </a: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2.1. Acrescentar e Subtrair dias de uma data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Cálculo envolvendo</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horas</a:t>
            </a:r>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4" name="Conector reto 3"/>
          <xdr:cNvCxnSpPr/>
        </xdr:nvCxnSpPr>
        <xdr:spPr>
          <a:xfrm>
            <a:off x="1733550" y="419100"/>
            <a:ext cx="3876675"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1733550" y="1057275"/>
            <a:ext cx="38772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8.xml><?xml version="1.0" encoding="utf-8"?>
<xdr:wsDr xmlns:xdr="http://schemas.openxmlformats.org/drawingml/2006/spreadsheetDrawing" xmlns:a="http://schemas.openxmlformats.org/drawingml/2006/main">
  <xdr:twoCellAnchor>
    <xdr:from>
      <xdr:col>7</xdr:col>
      <xdr:colOff>227656</xdr:colOff>
      <xdr:row>2</xdr:row>
      <xdr:rowOff>12455</xdr:rowOff>
    </xdr:from>
    <xdr:to>
      <xdr:col>10</xdr:col>
      <xdr:colOff>1152525</xdr:colOff>
      <xdr:row>12</xdr:row>
      <xdr:rowOff>142875</xdr:rowOff>
    </xdr:to>
    <xdr:grpSp>
      <xdr:nvGrpSpPr>
        <xdr:cNvPr id="10" name="Grupo 9"/>
        <xdr:cNvGrpSpPr/>
      </xdr:nvGrpSpPr>
      <xdr:grpSpPr>
        <a:xfrm>
          <a:off x="8838256" y="412505"/>
          <a:ext cx="4868219" cy="2035420"/>
          <a:chOff x="8562031" y="641105"/>
          <a:chExt cx="4868219" cy="2035420"/>
        </a:xfrm>
      </xdr:grpSpPr>
      <xdr:sp macro="" textlink="">
        <xdr:nvSpPr>
          <xdr:cNvPr id="2" name="CaixaDeTexto 1"/>
          <xdr:cNvSpPr txBox="1"/>
        </xdr:nvSpPr>
        <xdr:spPr>
          <a:xfrm>
            <a:off x="8562031" y="641105"/>
            <a:ext cx="4868219" cy="203542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DURAÇÃO</a:t>
            </a:r>
          </a:p>
          <a:p>
            <a:endParaRPr lang="pt-BR" sz="600" b="1">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Calcule a diferença</a:t>
            </a:r>
            <a:r>
              <a:rPr lang="pt-BR" sz="1000" baseline="0">
                <a:latin typeface="Tahoma" panose="020B0604030504040204" pitchFamily="34" charset="0"/>
                <a:ea typeface="Tahoma" panose="020B0604030504040204" pitchFamily="34" charset="0"/>
                <a:cs typeface="Tahoma" panose="020B0604030504040204" pitchFamily="34" charset="0"/>
              </a:rPr>
              <a:t> entre a Data de </a:t>
            </a:r>
            <a:r>
              <a:rPr lang="pt-BR" sz="1000" b="1" baseline="0">
                <a:latin typeface="Tahoma" panose="020B0604030504040204" pitchFamily="34" charset="0"/>
                <a:ea typeface="Tahoma" panose="020B0604030504040204" pitchFamily="34" charset="0"/>
                <a:cs typeface="Tahoma" panose="020B0604030504040204" pitchFamily="34" charset="0"/>
              </a:rPr>
              <a:t>Término</a:t>
            </a:r>
            <a:r>
              <a:rPr lang="pt-BR" sz="1000" baseline="0">
                <a:latin typeface="Tahoma" panose="020B0604030504040204" pitchFamily="34" charset="0"/>
                <a:ea typeface="Tahoma" panose="020B0604030504040204" pitchFamily="34" charset="0"/>
                <a:cs typeface="Tahoma" panose="020B0604030504040204" pitchFamily="34" charset="0"/>
              </a:rPr>
              <a:t> e </a:t>
            </a:r>
            <a:r>
              <a:rPr lang="pt-BR" sz="1000" b="1" baseline="0">
                <a:latin typeface="Tahoma" panose="020B0604030504040204" pitchFamily="34" charset="0"/>
                <a:ea typeface="Tahoma" panose="020B0604030504040204" pitchFamily="34" charset="0"/>
                <a:cs typeface="Tahoma" panose="020B0604030504040204" pitchFamily="34" charset="0"/>
              </a:rPr>
              <a:t>Início</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9" name="Imagem 8"/>
          <xdr:cNvPicPr>
            <a:picLocks noChangeAspect="1"/>
          </xdr:cNvPicPr>
        </xdr:nvPicPr>
        <xdr:blipFill>
          <a:blip xmlns:r="http://schemas.openxmlformats.org/officeDocument/2006/relationships" r:embed="rId1"/>
          <a:stretch>
            <a:fillRect/>
          </a:stretch>
        </xdr:blipFill>
        <xdr:spPr>
          <a:xfrm>
            <a:off x="9048750" y="1266825"/>
            <a:ext cx="3114286" cy="971429"/>
          </a:xfrm>
          <a:prstGeom prst="rect">
            <a:avLst/>
          </a:prstGeom>
          <a:effectLst>
            <a:reflection blurRad="6350" stA="34000" endPos="35000" dir="5400000" sy="-100000" algn="bl" rotWithShape="0"/>
          </a:effectLst>
        </xdr:spPr>
      </xdr:pic>
    </xdr:grpSp>
    <xdr:clientData/>
  </xdr:twoCellAnchor>
</xdr:wsDr>
</file>

<file path=xl/drawings/drawing59.xml><?xml version="1.0" encoding="utf-8"?>
<xdr:wsDr xmlns:xdr="http://schemas.openxmlformats.org/drawingml/2006/spreadsheetDrawing" xmlns:a="http://schemas.openxmlformats.org/drawingml/2006/main">
  <xdr:twoCellAnchor>
    <xdr:from>
      <xdr:col>6</xdr:col>
      <xdr:colOff>102053</xdr:colOff>
      <xdr:row>1</xdr:row>
      <xdr:rowOff>155119</xdr:rowOff>
    </xdr:from>
    <xdr:to>
      <xdr:col>13</xdr:col>
      <xdr:colOff>152400</xdr:colOff>
      <xdr:row>11</xdr:row>
      <xdr:rowOff>180975</xdr:rowOff>
    </xdr:to>
    <xdr:grpSp>
      <xdr:nvGrpSpPr>
        <xdr:cNvPr id="9" name="Grupo 8"/>
        <xdr:cNvGrpSpPr/>
      </xdr:nvGrpSpPr>
      <xdr:grpSpPr>
        <a:xfrm>
          <a:off x="8141153" y="355144"/>
          <a:ext cx="4317547" cy="1940381"/>
          <a:chOff x="8141153" y="355144"/>
          <a:chExt cx="4317547" cy="1930856"/>
        </a:xfrm>
      </xdr:grpSpPr>
      <xdr:sp macro="" textlink="">
        <xdr:nvSpPr>
          <xdr:cNvPr id="2" name="CaixaDeTexto 1"/>
          <xdr:cNvSpPr txBox="1"/>
        </xdr:nvSpPr>
        <xdr:spPr>
          <a:xfrm>
            <a:off x="8141153" y="355144"/>
            <a:ext cx="4317547" cy="1930856"/>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TÉRMINO</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Calcule quando deve terminar o projeto com base no </a:t>
            </a:r>
            <a:r>
              <a:rPr lang="pt-BR" sz="1000" b="1">
                <a:latin typeface="Tahoma" panose="020B0604030504040204" pitchFamily="34" charset="0"/>
                <a:ea typeface="Tahoma" panose="020B0604030504040204" pitchFamily="34" charset="0"/>
                <a:cs typeface="Tahoma" panose="020B0604030504040204" pitchFamily="34" charset="0"/>
              </a:rPr>
              <a:t>Início</a:t>
            </a:r>
            <a:r>
              <a:rPr lang="pt-BR" sz="1000">
                <a:latin typeface="Tahoma" panose="020B0604030504040204" pitchFamily="34" charset="0"/>
                <a:ea typeface="Tahoma" panose="020B0604030504040204" pitchFamily="34" charset="0"/>
                <a:cs typeface="Tahoma" panose="020B0604030504040204" pitchFamily="34" charset="0"/>
              </a:rPr>
              <a:t> e a </a:t>
            </a:r>
            <a:r>
              <a:rPr lang="pt-BR" sz="1000" b="1">
                <a:latin typeface="Tahoma" panose="020B0604030504040204" pitchFamily="34" charset="0"/>
                <a:ea typeface="Tahoma" panose="020B0604030504040204" pitchFamily="34" charset="0"/>
                <a:cs typeface="Tahoma" panose="020B0604030504040204" pitchFamily="34" charset="0"/>
              </a:rPr>
              <a:t>Duração</a:t>
            </a:r>
            <a:r>
              <a:rPr lang="pt-BR" sz="1000">
                <a:latin typeface="Tahoma" panose="020B0604030504040204" pitchFamily="34" charset="0"/>
                <a:ea typeface="Tahoma" panose="020B0604030504040204" pitchFamily="34" charset="0"/>
                <a:cs typeface="Tahoma" panose="020B0604030504040204" pitchFamily="34" charset="0"/>
              </a:rPr>
              <a:t>.</a:t>
            </a:r>
          </a:p>
        </xdr:txBody>
      </xdr:sp>
      <xdr:pic>
        <xdr:nvPicPr>
          <xdr:cNvPr id="8" name="Imagem 7"/>
          <xdr:cNvPicPr>
            <a:picLocks noChangeAspect="1"/>
          </xdr:cNvPicPr>
        </xdr:nvPicPr>
        <xdr:blipFill>
          <a:blip xmlns:r="http://schemas.openxmlformats.org/officeDocument/2006/relationships" r:embed="rId1"/>
          <a:stretch>
            <a:fillRect/>
          </a:stretch>
        </xdr:blipFill>
        <xdr:spPr>
          <a:xfrm>
            <a:off x="9077325" y="1142533"/>
            <a:ext cx="2723809" cy="971429"/>
          </a:xfrm>
          <a:prstGeom prst="rect">
            <a:avLst/>
          </a:prstGeom>
          <a:effectLst>
            <a:reflection blurRad="6350" stA="20000" endPos="35000" dir="5400000" sy="-100000" algn="bl" rotWithShape="0"/>
          </a:effectLst>
        </xdr:spPr>
      </xdr:pic>
    </xdr:grpSp>
    <xdr:clientData/>
  </xdr:twoCellAnchor>
</xdr:wsDr>
</file>

<file path=xl/drawings/drawing60.xml><?xml version="1.0" encoding="utf-8"?>
<xdr:wsDr xmlns:xdr="http://schemas.openxmlformats.org/drawingml/2006/spreadsheetDrawing" xmlns:a="http://schemas.openxmlformats.org/drawingml/2006/main">
  <xdr:twoCellAnchor>
    <xdr:from>
      <xdr:col>7</xdr:col>
      <xdr:colOff>40820</xdr:colOff>
      <xdr:row>0</xdr:row>
      <xdr:rowOff>63953</xdr:rowOff>
    </xdr:from>
    <xdr:to>
      <xdr:col>13</xdr:col>
      <xdr:colOff>342900</xdr:colOff>
      <xdr:row>12</xdr:row>
      <xdr:rowOff>142875</xdr:rowOff>
    </xdr:to>
    <xdr:grpSp>
      <xdr:nvGrpSpPr>
        <xdr:cNvPr id="10" name="Grupo 9"/>
        <xdr:cNvGrpSpPr/>
      </xdr:nvGrpSpPr>
      <xdr:grpSpPr>
        <a:xfrm>
          <a:off x="8679995" y="63953"/>
          <a:ext cx="3959680" cy="2383972"/>
          <a:chOff x="8622845" y="54428"/>
          <a:chExt cx="3959680" cy="2374447"/>
        </a:xfrm>
      </xdr:grpSpPr>
      <xdr:sp macro="" textlink="">
        <xdr:nvSpPr>
          <xdr:cNvPr id="3" name="CaixaDeTexto 2"/>
          <xdr:cNvSpPr txBox="1"/>
        </xdr:nvSpPr>
        <xdr:spPr>
          <a:xfrm>
            <a:off x="8622845" y="54428"/>
            <a:ext cx="3959680" cy="2374447"/>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INÍCIO</a:t>
            </a:r>
          </a:p>
          <a:p>
            <a:endParaRPr lang="pt-BR" sz="1000" b="1">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Calcule quando deve iniciar o projeto</a:t>
            </a:r>
          </a:p>
          <a:p>
            <a:r>
              <a:rPr lang="pt-BR" sz="1000">
                <a:latin typeface="Tahoma" panose="020B0604030504040204" pitchFamily="34" charset="0"/>
                <a:ea typeface="Tahoma" panose="020B0604030504040204" pitchFamily="34" charset="0"/>
                <a:cs typeface="Tahoma" panose="020B0604030504040204" pitchFamily="34" charset="0"/>
              </a:rPr>
              <a:t>com base no </a:t>
            </a:r>
            <a:r>
              <a:rPr lang="pt-BR" sz="1000" b="1">
                <a:latin typeface="Tahoma" panose="020B0604030504040204" pitchFamily="34" charset="0"/>
                <a:ea typeface="Tahoma" panose="020B0604030504040204" pitchFamily="34" charset="0"/>
                <a:cs typeface="Tahoma" panose="020B0604030504040204" pitchFamily="34" charset="0"/>
              </a:rPr>
              <a:t>Término</a:t>
            </a:r>
            <a:r>
              <a:rPr lang="pt-BR" sz="1000">
                <a:latin typeface="Tahoma" panose="020B0604030504040204" pitchFamily="34" charset="0"/>
                <a:ea typeface="Tahoma" panose="020B0604030504040204" pitchFamily="34" charset="0"/>
                <a:cs typeface="Tahoma" panose="020B0604030504040204" pitchFamily="34" charset="0"/>
              </a:rPr>
              <a:t> e a </a:t>
            </a:r>
            <a:r>
              <a:rPr lang="pt-BR" sz="1000" b="1">
                <a:latin typeface="Tahoma" panose="020B0604030504040204" pitchFamily="34" charset="0"/>
                <a:ea typeface="Tahoma" panose="020B0604030504040204" pitchFamily="34" charset="0"/>
                <a:cs typeface="Tahoma" panose="020B0604030504040204" pitchFamily="34" charset="0"/>
              </a:rPr>
              <a:t>Duração</a:t>
            </a:r>
            <a:r>
              <a:rPr lang="pt-BR" sz="1000">
                <a:latin typeface="Tahoma" panose="020B0604030504040204" pitchFamily="34" charset="0"/>
                <a:ea typeface="Tahoma" panose="020B0604030504040204" pitchFamily="34" charset="0"/>
                <a:cs typeface="Tahoma" panose="020B0604030504040204" pitchFamily="34" charset="0"/>
              </a:rPr>
              <a:t>.</a:t>
            </a:r>
          </a:p>
        </xdr:txBody>
      </xdr:sp>
      <xdr:pic>
        <xdr:nvPicPr>
          <xdr:cNvPr id="9" name="Imagem 8"/>
          <xdr:cNvPicPr>
            <a:picLocks noChangeAspect="1"/>
          </xdr:cNvPicPr>
        </xdr:nvPicPr>
        <xdr:blipFill>
          <a:blip xmlns:r="http://schemas.openxmlformats.org/officeDocument/2006/relationships" r:embed="rId1"/>
          <a:stretch>
            <a:fillRect/>
          </a:stretch>
        </xdr:blipFill>
        <xdr:spPr>
          <a:xfrm>
            <a:off x="9258300" y="990600"/>
            <a:ext cx="2714286" cy="971429"/>
          </a:xfrm>
          <a:prstGeom prst="rect">
            <a:avLst/>
          </a:prstGeom>
          <a:effectLst>
            <a:reflection blurRad="6350" stA="38000" endPos="35000" dir="5400000" sy="-100000" algn="bl" rotWithShape="0"/>
          </a:effectLst>
        </xdr:spPr>
      </xdr:pic>
    </xdr:grpSp>
    <xdr:clientData/>
  </xdr:twoCellAnchor>
</xdr:wsDr>
</file>

<file path=xl/drawings/drawing61.xml><?xml version="1.0" encoding="utf-8"?>
<xdr:wsDr xmlns:xdr="http://schemas.openxmlformats.org/drawingml/2006/spreadsheetDrawing" xmlns:a="http://schemas.openxmlformats.org/drawingml/2006/main">
  <xdr:twoCellAnchor>
    <xdr:from>
      <xdr:col>6</xdr:col>
      <xdr:colOff>57149</xdr:colOff>
      <xdr:row>0</xdr:row>
      <xdr:rowOff>66676</xdr:rowOff>
    </xdr:from>
    <xdr:to>
      <xdr:col>13</xdr:col>
      <xdr:colOff>523874</xdr:colOff>
      <xdr:row>19</xdr:row>
      <xdr:rowOff>180976</xdr:rowOff>
    </xdr:to>
    <xdr:grpSp>
      <xdr:nvGrpSpPr>
        <xdr:cNvPr id="9" name="Agrupar 8"/>
        <xdr:cNvGrpSpPr/>
      </xdr:nvGrpSpPr>
      <xdr:grpSpPr>
        <a:xfrm>
          <a:off x="5943599" y="66676"/>
          <a:ext cx="4733925" cy="3752850"/>
          <a:chOff x="4152899" y="762001"/>
          <a:chExt cx="4733925" cy="3752850"/>
        </a:xfrm>
        <a:effectLst>
          <a:reflection blurRad="6350" stA="32000" endPos="35000" dir="5400000" sy="-100000" algn="bl" rotWithShape="0"/>
        </a:effectLst>
      </xdr:grpSpPr>
      <xdr:sp macro="" textlink="">
        <xdr:nvSpPr>
          <xdr:cNvPr id="2" name="CaixaDeTexto 1"/>
          <xdr:cNvSpPr txBox="1"/>
        </xdr:nvSpPr>
        <xdr:spPr>
          <a:xfrm>
            <a:off x="4152899" y="762001"/>
            <a:ext cx="4733925" cy="375285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IDADE</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Calcule a </a:t>
            </a:r>
            <a:r>
              <a:rPr lang="pt-BR" sz="1000" b="1">
                <a:latin typeface="Tahoma" panose="020B0604030504040204" pitchFamily="34" charset="0"/>
                <a:ea typeface="Tahoma" panose="020B0604030504040204" pitchFamily="34" charset="0"/>
                <a:cs typeface="Tahoma" panose="020B0604030504040204" pitchFamily="34" charset="0"/>
              </a:rPr>
              <a:t>Idade</a:t>
            </a:r>
            <a:r>
              <a:rPr lang="pt-BR" sz="1000">
                <a:latin typeface="Tahoma" panose="020B0604030504040204" pitchFamily="34" charset="0"/>
                <a:ea typeface="Tahoma" panose="020B0604030504040204" pitchFamily="34" charset="0"/>
                <a:cs typeface="Tahoma" panose="020B0604030504040204" pitchFamily="34" charset="0"/>
              </a:rPr>
              <a:t> (</a:t>
            </a:r>
            <a:r>
              <a:rPr lang="pt-BR" sz="1000" u="sng">
                <a:latin typeface="Tahoma" panose="020B0604030504040204" pitchFamily="34" charset="0"/>
                <a:ea typeface="Tahoma" panose="020B0604030504040204" pitchFamily="34" charset="0"/>
                <a:cs typeface="Tahoma" panose="020B0604030504040204" pitchFamily="34" charset="0"/>
              </a:rPr>
              <a:t>em dias</a:t>
            </a:r>
            <a:r>
              <a:rPr lang="pt-BR" sz="1000">
                <a:latin typeface="Tahoma" panose="020B0604030504040204" pitchFamily="34" charset="0"/>
                <a:ea typeface="Tahoma" panose="020B0604030504040204" pitchFamily="34" charset="0"/>
                <a:cs typeface="Tahoma" panose="020B0604030504040204" pitchFamily="34" charset="0"/>
              </a:rPr>
              <a:t>) da pessoacom base</a:t>
            </a:r>
            <a:endParaRPr lang="pt-BR" sz="1000" baseline="0">
              <a:latin typeface="Tahoma" panose="020B0604030504040204" pitchFamily="34" charset="0"/>
              <a:ea typeface="Tahoma" panose="020B0604030504040204" pitchFamily="34" charset="0"/>
              <a:cs typeface="Tahoma" panose="020B0604030504040204" pitchFamily="34" charset="0"/>
            </a:endParaRPr>
          </a:p>
          <a:p>
            <a:r>
              <a:rPr lang="pt-BR" sz="1000" baseline="0">
                <a:latin typeface="Tahoma" panose="020B0604030504040204" pitchFamily="34" charset="0"/>
                <a:ea typeface="Tahoma" panose="020B0604030504040204" pitchFamily="34" charset="0"/>
                <a:cs typeface="Tahoma" panose="020B0604030504040204" pitchFamily="34" charset="0"/>
              </a:rPr>
              <a:t>na diferença entre </a:t>
            </a:r>
            <a:r>
              <a:rPr lang="pt-BR" sz="1000" b="1" baseline="0">
                <a:latin typeface="Tahoma" panose="020B0604030504040204" pitchFamily="34" charset="0"/>
                <a:ea typeface="Tahoma" panose="020B0604030504040204" pitchFamily="34" charset="0"/>
                <a:cs typeface="Tahoma" panose="020B0604030504040204" pitchFamily="34" charset="0"/>
              </a:rPr>
              <a:t>Hoje</a:t>
            </a:r>
            <a:r>
              <a:rPr lang="pt-BR" sz="1000" baseline="0">
                <a:latin typeface="Tahoma" panose="020B0604030504040204" pitchFamily="34" charset="0"/>
                <a:ea typeface="Tahoma" panose="020B0604030504040204" pitchFamily="34" charset="0"/>
                <a:cs typeface="Tahoma" panose="020B0604030504040204" pitchFamily="34" charset="0"/>
              </a:rPr>
              <a:t> e o </a:t>
            </a:r>
            <a:r>
              <a:rPr lang="pt-BR" sz="1000" b="1" baseline="0">
                <a:latin typeface="Tahoma" panose="020B0604030504040204" pitchFamily="34" charset="0"/>
                <a:ea typeface="Tahoma" panose="020B0604030504040204" pitchFamily="34" charset="0"/>
                <a:cs typeface="Tahoma" panose="020B0604030504040204" pitchFamily="34" charset="0"/>
              </a:rPr>
              <a:t>Nascimento.</a:t>
            </a: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1" baseline="0">
                <a:latin typeface="Tahoma" panose="020B0604030504040204" pitchFamily="34" charset="0"/>
                <a:ea typeface="Tahoma" panose="020B0604030504040204" pitchFamily="34" charset="0"/>
                <a:cs typeface="Tahoma" panose="020B0604030504040204" pitchFamily="34" charset="0"/>
              </a:rPr>
              <a:t>OBS: SEU RESULTADO SERÁ DIFERENTE DA IMAGEM DEVIDO A DATA ATUAL.</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6" name="Imagem 5"/>
          <xdr:cNvPicPr>
            <a:picLocks noChangeAspect="1"/>
          </xdr:cNvPicPr>
        </xdr:nvPicPr>
        <xdr:blipFill>
          <a:blip xmlns:r="http://schemas.openxmlformats.org/officeDocument/2006/relationships" r:embed="rId1"/>
          <a:stretch>
            <a:fillRect/>
          </a:stretch>
        </xdr:blipFill>
        <xdr:spPr>
          <a:xfrm>
            <a:off x="4848224" y="1495425"/>
            <a:ext cx="3314286" cy="1980952"/>
          </a:xfrm>
          <a:prstGeom prst="rect">
            <a:avLst/>
          </a:prstGeom>
          <a:effectLst>
            <a:reflection blurRad="6350" stA="27000" endPos="35000" dir="5400000" sy="-100000" algn="bl" rotWithShape="0"/>
          </a:effectLst>
        </xdr:spPr>
      </xdr:pic>
    </xdr:grpSp>
    <xdr:clientData/>
  </xdr:twoCellAnchor>
</xdr:wsDr>
</file>

<file path=xl/drawings/drawing62.xml><?xml version="1.0" encoding="utf-8"?>
<xdr:wsDr xmlns:xdr="http://schemas.openxmlformats.org/drawingml/2006/spreadsheetDrawing" xmlns:a="http://schemas.openxmlformats.org/drawingml/2006/main">
  <xdr:twoCellAnchor>
    <xdr:from>
      <xdr:col>6</xdr:col>
      <xdr:colOff>581026</xdr:colOff>
      <xdr:row>3</xdr:row>
      <xdr:rowOff>114300</xdr:rowOff>
    </xdr:from>
    <xdr:to>
      <xdr:col>17</xdr:col>
      <xdr:colOff>295275</xdr:colOff>
      <xdr:row>19</xdr:row>
      <xdr:rowOff>104775</xdr:rowOff>
    </xdr:to>
    <xdr:grpSp>
      <xdr:nvGrpSpPr>
        <xdr:cNvPr id="13" name="Grupo 12"/>
        <xdr:cNvGrpSpPr/>
      </xdr:nvGrpSpPr>
      <xdr:grpSpPr>
        <a:xfrm>
          <a:off x="4972051" y="914400"/>
          <a:ext cx="6848474" cy="3038475"/>
          <a:chOff x="4657726" y="1104900"/>
          <a:chExt cx="6848474" cy="3038475"/>
        </a:xfrm>
        <a:effectLst>
          <a:reflection blurRad="6350" stA="36000" endPos="35000" dir="5400000" sy="-100000" algn="bl" rotWithShape="0"/>
        </a:effectLst>
      </xdr:grpSpPr>
      <xdr:sp macro="" textlink="">
        <xdr:nvSpPr>
          <xdr:cNvPr id="2" name="CaixaDeTexto 1"/>
          <xdr:cNvSpPr txBox="1"/>
        </xdr:nvSpPr>
        <xdr:spPr>
          <a:xfrm>
            <a:off x="4657726" y="1104900"/>
            <a:ext cx="6848474" cy="3038475"/>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noAutofit/>
          </a:bodyPr>
          <a:lstStyle/>
          <a:p>
            <a:r>
              <a:rPr lang="pt-BR" sz="1100" b="1" u="none">
                <a:solidFill>
                  <a:schemeClr val="bg1"/>
                </a:solidFill>
                <a:latin typeface="Tahoma" panose="020B0604030504040204" pitchFamily="34" charset="0"/>
                <a:ea typeface="Tahoma" panose="020B0604030504040204" pitchFamily="34" charset="0"/>
                <a:cs typeface="Tahoma" panose="020B0604030504040204" pitchFamily="34" charset="0"/>
              </a:rPr>
              <a:t>DURAÇÃO</a:t>
            </a:r>
          </a:p>
          <a:p>
            <a:r>
              <a:rPr lang="pt-BR" sz="1000">
                <a:solidFill>
                  <a:schemeClr val="bg1"/>
                </a:solidFill>
                <a:latin typeface="Tahoma" panose="020B0604030504040204" pitchFamily="34" charset="0"/>
                <a:ea typeface="Tahoma" panose="020B0604030504040204" pitchFamily="34" charset="0"/>
                <a:cs typeface="Tahoma" panose="020B0604030504040204" pitchFamily="34" charset="0"/>
              </a:rPr>
              <a:t>Calcule as horas diárias trabalhadas.</a:t>
            </a:r>
          </a:p>
          <a:p>
            <a:endParaRPr lang="pt-BR" sz="1000">
              <a:solidFill>
                <a:schemeClr val="bg1"/>
              </a:solidFill>
              <a:latin typeface="Tahoma" panose="020B0604030504040204" pitchFamily="34" charset="0"/>
              <a:ea typeface="Tahoma" panose="020B0604030504040204" pitchFamily="34" charset="0"/>
              <a:cs typeface="Tahoma" panose="020B0604030504040204" pitchFamily="34" charset="0"/>
            </a:endParaRPr>
          </a:p>
          <a:p>
            <a:r>
              <a:rPr lang="pt-BR" sz="1100" b="1" i="0" u="none" strike="noStrike">
                <a:solidFill>
                  <a:schemeClr val="bg1"/>
                </a:solidFill>
                <a:effectLst/>
                <a:latin typeface="Tahoma" panose="020B0604030504040204" pitchFamily="34" charset="0"/>
                <a:ea typeface="Tahoma" panose="020B0604030504040204" pitchFamily="34" charset="0"/>
                <a:cs typeface="Tahoma" panose="020B0604030504040204" pitchFamily="34" charset="0"/>
              </a:rPr>
              <a:t>TOTAL EM </a:t>
            </a:r>
            <a:r>
              <a:rPr lang="pt-BR" sz="1100" b="1" u="none">
                <a:solidFill>
                  <a:schemeClr val="bg1"/>
                </a:solidFill>
                <a:latin typeface="Tahoma" panose="020B0604030504040204" pitchFamily="34" charset="0"/>
                <a:ea typeface="Tahoma" panose="020B0604030504040204" pitchFamily="34" charset="0"/>
                <a:cs typeface="Tahoma" panose="020B0604030504040204" pitchFamily="34" charset="0"/>
              </a:rPr>
              <a:t>HORAS</a:t>
            </a:r>
          </a:p>
          <a:p>
            <a:pPr marL="0" marR="0" indent="0" defTabSz="914400" eaLnBrk="1" fontAlgn="auto" latinLnBrk="0" hangingPunct="1">
              <a:lnSpc>
                <a:spcPct val="100000"/>
              </a:lnSpc>
              <a:spcBef>
                <a:spcPts val="0"/>
              </a:spcBef>
              <a:spcAft>
                <a:spcPts val="0"/>
              </a:spcAft>
              <a:buClrTx/>
              <a:buSzTx/>
              <a:buFontTx/>
              <a:buNone/>
              <a:tabLst/>
              <a:defRPr/>
            </a:pPr>
            <a:r>
              <a:rPr lang="pt-BR" sz="1000">
                <a:solidFill>
                  <a:schemeClr val="bg1"/>
                </a:solidFill>
                <a:effectLst/>
                <a:latin typeface="Tahoma" panose="020B0604030504040204" pitchFamily="34" charset="0"/>
                <a:ea typeface="Tahoma" panose="020B0604030504040204" pitchFamily="34" charset="0"/>
                <a:cs typeface="Tahoma" panose="020B0604030504040204" pitchFamily="34" charset="0"/>
              </a:rPr>
              <a:t>Calcule a soma das durações.</a:t>
            </a:r>
          </a:p>
          <a:p>
            <a:pPr marL="0" marR="0" indent="0" defTabSz="914400" eaLnBrk="1" fontAlgn="auto" latinLnBrk="0" hangingPunct="1">
              <a:lnSpc>
                <a:spcPct val="100000"/>
              </a:lnSpc>
              <a:spcBef>
                <a:spcPts val="0"/>
              </a:spcBef>
              <a:spcAft>
                <a:spcPts val="0"/>
              </a:spcAft>
              <a:buClrTx/>
              <a:buSzTx/>
              <a:buFontTx/>
              <a:buNone/>
              <a:tabLst/>
              <a:defRPr/>
            </a:pPr>
            <a:endParaRPr lang="pt-BR" sz="100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r>
              <a:rPr lang="pt-BR" sz="1100" b="1" i="0" u="none" strike="noStrike">
                <a:solidFill>
                  <a:schemeClr val="bg1"/>
                </a:solidFill>
                <a:effectLst/>
                <a:latin typeface="Tahoma" panose="020B0604030504040204" pitchFamily="34" charset="0"/>
                <a:ea typeface="Tahoma" panose="020B0604030504040204" pitchFamily="34" charset="0"/>
                <a:cs typeface="Tahoma" panose="020B0604030504040204" pitchFamily="34" charset="0"/>
              </a:rPr>
              <a:t>TOTAL EM DECIMAL</a:t>
            </a:r>
            <a:endParaRPr lang="pt-BR" sz="1100" b="0" i="0" u="none" strike="noStrike">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000">
                <a:solidFill>
                  <a:schemeClr val="bg1"/>
                </a:solidFill>
                <a:effectLst/>
                <a:latin typeface="Tahoma" panose="020B0604030504040204" pitchFamily="34" charset="0"/>
                <a:ea typeface="Tahoma" panose="020B0604030504040204" pitchFamily="34" charset="0"/>
                <a:cs typeface="Tahoma" panose="020B0604030504040204" pitchFamily="34" charset="0"/>
              </a:rPr>
              <a:t>Calcule </a:t>
            </a:r>
            <a:r>
              <a:rPr lang="pt-BR" sz="1000" b="1" i="0">
                <a:solidFill>
                  <a:schemeClr val="bg1"/>
                </a:solidFill>
                <a:effectLst/>
                <a:latin typeface="Tahoma" panose="020B0604030504040204" pitchFamily="34" charset="0"/>
                <a:ea typeface="Tahoma" panose="020B0604030504040204" pitchFamily="34" charset="0"/>
                <a:cs typeface="Tahoma" panose="020B0604030504040204" pitchFamily="34" charset="0"/>
              </a:rPr>
              <a:t>Total em Horas *</a:t>
            </a:r>
            <a:r>
              <a:rPr lang="pt-BR" sz="1000" b="1" i="0" baseline="0">
                <a:solidFill>
                  <a:schemeClr val="bg1"/>
                </a:solidFill>
                <a:effectLst/>
                <a:latin typeface="Tahoma" panose="020B0604030504040204" pitchFamily="34" charset="0"/>
                <a:ea typeface="Tahoma" panose="020B0604030504040204" pitchFamily="34" charset="0"/>
                <a:cs typeface="Tahoma" panose="020B0604030504040204" pitchFamily="34" charset="0"/>
              </a:rPr>
              <a:t> 24</a:t>
            </a:r>
            <a:r>
              <a:rPr lang="pt-BR" sz="1000">
                <a:solidFill>
                  <a:schemeClr val="bg1"/>
                </a:solidFill>
                <a:effectLst/>
                <a:latin typeface="Tahoma" panose="020B0604030504040204" pitchFamily="34" charset="0"/>
                <a:ea typeface="Tahoma" panose="020B0604030504040204" pitchFamily="34" charset="0"/>
                <a:cs typeface="Tahoma" panose="020B0604030504040204" pitchFamily="34" charset="0"/>
              </a:rPr>
              <a:t>.</a:t>
            </a:r>
          </a:p>
          <a:p>
            <a:pPr marL="0" marR="0" indent="0" defTabSz="914400" eaLnBrk="1" fontAlgn="auto" latinLnBrk="0" hangingPunct="1">
              <a:lnSpc>
                <a:spcPct val="100000"/>
              </a:lnSpc>
              <a:spcBef>
                <a:spcPts val="0"/>
              </a:spcBef>
              <a:spcAft>
                <a:spcPts val="0"/>
              </a:spcAft>
              <a:buClrTx/>
              <a:buSzTx/>
              <a:buFontTx/>
              <a:buNone/>
              <a:tabLst/>
              <a:defRPr/>
            </a:pPr>
            <a:endParaRPr lang="pt-BR" sz="100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r>
              <a:rPr lang="pt-BR" sz="1100" b="1" i="0" u="none" strike="noStrike">
                <a:solidFill>
                  <a:schemeClr val="bg1"/>
                </a:solidFill>
                <a:effectLst/>
                <a:latin typeface="Tahoma" panose="020B0604030504040204" pitchFamily="34" charset="0"/>
                <a:ea typeface="Tahoma" panose="020B0604030504040204" pitchFamily="34" charset="0"/>
                <a:cs typeface="Tahoma" panose="020B0604030504040204" pitchFamily="34" charset="0"/>
              </a:rPr>
              <a:t>VALOR/HORA</a:t>
            </a:r>
            <a:r>
              <a:rPr lang="pt-BR" sz="1100" u="none">
                <a:solidFill>
                  <a:schemeClr val="bg1"/>
                </a:solidFill>
                <a:latin typeface="Tahoma" panose="020B0604030504040204" pitchFamily="34" charset="0"/>
                <a:ea typeface="Tahoma" panose="020B0604030504040204" pitchFamily="34" charset="0"/>
                <a:cs typeface="Tahoma" panose="020B0604030504040204" pitchFamily="34" charset="0"/>
              </a:rPr>
              <a:t> </a:t>
            </a:r>
          </a:p>
          <a:p>
            <a:pPr marL="0" marR="0" indent="0" defTabSz="914400" eaLnBrk="1" fontAlgn="auto" latinLnBrk="0" hangingPunct="1">
              <a:lnSpc>
                <a:spcPct val="100000"/>
              </a:lnSpc>
              <a:spcBef>
                <a:spcPts val="0"/>
              </a:spcBef>
              <a:spcAft>
                <a:spcPts val="0"/>
              </a:spcAft>
              <a:buClrTx/>
              <a:buSzTx/>
              <a:buFontTx/>
              <a:buNone/>
              <a:tabLst/>
              <a:defRPr/>
            </a:pPr>
            <a:r>
              <a:rPr lang="pt-BR" sz="1000">
                <a:solidFill>
                  <a:schemeClr val="bg1"/>
                </a:solidFill>
                <a:effectLst/>
                <a:latin typeface="Tahoma" panose="020B0604030504040204" pitchFamily="34" charset="0"/>
                <a:ea typeface="Tahoma" panose="020B0604030504040204" pitchFamily="34" charset="0"/>
                <a:cs typeface="Tahoma" panose="020B0604030504040204" pitchFamily="34" charset="0"/>
              </a:rPr>
              <a:t>R$ 50,00</a:t>
            </a:r>
          </a:p>
          <a:p>
            <a:pPr marL="0" marR="0" indent="0" defTabSz="914400" eaLnBrk="1" fontAlgn="auto" latinLnBrk="0" hangingPunct="1">
              <a:lnSpc>
                <a:spcPct val="100000"/>
              </a:lnSpc>
              <a:spcBef>
                <a:spcPts val="0"/>
              </a:spcBef>
              <a:spcAft>
                <a:spcPts val="0"/>
              </a:spcAft>
              <a:buClrTx/>
              <a:buSzTx/>
              <a:buFontTx/>
              <a:buNone/>
              <a:tabLst/>
              <a:defRPr/>
            </a:pPr>
            <a:endParaRPr lang="pt-BR" sz="100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r>
              <a:rPr lang="pt-BR" sz="1100" b="1" i="0" u="none" strike="noStrike">
                <a:solidFill>
                  <a:schemeClr val="bg1"/>
                </a:solidFill>
                <a:effectLst/>
                <a:latin typeface="Tahoma" panose="020B0604030504040204" pitchFamily="34" charset="0"/>
                <a:ea typeface="Tahoma" panose="020B0604030504040204" pitchFamily="34" charset="0"/>
                <a:cs typeface="Tahoma" panose="020B0604030504040204" pitchFamily="34" charset="0"/>
              </a:rPr>
              <a:t>TOTAL</a:t>
            </a:r>
            <a:r>
              <a:rPr lang="pt-BR" sz="1100" u="none">
                <a:solidFill>
                  <a:schemeClr val="bg1"/>
                </a:solidFill>
                <a:latin typeface="Tahoma" panose="020B0604030504040204" pitchFamily="34" charset="0"/>
                <a:ea typeface="Tahoma" panose="020B0604030504040204" pitchFamily="34" charset="0"/>
                <a:cs typeface="Tahoma" panose="020B0604030504040204" pitchFamily="34" charset="0"/>
              </a:rPr>
              <a:t> </a:t>
            </a:r>
          </a:p>
          <a:p>
            <a:pPr marL="0" marR="0" indent="0" defTabSz="914400" eaLnBrk="1" fontAlgn="auto" latinLnBrk="0" hangingPunct="1">
              <a:lnSpc>
                <a:spcPct val="100000"/>
              </a:lnSpc>
              <a:spcBef>
                <a:spcPts val="0"/>
              </a:spcBef>
              <a:spcAft>
                <a:spcPts val="0"/>
              </a:spcAft>
              <a:buClrTx/>
              <a:buSzTx/>
              <a:buFontTx/>
              <a:buNone/>
              <a:tabLst/>
              <a:defRPr/>
            </a:pPr>
            <a:r>
              <a:rPr lang="pt-BR" sz="1000">
                <a:solidFill>
                  <a:schemeClr val="bg1"/>
                </a:solidFill>
                <a:effectLst/>
                <a:latin typeface="Tahoma" panose="020B0604030504040204" pitchFamily="34" charset="0"/>
                <a:ea typeface="Tahoma" panose="020B0604030504040204" pitchFamily="34" charset="0"/>
                <a:cs typeface="Tahoma" panose="020B0604030504040204" pitchFamily="34" charset="0"/>
              </a:rPr>
              <a:t>Calcule </a:t>
            </a:r>
            <a:r>
              <a:rPr lang="pt-BR" sz="1000" b="1" i="0">
                <a:solidFill>
                  <a:schemeClr val="bg1"/>
                </a:solidFill>
                <a:effectLst/>
                <a:latin typeface="Tahoma" panose="020B0604030504040204" pitchFamily="34" charset="0"/>
                <a:ea typeface="Tahoma" panose="020B0604030504040204" pitchFamily="34" charset="0"/>
                <a:cs typeface="Tahoma" panose="020B0604030504040204" pitchFamily="34" charset="0"/>
              </a:rPr>
              <a:t>Total em </a:t>
            </a:r>
            <a:r>
              <a:rPr lang="pt-BR" sz="1000" b="1" i="0">
                <a:solidFill>
                  <a:schemeClr val="lt1"/>
                </a:solidFill>
                <a:effectLst/>
                <a:latin typeface="Tahoma" panose="020B0604030504040204" pitchFamily="34" charset="0"/>
                <a:ea typeface="Tahoma" panose="020B0604030504040204" pitchFamily="34" charset="0"/>
                <a:cs typeface="Tahoma" panose="020B0604030504040204" pitchFamily="34" charset="0"/>
              </a:rPr>
              <a:t>Decimal</a:t>
            </a:r>
            <a:r>
              <a:rPr lang="pt-BR" sz="1000" b="0" i="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 </a:t>
            </a:r>
            <a:r>
              <a:rPr lang="pt-BR" sz="1000" b="1" i="0">
                <a:solidFill>
                  <a:schemeClr val="lt1"/>
                </a:solidFill>
                <a:effectLst/>
                <a:latin typeface="Tahoma" panose="020B0604030504040204" pitchFamily="34" charset="0"/>
                <a:ea typeface="Tahoma" panose="020B0604030504040204" pitchFamily="34" charset="0"/>
                <a:cs typeface="Tahoma" panose="020B0604030504040204" pitchFamily="34" charset="0"/>
              </a:rPr>
              <a:t>Valor/hora</a:t>
            </a:r>
            <a:r>
              <a:rPr lang="pt-BR" sz="1000">
                <a:solidFill>
                  <a:schemeClr val="lt1"/>
                </a:solidFill>
                <a:effectLst/>
                <a:latin typeface="Tahoma" panose="020B0604030504040204" pitchFamily="34" charset="0"/>
                <a:ea typeface="Tahoma" panose="020B0604030504040204" pitchFamily="34" charset="0"/>
                <a:cs typeface="Tahoma" panose="020B0604030504040204" pitchFamily="34" charset="0"/>
              </a:rPr>
              <a:t>.</a:t>
            </a:r>
            <a:endParaRPr lang="pt-BR" sz="1000">
              <a:effectLst/>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11" name="Imagem 10"/>
          <xdr:cNvPicPr>
            <a:picLocks noChangeAspect="1"/>
          </xdr:cNvPicPr>
        </xdr:nvPicPr>
        <xdr:blipFill>
          <a:blip xmlns:r="http://schemas.openxmlformats.org/officeDocument/2006/relationships" r:embed="rId1"/>
          <a:stretch>
            <a:fillRect/>
          </a:stretch>
        </xdr:blipFill>
        <xdr:spPr>
          <a:xfrm>
            <a:off x="7143750" y="1733550"/>
            <a:ext cx="4133333" cy="1371429"/>
          </a:xfrm>
          <a:prstGeom prst="rect">
            <a:avLst/>
          </a:prstGeom>
        </xdr:spPr>
      </xdr:pic>
      <xdr:pic>
        <xdr:nvPicPr>
          <xdr:cNvPr id="12" name="Imagem 11"/>
          <xdr:cNvPicPr>
            <a:picLocks noChangeAspect="1"/>
          </xdr:cNvPicPr>
        </xdr:nvPicPr>
        <xdr:blipFill>
          <a:blip xmlns:r="http://schemas.openxmlformats.org/officeDocument/2006/relationships" r:embed="rId2"/>
          <a:stretch>
            <a:fillRect/>
          </a:stretch>
        </xdr:blipFill>
        <xdr:spPr>
          <a:xfrm>
            <a:off x="8115300" y="3276600"/>
            <a:ext cx="3142857" cy="609524"/>
          </a:xfrm>
          <a:prstGeom prst="rect">
            <a:avLst/>
          </a:prstGeom>
        </xdr:spPr>
      </xdr:pic>
    </xdr:grpSp>
    <xdr:clientData/>
  </xdr:twoCellAnchor>
</xdr:wsDr>
</file>

<file path=xl/drawings/drawing63.xml><?xml version="1.0" encoding="utf-8"?>
<xdr:wsDr xmlns:xdr="http://schemas.openxmlformats.org/drawingml/2006/spreadsheetDrawing" xmlns:a="http://schemas.openxmlformats.org/drawingml/2006/main">
  <xdr:twoCellAnchor>
    <xdr:from>
      <xdr:col>2</xdr:col>
      <xdr:colOff>495301</xdr:colOff>
      <xdr:row>8</xdr:row>
      <xdr:rowOff>138433</xdr:rowOff>
    </xdr:from>
    <xdr:to>
      <xdr:col>18</xdr:col>
      <xdr:colOff>571501</xdr:colOff>
      <xdr:row>16</xdr:row>
      <xdr:rowOff>171450</xdr:rowOff>
    </xdr:to>
    <xdr:grpSp>
      <xdr:nvGrpSpPr>
        <xdr:cNvPr id="7" name="Agrupar 6"/>
        <xdr:cNvGrpSpPr/>
      </xdr:nvGrpSpPr>
      <xdr:grpSpPr>
        <a:xfrm>
          <a:off x="1714501" y="1662433"/>
          <a:ext cx="9829800" cy="1557017"/>
          <a:chOff x="1247776" y="1452883"/>
          <a:chExt cx="9829800" cy="1557017"/>
        </a:xfrm>
      </xdr:grpSpPr>
      <xdr:sp macro="" textlink="">
        <xdr:nvSpPr>
          <xdr:cNvPr id="3" name="Retângulo 2"/>
          <xdr:cNvSpPr/>
        </xdr:nvSpPr>
        <xdr:spPr>
          <a:xfrm>
            <a:off x="1247776" y="1452883"/>
            <a:ext cx="9829800" cy="1557017"/>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FUNÇÕES DE DATA E HORA</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6" name="Imagem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5924" y="2066924"/>
            <a:ext cx="933451" cy="933451"/>
          </a:xfrm>
          <a:prstGeom prst="rect">
            <a:avLst/>
          </a:prstGeom>
          <a:effectLst>
            <a:reflection blurRad="6350" stA="52000" endA="300" endPos="35000" dir="5400000" sy="-100000" algn="bl" rotWithShape="0"/>
          </a:effectLst>
        </xdr:spPr>
      </xdr:pic>
    </xdr:grpSp>
    <xdr:clientData/>
  </xdr:twoCellAnchor>
</xdr:wsDr>
</file>

<file path=xl/drawings/drawing64.xml><?xml version="1.0" encoding="utf-8"?>
<xdr:wsDr xmlns:xdr="http://schemas.openxmlformats.org/drawingml/2006/spreadsheetDrawing" xmlns:a="http://schemas.openxmlformats.org/drawingml/2006/main">
  <xdr:twoCellAnchor>
    <xdr:from>
      <xdr:col>3</xdr:col>
      <xdr:colOff>581025</xdr:colOff>
      <xdr:row>6</xdr:row>
      <xdr:rowOff>19050</xdr:rowOff>
    </xdr:from>
    <xdr:to>
      <xdr:col>12</xdr:col>
      <xdr:colOff>219075</xdr:colOff>
      <xdr:row>20</xdr:row>
      <xdr:rowOff>142876</xdr:rowOff>
    </xdr:to>
    <xdr:grpSp>
      <xdr:nvGrpSpPr>
        <xdr:cNvPr id="2" name="Agrupar 1"/>
        <xdr:cNvGrpSpPr/>
      </xdr:nvGrpSpPr>
      <xdr:grpSpPr>
        <a:xfrm>
          <a:off x="3400425" y="1162050"/>
          <a:ext cx="5124450" cy="2790826"/>
          <a:chOff x="3495675" y="57150"/>
          <a:chExt cx="5124450" cy="2790826"/>
        </a:xfrm>
        <a:effectLst>
          <a:reflection blurRad="6350" stA="52000" endA="300" endPos="35000" dir="5400000" sy="-100000" algn="bl" rotWithShape="0"/>
        </a:effectLst>
      </xdr:grpSpPr>
      <xdr:sp macro="" textlink="">
        <xdr:nvSpPr>
          <xdr:cNvPr id="10" name="CaixaDeTexto 9"/>
          <xdr:cNvSpPr txBox="1"/>
        </xdr:nvSpPr>
        <xdr:spPr>
          <a:xfrm>
            <a:off x="3495675" y="57150"/>
            <a:ext cx="5124450" cy="2790826"/>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CAPÍTULO 10</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Neste capítulo, será apresentada a técnica para realização de cálculos envolvendo datas, bem como, os detalhes significativos que envolvam horas. Você aprenderá:</a:t>
            </a:r>
          </a:p>
          <a:p>
            <a:pPr lvl="0"/>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Agora()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Hoje()</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Data()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 Dia()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5. Mês()</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6. Ano()</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7. Hora()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8. Minuto()</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9. Segundo()</a:t>
            </a:r>
          </a:p>
          <a:p>
            <a:endParaRPr lang="pt-BR" sz="1100">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6" name="Conector reto 5"/>
          <xdr:cNvCxnSpPr/>
        </xdr:nvCxnSpPr>
        <xdr:spPr>
          <a:xfrm>
            <a:off x="3562350" y="39052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 name="Conector reto 6"/>
          <xdr:cNvCxnSpPr/>
        </xdr:nvCxnSpPr>
        <xdr:spPr>
          <a:xfrm>
            <a:off x="3552825" y="105727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5.xml><?xml version="1.0" encoding="utf-8"?>
<xdr:wsDr xmlns:xdr="http://schemas.openxmlformats.org/drawingml/2006/spreadsheetDrawing" xmlns:a="http://schemas.openxmlformats.org/drawingml/2006/main">
  <xdr:twoCellAnchor>
    <xdr:from>
      <xdr:col>15</xdr:col>
      <xdr:colOff>9524</xdr:colOff>
      <xdr:row>3</xdr:row>
      <xdr:rowOff>114300</xdr:rowOff>
    </xdr:from>
    <xdr:to>
      <xdr:col>16</xdr:col>
      <xdr:colOff>771525</xdr:colOff>
      <xdr:row>11</xdr:row>
      <xdr:rowOff>38099</xdr:rowOff>
    </xdr:to>
    <xdr:sp macro="" textlink="">
      <xdr:nvSpPr>
        <xdr:cNvPr id="2" name="CaixaDeTexto 1"/>
        <xdr:cNvSpPr txBox="1"/>
      </xdr:nvSpPr>
      <xdr:spPr>
        <a:xfrm>
          <a:off x="9725024" y="714375"/>
          <a:ext cx="1504951" cy="1447799"/>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AGORA</a:t>
          </a:r>
          <a:endParaRPr lang="pt-BR" sz="1100" b="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Retornar</a:t>
          </a:r>
          <a:r>
            <a:rPr lang="pt-BR" sz="1000" b="0" baseline="0">
              <a:latin typeface="Tahoma" panose="020B0604030504040204" pitchFamily="34" charset="0"/>
              <a:ea typeface="Tahoma" panose="020B0604030504040204" pitchFamily="34" charset="0"/>
              <a:cs typeface="Tahoma" panose="020B0604030504040204" pitchFamily="34" charset="0"/>
            </a:rPr>
            <a:t> a Data e Hora</a:t>
          </a:r>
        </a:p>
        <a:p>
          <a:r>
            <a:rPr lang="pt-BR" sz="1000" b="0" baseline="0">
              <a:latin typeface="Tahoma" panose="020B0604030504040204" pitchFamily="34" charset="0"/>
              <a:ea typeface="Tahoma" panose="020B0604030504040204" pitchFamily="34" charset="0"/>
              <a:cs typeface="Tahoma" panose="020B0604030504040204" pitchFamily="34" charset="0"/>
            </a:rPr>
            <a:t>do sistema.</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1" baseline="0">
              <a:solidFill>
                <a:srgbClr val="FFC000"/>
              </a:solidFill>
              <a:latin typeface="Tahoma" panose="020B0604030504040204" pitchFamily="34" charset="0"/>
              <a:ea typeface="Tahoma" panose="020B0604030504040204" pitchFamily="34" charset="0"/>
              <a:cs typeface="Tahoma" panose="020B0604030504040204" pitchFamily="34" charset="0"/>
            </a:rPr>
            <a:t>SINTAXE</a:t>
          </a: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Agora() </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15</xdr:col>
      <xdr:colOff>9525</xdr:colOff>
      <xdr:row>3</xdr:row>
      <xdr:rowOff>85726</xdr:rowOff>
    </xdr:from>
    <xdr:to>
      <xdr:col>16</xdr:col>
      <xdr:colOff>619125</xdr:colOff>
      <xdr:row>11</xdr:row>
      <xdr:rowOff>114300</xdr:rowOff>
    </xdr:to>
    <xdr:sp macro="" textlink="">
      <xdr:nvSpPr>
        <xdr:cNvPr id="2" name="CaixaDeTexto 1"/>
        <xdr:cNvSpPr txBox="1"/>
      </xdr:nvSpPr>
      <xdr:spPr>
        <a:xfrm>
          <a:off x="9725025" y="685801"/>
          <a:ext cx="1352550" cy="1552574"/>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HOJE</a:t>
          </a:r>
          <a:endParaRPr lang="pt-BR" sz="1100" b="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1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Retorna a data atual</a:t>
          </a:r>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do sistema.</a:t>
          </a:r>
          <a:endParaRPr lang="pt-BR" sz="1000" b="0">
            <a:latin typeface="Tahoma" panose="020B0604030504040204" pitchFamily="34" charset="0"/>
            <a:ea typeface="Tahoma" panose="020B0604030504040204" pitchFamily="34" charset="0"/>
            <a:cs typeface="Tahoma" panose="020B0604030504040204" pitchFamily="34" charset="0"/>
          </a:endParaRPr>
        </a:p>
        <a:p>
          <a:endParaRPr lang="pt-BR" sz="1100" b="0" baseline="0">
            <a:latin typeface="Tahoma" panose="020B0604030504040204" pitchFamily="34" charset="0"/>
            <a:ea typeface="Tahoma" panose="020B0604030504040204" pitchFamily="34" charset="0"/>
            <a:cs typeface="Tahoma" panose="020B0604030504040204" pitchFamily="34" charset="0"/>
          </a:endParaRPr>
        </a:p>
        <a:p>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SINTAXE</a:t>
          </a:r>
        </a:p>
        <a:p>
          <a:endParaRPr lang="pt-BR" sz="11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Hoje()</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6</xdr:col>
      <xdr:colOff>600074</xdr:colOff>
      <xdr:row>0</xdr:row>
      <xdr:rowOff>57150</xdr:rowOff>
    </xdr:from>
    <xdr:to>
      <xdr:col>13</xdr:col>
      <xdr:colOff>314325</xdr:colOff>
      <xdr:row>15</xdr:row>
      <xdr:rowOff>95250</xdr:rowOff>
    </xdr:to>
    <xdr:grpSp>
      <xdr:nvGrpSpPr>
        <xdr:cNvPr id="4" name="Agrupar 3"/>
        <xdr:cNvGrpSpPr/>
      </xdr:nvGrpSpPr>
      <xdr:grpSpPr>
        <a:xfrm>
          <a:off x="4952999" y="57150"/>
          <a:ext cx="3981451" cy="2914650"/>
          <a:chOff x="5324474" y="457200"/>
          <a:chExt cx="3981451" cy="2914650"/>
        </a:xfrm>
      </xdr:grpSpPr>
      <xdr:sp macro="" textlink="">
        <xdr:nvSpPr>
          <xdr:cNvPr id="2" name="CaixaDeTexto 1"/>
          <xdr:cNvSpPr txBox="1"/>
        </xdr:nvSpPr>
        <xdr:spPr>
          <a:xfrm>
            <a:off x="5324474" y="457200"/>
            <a:ext cx="3981451" cy="291465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FUNÇÃO</a:t>
            </a:r>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 DATA</a:t>
            </a:r>
            <a:endParaRPr lang="pt-BR" sz="1100" b="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1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Unir os dados dos campos Dia, Mês e Ano, transformando-os em uma Data.</a:t>
            </a: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Data(Ano;Mês;Dia)</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stretch>
            <a:fillRect/>
          </a:stretch>
        </xdr:blipFill>
        <xdr:spPr>
          <a:xfrm>
            <a:off x="5448300" y="1628774"/>
            <a:ext cx="3752381" cy="1361905"/>
          </a:xfrm>
          <a:prstGeom prst="rect">
            <a:avLst/>
          </a:prstGeom>
          <a:effectLst>
            <a:reflection blurRad="6350" stA="24000" endPos="35000" dir="5400000" sy="-100000" algn="bl" rotWithShape="0"/>
          </a:effectLst>
        </xdr:spPr>
      </xdr:pic>
    </xdr:grpSp>
    <xdr:clientData/>
  </xdr:twoCellAnchor>
</xdr:wsDr>
</file>

<file path=xl/drawings/drawing68.xml><?xml version="1.0" encoding="utf-8"?>
<xdr:wsDr xmlns:xdr="http://schemas.openxmlformats.org/drawingml/2006/spreadsheetDrawing" xmlns:a="http://schemas.openxmlformats.org/drawingml/2006/main">
  <xdr:twoCellAnchor>
    <xdr:from>
      <xdr:col>5</xdr:col>
      <xdr:colOff>590550</xdr:colOff>
      <xdr:row>0</xdr:row>
      <xdr:rowOff>76198</xdr:rowOff>
    </xdr:from>
    <xdr:to>
      <xdr:col>14</xdr:col>
      <xdr:colOff>561975</xdr:colOff>
      <xdr:row>15</xdr:row>
      <xdr:rowOff>57149</xdr:rowOff>
    </xdr:to>
    <xdr:grpSp>
      <xdr:nvGrpSpPr>
        <xdr:cNvPr id="5" name="Agrupar 4"/>
        <xdr:cNvGrpSpPr/>
      </xdr:nvGrpSpPr>
      <xdr:grpSpPr>
        <a:xfrm>
          <a:off x="5895975" y="76198"/>
          <a:ext cx="5457825" cy="2857501"/>
          <a:chOff x="6572250" y="285748"/>
          <a:chExt cx="5457825" cy="2857501"/>
        </a:xfrm>
      </xdr:grpSpPr>
      <xdr:sp macro="" textlink="">
        <xdr:nvSpPr>
          <xdr:cNvPr id="2" name="CaixaDeTexto 1"/>
          <xdr:cNvSpPr txBox="1"/>
        </xdr:nvSpPr>
        <xdr:spPr>
          <a:xfrm>
            <a:off x="6572250" y="285748"/>
            <a:ext cx="5457825" cy="2857501"/>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FUNÇÃO</a:t>
            </a:r>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 DIA, MÊS E ANO</a:t>
            </a:r>
            <a:endParaRPr lang="pt-BR" sz="1100" b="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Separar os dados Dia, Mês e Ano do Nascimento, de modo que,</a:t>
            </a:r>
          </a:p>
          <a:p>
            <a:r>
              <a:rPr lang="pt-BR" sz="1000" b="0" baseline="0">
                <a:latin typeface="Tahoma" panose="020B0604030504040204" pitchFamily="34" charset="0"/>
                <a:ea typeface="Tahoma" panose="020B0604030504040204" pitchFamily="34" charset="0"/>
                <a:cs typeface="Tahoma" panose="020B0604030504040204" pitchFamily="34" charset="0"/>
              </a:rPr>
              <a:t>seja possível realizar cálculos de data.</a:t>
            </a: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Dia (Data)</a:t>
            </a:r>
          </a:p>
          <a:p>
            <a:r>
              <a:rPr lang="pt-BR" sz="1000" b="0" baseline="0">
                <a:latin typeface="Tahoma" panose="020B0604030504040204" pitchFamily="34" charset="0"/>
                <a:ea typeface="Tahoma" panose="020B0604030504040204" pitchFamily="34" charset="0"/>
                <a:cs typeface="Tahoma" panose="020B0604030504040204" pitchFamily="34" charset="0"/>
              </a:rPr>
              <a:t>Mês (Data)</a:t>
            </a:r>
          </a:p>
          <a:p>
            <a:r>
              <a:rPr lang="pt-BR" sz="1000" b="0" baseline="0">
                <a:latin typeface="Tahoma" panose="020B0604030504040204" pitchFamily="34" charset="0"/>
                <a:ea typeface="Tahoma" panose="020B0604030504040204" pitchFamily="34" charset="0"/>
                <a:cs typeface="Tahoma" panose="020B0604030504040204" pitchFamily="34" charset="0"/>
              </a:rPr>
              <a:t>Ano (Data)</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4" name="Imagem 3"/>
          <xdr:cNvPicPr>
            <a:picLocks noChangeAspect="1"/>
          </xdr:cNvPicPr>
        </xdr:nvPicPr>
        <xdr:blipFill>
          <a:blip xmlns:r="http://schemas.openxmlformats.org/officeDocument/2006/relationships" r:embed="rId1"/>
          <a:stretch>
            <a:fillRect/>
          </a:stretch>
        </xdr:blipFill>
        <xdr:spPr>
          <a:xfrm>
            <a:off x="6629400" y="1800225"/>
            <a:ext cx="5314286" cy="980952"/>
          </a:xfrm>
          <a:prstGeom prst="rect">
            <a:avLst/>
          </a:prstGeom>
          <a:effectLst>
            <a:reflection blurRad="6350" stA="25000" endPos="35000" dir="5400000" sy="-100000" algn="bl" rotWithShape="0"/>
          </a:effectLst>
        </xdr:spPr>
      </xdr:pic>
    </xdr:grpSp>
    <xdr:clientData/>
  </xdr:twoCellAnchor>
</xdr:wsDr>
</file>

<file path=xl/drawings/drawing69.xml><?xml version="1.0" encoding="utf-8"?>
<xdr:wsDr xmlns:xdr="http://schemas.openxmlformats.org/drawingml/2006/spreadsheetDrawing" xmlns:a="http://schemas.openxmlformats.org/drawingml/2006/main">
  <xdr:twoCellAnchor>
    <xdr:from>
      <xdr:col>6</xdr:col>
      <xdr:colOff>542924</xdr:colOff>
      <xdr:row>1</xdr:row>
      <xdr:rowOff>171448</xdr:rowOff>
    </xdr:from>
    <xdr:to>
      <xdr:col>15</xdr:col>
      <xdr:colOff>390525</xdr:colOff>
      <xdr:row>15</xdr:row>
      <xdr:rowOff>123825</xdr:rowOff>
    </xdr:to>
    <xdr:grpSp>
      <xdr:nvGrpSpPr>
        <xdr:cNvPr id="4" name="Agrupar 3"/>
        <xdr:cNvGrpSpPr/>
      </xdr:nvGrpSpPr>
      <xdr:grpSpPr>
        <a:xfrm>
          <a:off x="6286499" y="371473"/>
          <a:ext cx="5334001" cy="2628902"/>
          <a:chOff x="6286499" y="371473"/>
          <a:chExt cx="5334001" cy="2619377"/>
        </a:xfrm>
      </xdr:grpSpPr>
      <xdr:sp macro="" textlink="">
        <xdr:nvSpPr>
          <xdr:cNvPr id="2" name="CaixaDeTexto 1"/>
          <xdr:cNvSpPr txBox="1"/>
        </xdr:nvSpPr>
        <xdr:spPr>
          <a:xfrm>
            <a:off x="6286499" y="371473"/>
            <a:ext cx="5334001" cy="2619377"/>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FUNÇÃO</a:t>
            </a:r>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 HORA, MINUTO E SEGUNDO</a:t>
            </a:r>
            <a:endParaRPr lang="pt-BR" sz="1100" b="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Separar os dados Hora, Minuto e Segundo do Nascimento, </a:t>
            </a:r>
          </a:p>
          <a:p>
            <a:r>
              <a:rPr lang="pt-BR" sz="10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de modo que, seja possível realizar cálculos de data.</a:t>
            </a:r>
            <a:endParaRPr lang="pt-BR" sz="1000">
              <a:effectLst/>
              <a:latin typeface="Tahoma" panose="020B0604030504040204" pitchFamily="34" charset="0"/>
              <a:ea typeface="Tahoma" panose="020B0604030504040204" pitchFamily="34" charset="0"/>
              <a:cs typeface="Tahoma" panose="020B0604030504040204" pitchFamily="34" charset="0"/>
            </a:endParaRP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Hora (Núm_série)</a:t>
            </a:r>
          </a:p>
          <a:p>
            <a:r>
              <a:rPr lang="pt-BR" sz="1000" b="0" baseline="0">
                <a:latin typeface="Tahoma" panose="020B0604030504040204" pitchFamily="34" charset="0"/>
                <a:ea typeface="Tahoma" panose="020B0604030504040204" pitchFamily="34" charset="0"/>
                <a:cs typeface="Tahoma" panose="020B0604030504040204" pitchFamily="34" charset="0"/>
              </a:rPr>
              <a:t>Minuto (Núm_série)</a:t>
            </a:r>
          </a:p>
          <a:p>
            <a:r>
              <a:rPr lang="pt-BR" sz="1000" b="0" baseline="0">
                <a:latin typeface="Tahoma" panose="020B0604030504040204" pitchFamily="34" charset="0"/>
                <a:ea typeface="Tahoma" panose="020B0604030504040204" pitchFamily="34" charset="0"/>
                <a:cs typeface="Tahoma" panose="020B0604030504040204" pitchFamily="34" charset="0"/>
              </a:rPr>
              <a:t>Segundo (Núm_série)</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stretch>
            <a:fillRect/>
          </a:stretch>
        </xdr:blipFill>
        <xdr:spPr>
          <a:xfrm>
            <a:off x="6391274" y="1847849"/>
            <a:ext cx="5142857" cy="780952"/>
          </a:xfrm>
          <a:prstGeom prst="rect">
            <a:avLst/>
          </a:prstGeom>
          <a:effectLst>
            <a:reflection blurRad="6350" stA="37000" endPos="35000" dir="5400000" sy="-100000" algn="bl" rotWithShape="0"/>
          </a:effectLst>
        </xdr:spPr>
      </xdr:pic>
    </xdr:grpSp>
    <xdr:clientData/>
  </xdr:twoCellAnchor>
</xdr:wsDr>
</file>

<file path=xl/drawings/drawing70.xml><?xml version="1.0" encoding="utf-8"?>
<xdr:wsDr xmlns:xdr="http://schemas.openxmlformats.org/drawingml/2006/spreadsheetDrawing" xmlns:a="http://schemas.openxmlformats.org/drawingml/2006/main">
  <xdr:twoCellAnchor>
    <xdr:from>
      <xdr:col>4</xdr:col>
      <xdr:colOff>1</xdr:colOff>
      <xdr:row>3</xdr:row>
      <xdr:rowOff>38100</xdr:rowOff>
    </xdr:from>
    <xdr:to>
      <xdr:col>8</xdr:col>
      <xdr:colOff>1057276</xdr:colOff>
      <xdr:row>15</xdr:row>
      <xdr:rowOff>171450</xdr:rowOff>
    </xdr:to>
    <xdr:grpSp>
      <xdr:nvGrpSpPr>
        <xdr:cNvPr id="4" name="Grupo 3"/>
        <xdr:cNvGrpSpPr/>
      </xdr:nvGrpSpPr>
      <xdr:grpSpPr>
        <a:xfrm>
          <a:off x="4505326" y="628650"/>
          <a:ext cx="4762500" cy="2419350"/>
          <a:chOff x="4657726" y="1076325"/>
          <a:chExt cx="4762500" cy="2419350"/>
        </a:xfrm>
        <a:effectLst>
          <a:reflection blurRad="6350" stA="52000" endA="300" endPos="35000" dir="5400000" sy="-100000" algn="bl" rotWithShape="0"/>
        </a:effectLst>
      </xdr:grpSpPr>
      <xdr:grpSp>
        <xdr:nvGrpSpPr>
          <xdr:cNvPr id="11" name="Agrupar 10"/>
          <xdr:cNvGrpSpPr/>
        </xdr:nvGrpSpPr>
        <xdr:grpSpPr>
          <a:xfrm>
            <a:off x="4657726" y="1076325"/>
            <a:ext cx="4762500" cy="2419350"/>
            <a:chOff x="4648201" y="1085850"/>
            <a:chExt cx="4762500" cy="2419350"/>
          </a:xfrm>
        </xdr:grpSpPr>
        <xdr:sp macro="" textlink="">
          <xdr:nvSpPr>
            <xdr:cNvPr id="2" name="CaixaDeTexto 1"/>
            <xdr:cNvSpPr txBox="1"/>
          </xdr:nvSpPr>
          <xdr:spPr>
            <a:xfrm>
              <a:off x="4648201" y="1085850"/>
              <a:ext cx="4762500" cy="241935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noAutofit/>
            </a:bodyPr>
            <a:lstStyle/>
            <a:p>
              <a:r>
                <a:rPr lang="pt-BR" sz="1000">
                  <a:latin typeface="Tahoma" panose="020B0604030504040204" pitchFamily="34" charset="0"/>
                  <a:ea typeface="Tahoma" panose="020B0604030504040204" pitchFamily="34" charset="0"/>
                  <a:cs typeface="Tahoma" panose="020B0604030504040204" pitchFamily="34" charset="0"/>
                </a:rPr>
                <a:t>Calcule a idade em anos.</a:t>
              </a: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endParaRPr lang="pt-BR" sz="1000">
                <a:latin typeface="Tahoma" panose="020B0604030504040204" pitchFamily="34" charset="0"/>
                <a:ea typeface="Tahoma" panose="020B0604030504040204" pitchFamily="34" charset="0"/>
                <a:cs typeface="Tahoma" panose="020B060403050404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100" b="1" baseline="0">
                  <a:solidFill>
                    <a:srgbClr val="FFFF00"/>
                  </a:solidFill>
                  <a:effectLst/>
                  <a:latin typeface="+mn-lt"/>
                  <a:ea typeface="+mn-ea"/>
                  <a:cs typeface="+mn-cs"/>
                </a:rPr>
                <a:t>OBS: SEU RESULTADO SERÁ DIFERENTE DA IMAGEM DEVIDO A DATA ATUAL.</a:t>
              </a:r>
              <a:endParaRPr lang="pt-BR" sz="1000">
                <a:solidFill>
                  <a:srgbClr val="FFFF00"/>
                </a:solidFill>
                <a:effectLst/>
              </a:endParaRPr>
            </a:p>
            <a:p>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9" name="Imagem 8"/>
            <xdr:cNvPicPr>
              <a:picLocks noChangeAspect="1"/>
            </xdr:cNvPicPr>
          </xdr:nvPicPr>
          <xdr:blipFill>
            <a:blip xmlns:r="http://schemas.openxmlformats.org/officeDocument/2006/relationships" r:embed="rId1"/>
            <a:stretch>
              <a:fillRect/>
            </a:stretch>
          </xdr:blipFill>
          <xdr:spPr>
            <a:xfrm>
              <a:off x="4733925" y="1390650"/>
              <a:ext cx="3657143" cy="1733333"/>
            </a:xfrm>
            <a:prstGeom prst="rect">
              <a:avLst/>
            </a:prstGeom>
            <a:effectLst/>
          </xdr:spPr>
        </xdr:pic>
      </xdr:grpSp>
      <xdr:pic>
        <xdr:nvPicPr>
          <xdr:cNvPr id="3" name="Imagem 2"/>
          <xdr:cNvPicPr>
            <a:picLocks noChangeAspect="1"/>
          </xdr:cNvPicPr>
        </xdr:nvPicPr>
        <xdr:blipFill>
          <a:blip xmlns:r="http://schemas.openxmlformats.org/officeDocument/2006/relationships" r:embed="rId2"/>
          <a:stretch>
            <a:fillRect/>
          </a:stretch>
        </xdr:blipFill>
        <xdr:spPr>
          <a:xfrm>
            <a:off x="8629650" y="1362075"/>
            <a:ext cx="723810" cy="400000"/>
          </a:xfrm>
          <a:prstGeom prst="rect">
            <a:avLst/>
          </a:prstGeom>
        </xdr:spPr>
      </xdr:pic>
    </xdr:grpSp>
    <xdr:clientData/>
  </xdr:twoCellAnchor>
</xdr:wsDr>
</file>

<file path=xl/drawings/drawing71.xml><?xml version="1.0" encoding="utf-8"?>
<xdr:wsDr xmlns:xdr="http://schemas.openxmlformats.org/drawingml/2006/spreadsheetDrawing" xmlns:a="http://schemas.openxmlformats.org/drawingml/2006/main">
  <xdr:twoCellAnchor>
    <xdr:from>
      <xdr:col>3</xdr:col>
      <xdr:colOff>152401</xdr:colOff>
      <xdr:row>9</xdr:row>
      <xdr:rowOff>128908</xdr:rowOff>
    </xdr:from>
    <xdr:to>
      <xdr:col>18</xdr:col>
      <xdr:colOff>1</xdr:colOff>
      <xdr:row>17</xdr:row>
      <xdr:rowOff>180975</xdr:rowOff>
    </xdr:to>
    <xdr:grpSp>
      <xdr:nvGrpSpPr>
        <xdr:cNvPr id="8" name="Agrupar 7"/>
        <xdr:cNvGrpSpPr/>
      </xdr:nvGrpSpPr>
      <xdr:grpSpPr>
        <a:xfrm>
          <a:off x="1981201" y="1843408"/>
          <a:ext cx="8991600" cy="1576067"/>
          <a:chOff x="1457326" y="1452883"/>
          <a:chExt cx="8991600" cy="1576067"/>
        </a:xfrm>
      </xdr:grpSpPr>
      <xdr:sp macro="" textlink="">
        <xdr:nvSpPr>
          <xdr:cNvPr id="3" name="Retângulo 2"/>
          <xdr:cNvSpPr/>
        </xdr:nvSpPr>
        <xdr:spPr>
          <a:xfrm>
            <a:off x="1457326" y="1452883"/>
            <a:ext cx="8991600" cy="1576067"/>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FUNÇÕES DE TEXTO</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6" name="Imagem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15050" y="1809750"/>
            <a:ext cx="1219200" cy="1219200"/>
          </a:xfrm>
          <a:prstGeom prst="rect">
            <a:avLst/>
          </a:prstGeom>
          <a:effectLst>
            <a:reflection blurRad="6350" stA="52000" endA="300" endPos="35000" dir="5400000" sy="-100000" algn="bl" rotWithShape="0"/>
          </a:effectLst>
        </xdr:spPr>
      </xdr:pic>
      <xdr:pic>
        <xdr:nvPicPr>
          <xdr:cNvPr id="7" name="Imagem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86326" y="1895476"/>
            <a:ext cx="1095374" cy="1095374"/>
          </a:xfrm>
          <a:prstGeom prst="rect">
            <a:avLst/>
          </a:prstGeom>
          <a:effectLst>
            <a:reflection blurRad="6350" stA="52000" endA="300" endPos="35000" dir="5400000" sy="-100000" algn="bl" rotWithShape="0"/>
          </a:effectLst>
        </xdr:spPr>
      </xdr:pic>
    </xdr:grpSp>
    <xdr:clientData/>
  </xdr:twoCellAnchor>
</xdr:wsDr>
</file>

<file path=xl/drawings/drawing72.xml><?xml version="1.0" encoding="utf-8"?>
<xdr:wsDr xmlns:xdr="http://schemas.openxmlformats.org/drawingml/2006/spreadsheetDrawing" xmlns:a="http://schemas.openxmlformats.org/drawingml/2006/main">
  <xdr:twoCellAnchor>
    <xdr:from>
      <xdr:col>6</xdr:col>
      <xdr:colOff>228600</xdr:colOff>
      <xdr:row>5</xdr:row>
      <xdr:rowOff>19050</xdr:rowOff>
    </xdr:from>
    <xdr:to>
      <xdr:col>14</xdr:col>
      <xdr:colOff>476250</xdr:colOff>
      <xdr:row>15</xdr:row>
      <xdr:rowOff>114300</xdr:rowOff>
    </xdr:to>
    <xdr:grpSp>
      <xdr:nvGrpSpPr>
        <xdr:cNvPr id="2" name="Agrupar 1"/>
        <xdr:cNvGrpSpPr/>
      </xdr:nvGrpSpPr>
      <xdr:grpSpPr>
        <a:xfrm>
          <a:off x="3886200" y="971550"/>
          <a:ext cx="5124450" cy="2000250"/>
          <a:chOff x="3476625" y="95250"/>
          <a:chExt cx="5124450" cy="2000250"/>
        </a:xfrm>
        <a:effectLst>
          <a:reflection blurRad="6350" stA="52000" endA="300" endPos="35000" dir="5400000" sy="-100000" algn="bl" rotWithShape="0"/>
        </a:effectLst>
      </xdr:grpSpPr>
      <xdr:sp macro="" textlink="">
        <xdr:nvSpPr>
          <xdr:cNvPr id="6" name="CaixaDeTexto 5"/>
          <xdr:cNvSpPr txBox="1"/>
        </xdr:nvSpPr>
        <xdr:spPr>
          <a:xfrm>
            <a:off x="3476625" y="95250"/>
            <a:ext cx="5124450" cy="200025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CAPÍTULO 11</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Nesta etapa, você aprenderá a manipular os dados de  texto em suas tabelas. Você aprenderá funções como:</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Arrumar()</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Maiúscula()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Minúscula()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 Pri.Maiúscula()</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5.</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Concatenar()</a:t>
            </a:r>
          </a:p>
          <a:p>
            <a:pPr lvl="0"/>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4" name="Conector reto 3"/>
          <xdr:cNvCxnSpPr/>
        </xdr:nvCxnSpPr>
        <xdr:spPr>
          <a:xfrm>
            <a:off x="3562350" y="39052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3552825" y="105727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73.xml><?xml version="1.0" encoding="utf-8"?>
<xdr:wsDr xmlns:xdr="http://schemas.openxmlformats.org/drawingml/2006/spreadsheetDrawing" xmlns:a="http://schemas.openxmlformats.org/drawingml/2006/main">
  <xdr:twoCellAnchor>
    <xdr:from>
      <xdr:col>5</xdr:col>
      <xdr:colOff>276225</xdr:colOff>
      <xdr:row>2</xdr:row>
      <xdr:rowOff>47625</xdr:rowOff>
    </xdr:from>
    <xdr:to>
      <xdr:col>6</xdr:col>
      <xdr:colOff>276225</xdr:colOff>
      <xdr:row>8</xdr:row>
      <xdr:rowOff>38101</xdr:rowOff>
    </xdr:to>
    <xdr:sp macro="" textlink="">
      <xdr:nvSpPr>
        <xdr:cNvPr id="2" name="CaixaDeTexto 1"/>
        <xdr:cNvSpPr txBox="1"/>
      </xdr:nvSpPr>
      <xdr:spPr>
        <a:xfrm>
          <a:off x="8467725" y="447675"/>
          <a:ext cx="1638300" cy="1133476"/>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FUNÇÕES DE TEXTO</a:t>
          </a:r>
          <a:endParaRPr lang="pt-BR" sz="1100" b="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Arrumar (Texto)</a:t>
          </a:r>
        </a:p>
        <a:p>
          <a:r>
            <a:rPr lang="pt-BR" sz="1000" b="0" baseline="0">
              <a:latin typeface="Tahoma" panose="020B0604030504040204" pitchFamily="34" charset="0"/>
              <a:ea typeface="Tahoma" panose="020B0604030504040204" pitchFamily="34" charset="0"/>
              <a:cs typeface="Tahoma" panose="020B0604030504040204" pitchFamily="34" charset="0"/>
            </a:rPr>
            <a:t>Maiúscula (Texto)</a:t>
          </a:r>
        </a:p>
        <a:p>
          <a:r>
            <a:rPr lang="pt-BR" sz="1000" b="0" baseline="0">
              <a:latin typeface="Tahoma" panose="020B0604030504040204" pitchFamily="34" charset="0"/>
              <a:ea typeface="Tahoma" panose="020B0604030504040204" pitchFamily="34" charset="0"/>
              <a:cs typeface="Tahoma" panose="020B0604030504040204" pitchFamily="34" charset="0"/>
            </a:rPr>
            <a:t>Minúscula (Texto)</a:t>
          </a:r>
        </a:p>
        <a:p>
          <a:r>
            <a:rPr lang="pt-BR" sz="1000" b="0" baseline="0">
              <a:latin typeface="Tahoma" panose="020B0604030504040204" pitchFamily="34" charset="0"/>
              <a:ea typeface="Tahoma" panose="020B0604030504040204" pitchFamily="34" charset="0"/>
              <a:cs typeface="Tahoma" panose="020B0604030504040204" pitchFamily="34" charset="0"/>
            </a:rPr>
            <a:t>Pri.Maiúscula (Texto)</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74.xml><?xml version="1.0" encoding="utf-8"?>
<xdr:wsDr xmlns:xdr="http://schemas.openxmlformats.org/drawingml/2006/spreadsheetDrawing" xmlns:a="http://schemas.openxmlformats.org/drawingml/2006/main">
  <xdr:twoCellAnchor>
    <xdr:from>
      <xdr:col>3</xdr:col>
      <xdr:colOff>733424</xdr:colOff>
      <xdr:row>5</xdr:row>
      <xdr:rowOff>143584</xdr:rowOff>
    </xdr:from>
    <xdr:to>
      <xdr:col>10</xdr:col>
      <xdr:colOff>533400</xdr:colOff>
      <xdr:row>17</xdr:row>
      <xdr:rowOff>114300</xdr:rowOff>
    </xdr:to>
    <xdr:grpSp>
      <xdr:nvGrpSpPr>
        <xdr:cNvPr id="8" name="Agrupar 7"/>
        <xdr:cNvGrpSpPr/>
      </xdr:nvGrpSpPr>
      <xdr:grpSpPr>
        <a:xfrm>
          <a:off x="3981449" y="1124659"/>
          <a:ext cx="5619751" cy="2266241"/>
          <a:chOff x="6800849" y="200734"/>
          <a:chExt cx="5619751" cy="2266241"/>
        </a:xfrm>
        <a:effectLst>
          <a:reflection blurRad="6350" stA="52000" endA="300" endPos="35000" dir="5400000" sy="-100000" algn="bl" rotWithShape="0"/>
        </a:effectLst>
      </xdr:grpSpPr>
      <xdr:sp macro="" textlink="">
        <xdr:nvSpPr>
          <xdr:cNvPr id="3" name="CaixaDeTexto 2"/>
          <xdr:cNvSpPr txBox="1"/>
        </xdr:nvSpPr>
        <xdr:spPr>
          <a:xfrm>
            <a:off x="6800849" y="200734"/>
            <a:ext cx="5619751" cy="2266241"/>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FUNÇÕES DE TEXTO</a:t>
            </a:r>
            <a:endParaRPr lang="pt-BR" sz="1100" b="0">
              <a:solidFill>
                <a:srgbClr val="FFC000"/>
              </a:solidFill>
              <a:latin typeface="Tahoma" panose="020B0604030504040204" pitchFamily="34" charset="0"/>
              <a:ea typeface="Tahoma" panose="020B0604030504040204" pitchFamily="34" charset="0"/>
              <a:cs typeface="Tahoma" panose="020B0604030504040204" pitchFamily="34" charset="0"/>
            </a:endParaRPr>
          </a:p>
          <a:p>
            <a:endParaRPr lang="pt-BR" sz="1000" b="0"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Una os textos no campo </a:t>
            </a:r>
            <a:r>
              <a:rPr lang="pt-BR" sz="1000" b="1" baseline="0">
                <a:latin typeface="Tahoma" panose="020B0604030504040204" pitchFamily="34" charset="0"/>
                <a:ea typeface="Tahoma" panose="020B0604030504040204" pitchFamily="34" charset="0"/>
                <a:cs typeface="Tahoma" panose="020B0604030504040204" pitchFamily="34" charset="0"/>
              </a:rPr>
              <a:t>Concatenado</a:t>
            </a:r>
            <a:r>
              <a:rPr lang="pt-BR" sz="1000" b="0" baseline="0">
                <a:latin typeface="Tahoma" panose="020B0604030504040204" pitchFamily="34" charset="0"/>
                <a:ea typeface="Tahoma" panose="020B0604030504040204" pitchFamily="34" charset="0"/>
                <a:cs typeface="Tahoma" panose="020B0604030504040204" pitchFamily="34" charset="0"/>
              </a:rPr>
              <a:t>, usando a</a:t>
            </a:r>
          </a:p>
          <a:p>
            <a:r>
              <a:rPr lang="pt-BR" sz="1000" b="0" baseline="0">
                <a:latin typeface="Tahoma" panose="020B0604030504040204" pitchFamily="34" charset="0"/>
                <a:ea typeface="Tahoma" panose="020B0604030504040204" pitchFamily="34" charset="0"/>
                <a:cs typeface="Tahoma" panose="020B0604030504040204" pitchFamily="34" charset="0"/>
              </a:rPr>
              <a:t>função CONCATENAR.</a:t>
            </a:r>
            <a:endParaRPr lang="pt-BR" sz="1000" b="1">
              <a:latin typeface="Tahoma" panose="020B0604030504040204" pitchFamily="34" charset="0"/>
              <a:ea typeface="Tahoma" panose="020B0604030504040204" pitchFamily="34" charset="0"/>
              <a:cs typeface="Tahoma" panose="020B0604030504040204" pitchFamily="34" charset="0"/>
            </a:endParaRPr>
          </a:p>
        </xdr:txBody>
      </xdr:sp>
      <xdr:pic>
        <xdr:nvPicPr>
          <xdr:cNvPr id="7" name="Imagem 6"/>
          <xdr:cNvPicPr>
            <a:picLocks noChangeAspect="1"/>
          </xdr:cNvPicPr>
        </xdr:nvPicPr>
        <xdr:blipFill>
          <a:blip xmlns:r="http://schemas.openxmlformats.org/officeDocument/2006/relationships" r:embed="rId1"/>
          <a:stretch>
            <a:fillRect/>
          </a:stretch>
        </xdr:blipFill>
        <xdr:spPr>
          <a:xfrm>
            <a:off x="6867525" y="1114425"/>
            <a:ext cx="5428571" cy="1000000"/>
          </a:xfrm>
          <a:prstGeom prst="rect">
            <a:avLst/>
          </a:prstGeom>
        </xdr:spPr>
      </xdr:pic>
    </xdr:grpSp>
    <xdr:clientData/>
  </xdr:twoCellAnchor>
</xdr:wsDr>
</file>

<file path=xl/drawings/drawing75.xml><?xml version="1.0" encoding="utf-8"?>
<xdr:wsDr xmlns:xdr="http://schemas.openxmlformats.org/drawingml/2006/spreadsheetDrawing" xmlns:a="http://schemas.openxmlformats.org/drawingml/2006/main">
  <xdr:twoCellAnchor>
    <xdr:from>
      <xdr:col>4</xdr:col>
      <xdr:colOff>582242</xdr:colOff>
      <xdr:row>1</xdr:row>
      <xdr:rowOff>118148</xdr:rowOff>
    </xdr:from>
    <xdr:to>
      <xdr:col>12</xdr:col>
      <xdr:colOff>266700</xdr:colOff>
      <xdr:row>12</xdr:row>
      <xdr:rowOff>104775</xdr:rowOff>
    </xdr:to>
    <xdr:grpSp>
      <xdr:nvGrpSpPr>
        <xdr:cNvPr id="7" name="Grupo 6"/>
        <xdr:cNvGrpSpPr/>
      </xdr:nvGrpSpPr>
      <xdr:grpSpPr>
        <a:xfrm>
          <a:off x="4411292" y="318173"/>
          <a:ext cx="4666033" cy="2091652"/>
          <a:chOff x="4411292" y="318173"/>
          <a:chExt cx="4666033" cy="2091652"/>
        </a:xfrm>
        <a:effectLst>
          <a:reflection blurRad="6350" stA="52000" endA="300" endPos="35000" dir="5400000" sy="-100000" algn="bl" rotWithShape="0"/>
        </a:effectLst>
      </xdr:grpSpPr>
      <xdr:sp macro="" textlink="">
        <xdr:nvSpPr>
          <xdr:cNvPr id="2" name="CaixaDeTexto 1"/>
          <xdr:cNvSpPr txBox="1"/>
        </xdr:nvSpPr>
        <xdr:spPr>
          <a:xfrm>
            <a:off x="4411292" y="318173"/>
            <a:ext cx="4666033" cy="2091652"/>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lstStyle/>
          <a:p>
            <a:r>
              <a:rPr lang="pt-BR" sz="1100" b="1">
                <a:latin typeface="Tahoma" panose="020B0604030504040204" pitchFamily="34" charset="0"/>
                <a:ea typeface="Tahoma" panose="020B0604030504040204" pitchFamily="34" charset="0"/>
                <a:cs typeface="Tahoma" panose="020B0604030504040204" pitchFamily="34" charset="0"/>
              </a:rPr>
              <a:t>NOME</a:t>
            </a:r>
            <a:r>
              <a:rPr lang="pt-BR" sz="1100" b="1" baseline="0">
                <a:latin typeface="Tahoma" panose="020B0604030504040204" pitchFamily="34" charset="0"/>
                <a:ea typeface="Tahoma" panose="020B0604030504040204" pitchFamily="34" charset="0"/>
                <a:cs typeface="Tahoma" panose="020B0604030504040204" pitchFamily="34" charset="0"/>
              </a:rPr>
              <a:t> COMPLETO</a:t>
            </a:r>
          </a:p>
          <a:p>
            <a:endParaRPr lang="pt-BR" sz="1000" baseline="0">
              <a:latin typeface="Tahoma" panose="020B0604030504040204" pitchFamily="34" charset="0"/>
              <a:ea typeface="Tahoma" panose="020B0604030504040204" pitchFamily="34" charset="0"/>
              <a:cs typeface="Tahoma" panose="020B0604030504040204" pitchFamily="34" charset="0"/>
            </a:endParaRPr>
          </a:p>
          <a:p>
            <a:r>
              <a:rPr lang="pt-BR" sz="1000" baseline="0">
                <a:latin typeface="Tahoma" panose="020B0604030504040204" pitchFamily="34" charset="0"/>
                <a:ea typeface="Tahoma" panose="020B0604030504040204" pitchFamily="34" charset="0"/>
                <a:cs typeface="Tahoma" panose="020B0604030504040204" pitchFamily="34" charset="0"/>
              </a:rPr>
              <a:t>Crie uma fórmula unindo </a:t>
            </a:r>
            <a:r>
              <a:rPr lang="pt-BR" sz="1000" b="1" baseline="0">
                <a:latin typeface="Tahoma" panose="020B0604030504040204" pitchFamily="34" charset="0"/>
                <a:ea typeface="Tahoma" panose="020B0604030504040204" pitchFamily="34" charset="0"/>
                <a:cs typeface="Tahoma" panose="020B0604030504040204" pitchFamily="34" charset="0"/>
              </a:rPr>
              <a:t>Nome</a:t>
            </a:r>
            <a:r>
              <a:rPr lang="pt-BR" sz="1000" baseline="0">
                <a:latin typeface="Tahoma" panose="020B0604030504040204" pitchFamily="34" charset="0"/>
                <a:ea typeface="Tahoma" panose="020B0604030504040204" pitchFamily="34" charset="0"/>
                <a:cs typeface="Tahoma" panose="020B0604030504040204" pitchFamily="34" charset="0"/>
              </a:rPr>
              <a:t> e </a:t>
            </a:r>
            <a:r>
              <a:rPr lang="pt-BR" sz="1000" b="1" baseline="0">
                <a:latin typeface="Tahoma" panose="020B0604030504040204" pitchFamily="34" charset="0"/>
                <a:ea typeface="Tahoma" panose="020B0604030504040204" pitchFamily="34" charset="0"/>
                <a:cs typeface="Tahoma" panose="020B0604030504040204" pitchFamily="34" charset="0"/>
              </a:rPr>
              <a:t>Sobrenome</a:t>
            </a:r>
            <a:r>
              <a:rPr lang="pt-BR" sz="1000" baseline="0">
                <a:latin typeface="Tahoma" panose="020B0604030504040204" pitchFamily="34" charset="0"/>
                <a:ea typeface="Tahoma" panose="020B0604030504040204" pitchFamily="34" charset="0"/>
                <a:cs typeface="Tahoma" panose="020B0604030504040204" pitchFamily="34" charset="0"/>
              </a:rPr>
              <a:t>, com o </a:t>
            </a:r>
          </a:p>
          <a:p>
            <a:r>
              <a:rPr lang="pt-BR" sz="1000" baseline="0">
                <a:latin typeface="Tahoma" panose="020B0604030504040204" pitchFamily="34" charset="0"/>
                <a:ea typeface="Tahoma" panose="020B0604030504040204" pitchFamily="34" charset="0"/>
                <a:cs typeface="Tahoma" panose="020B0604030504040204" pitchFamily="34" charset="0"/>
              </a:rPr>
              <a:t>cuidado de inserir um espaço entre eles. Apresente o resultado com a primeira letra de cada sentença maiúscula.</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6" name="Imagem 5"/>
          <xdr:cNvPicPr>
            <a:picLocks noChangeAspect="1"/>
          </xdr:cNvPicPr>
        </xdr:nvPicPr>
        <xdr:blipFill>
          <a:blip xmlns:r="http://schemas.openxmlformats.org/officeDocument/2006/relationships" r:embed="rId1"/>
          <a:stretch>
            <a:fillRect/>
          </a:stretch>
        </xdr:blipFill>
        <xdr:spPr>
          <a:xfrm>
            <a:off x="5238750" y="1428750"/>
            <a:ext cx="3228571" cy="790476"/>
          </a:xfrm>
          <a:prstGeom prst="rect">
            <a:avLst/>
          </a:prstGeom>
          <a:effectLst>
            <a:reflection blurRad="6350" stA="20000" endPos="35000" dir="5400000" sy="-100000" algn="bl" rotWithShape="0"/>
          </a:effectLst>
        </xdr:spPr>
      </xdr:pic>
    </xdr:grpSp>
    <xdr:clientData/>
  </xdr:twoCellAnchor>
</xdr:wsDr>
</file>

<file path=xl/drawings/drawing76.xml><?xml version="1.0" encoding="utf-8"?>
<xdr:wsDr xmlns:xdr="http://schemas.openxmlformats.org/drawingml/2006/spreadsheetDrawing" xmlns:a="http://schemas.openxmlformats.org/drawingml/2006/main">
  <xdr:twoCellAnchor>
    <xdr:from>
      <xdr:col>5</xdr:col>
      <xdr:colOff>307657</xdr:colOff>
      <xdr:row>9</xdr:row>
      <xdr:rowOff>176533</xdr:rowOff>
    </xdr:from>
    <xdr:to>
      <xdr:col>15</xdr:col>
      <xdr:colOff>4514</xdr:colOff>
      <xdr:row>18</xdr:row>
      <xdr:rowOff>123825</xdr:rowOff>
    </xdr:to>
    <xdr:grpSp>
      <xdr:nvGrpSpPr>
        <xdr:cNvPr id="6" name="Agrupar 5"/>
        <xdr:cNvGrpSpPr/>
      </xdr:nvGrpSpPr>
      <xdr:grpSpPr>
        <a:xfrm>
          <a:off x="3355657" y="1891033"/>
          <a:ext cx="5792857" cy="1661792"/>
          <a:chOff x="3241357" y="1452883"/>
          <a:chExt cx="5902643" cy="1661792"/>
        </a:xfrm>
      </xdr:grpSpPr>
      <xdr:sp macro="" textlink="">
        <xdr:nvSpPr>
          <xdr:cNvPr id="3" name="Retângulo 2"/>
          <xdr:cNvSpPr/>
        </xdr:nvSpPr>
        <xdr:spPr>
          <a:xfrm>
            <a:off x="3241357" y="1452883"/>
            <a:ext cx="5902643" cy="1595117"/>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FUNÇÃO SE</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5" name="Imagem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00700" y="1895475"/>
            <a:ext cx="1219200" cy="1219200"/>
          </a:xfrm>
          <a:prstGeom prst="rect">
            <a:avLst/>
          </a:prstGeom>
          <a:effectLst>
            <a:reflection blurRad="6350" stA="52000" endA="300" endPos="35000" dir="5400000" sy="-100000" algn="bl" rotWithShape="0"/>
          </a:effectLst>
        </xdr:spPr>
      </xdr:pic>
    </xdr:grpSp>
    <xdr:clientData/>
  </xdr:twoCellAnchor>
</xdr:wsDr>
</file>

<file path=xl/drawings/drawing77.xml><?xml version="1.0" encoding="utf-8"?>
<xdr:wsDr xmlns:xdr="http://schemas.openxmlformats.org/drawingml/2006/spreadsheetDrawing" xmlns:a="http://schemas.openxmlformats.org/drawingml/2006/main">
  <xdr:twoCellAnchor>
    <xdr:from>
      <xdr:col>6</xdr:col>
      <xdr:colOff>76200</xdr:colOff>
      <xdr:row>5</xdr:row>
      <xdr:rowOff>9525</xdr:rowOff>
    </xdr:from>
    <xdr:to>
      <xdr:col>14</xdr:col>
      <xdr:colOff>323850</xdr:colOff>
      <xdr:row>15</xdr:row>
      <xdr:rowOff>104775</xdr:rowOff>
    </xdr:to>
    <xdr:grpSp>
      <xdr:nvGrpSpPr>
        <xdr:cNvPr id="2" name="Agrupar 1"/>
        <xdr:cNvGrpSpPr/>
      </xdr:nvGrpSpPr>
      <xdr:grpSpPr>
        <a:xfrm>
          <a:off x="3733800" y="962025"/>
          <a:ext cx="5124450" cy="2000250"/>
          <a:chOff x="3476625" y="95250"/>
          <a:chExt cx="5124450" cy="2000250"/>
        </a:xfrm>
        <a:effectLst>
          <a:reflection blurRad="6350" stA="52000" endA="300" endPos="35000" dir="5400000" sy="-100000" algn="bl" rotWithShape="0"/>
        </a:effectLst>
      </xdr:grpSpPr>
      <xdr:sp macro="" textlink="">
        <xdr:nvSpPr>
          <xdr:cNvPr id="6" name="CaixaDeTexto 5"/>
          <xdr:cNvSpPr txBox="1"/>
        </xdr:nvSpPr>
        <xdr:spPr>
          <a:xfrm>
            <a:off x="3476625" y="95250"/>
            <a:ext cx="5124450" cy="200025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CAPÍTULO 12</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Neste capítulo, será apresentada uma das funções lógicas mais usadas, a função SE.</a:t>
            </a:r>
          </a:p>
          <a:p>
            <a:pPr lvl="0"/>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Termos e Operadores</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O que é Teste Lógico?</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Operadores</a:t>
            </a: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 SE</a:t>
            </a:r>
          </a:p>
          <a:p>
            <a:pPr lvl="0"/>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4" name="Conector reto 3"/>
          <xdr:cNvCxnSpPr/>
        </xdr:nvCxnSpPr>
        <xdr:spPr>
          <a:xfrm>
            <a:off x="3562350" y="39052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3552825" y="105727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514350</xdr:colOff>
      <xdr:row>3</xdr:row>
      <xdr:rowOff>38100</xdr:rowOff>
    </xdr:from>
    <xdr:to>
      <xdr:col>14</xdr:col>
      <xdr:colOff>104775</xdr:colOff>
      <xdr:row>17</xdr:row>
      <xdr:rowOff>180975</xdr:rowOff>
    </xdr:to>
    <xdr:pic>
      <xdr:nvPicPr>
        <xdr:cNvPr id="2" name="Imagem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0" y="609600"/>
          <a:ext cx="6905625"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0</xdr:col>
      <xdr:colOff>48306</xdr:colOff>
      <xdr:row>9</xdr:row>
      <xdr:rowOff>104983</xdr:rowOff>
    </xdr:from>
    <xdr:to>
      <xdr:col>8</xdr:col>
      <xdr:colOff>0</xdr:colOff>
      <xdr:row>22</xdr:row>
      <xdr:rowOff>180974</xdr:rowOff>
    </xdr:to>
    <xdr:grpSp>
      <xdr:nvGrpSpPr>
        <xdr:cNvPr id="6" name="Agrupar 5"/>
        <xdr:cNvGrpSpPr/>
      </xdr:nvGrpSpPr>
      <xdr:grpSpPr>
        <a:xfrm>
          <a:off x="48306" y="1848058"/>
          <a:ext cx="6085794" cy="2562016"/>
          <a:chOff x="10206" y="1885950"/>
          <a:chExt cx="6085794" cy="2552700"/>
        </a:xfrm>
        <a:effectLst>
          <a:reflection blurRad="6350" stA="52000" endA="300" endPos="35000" dir="5400000" sy="-100000" algn="bl" rotWithShape="0"/>
        </a:effectLst>
      </xdr:grpSpPr>
      <xdr:sp macro="" textlink="">
        <xdr:nvSpPr>
          <xdr:cNvPr id="2" name="CaixaDeTexto 1"/>
          <xdr:cNvSpPr txBox="1"/>
        </xdr:nvSpPr>
        <xdr:spPr>
          <a:xfrm>
            <a:off x="10206" y="1885950"/>
            <a:ext cx="6085794" cy="255270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wrap="square" rtlCol="0" anchor="t"/>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SITUAÇÃO</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Se a </a:t>
            </a:r>
            <a:r>
              <a:rPr lang="pt-BR" sz="1000" b="1">
                <a:latin typeface="Tahoma" panose="020B0604030504040204" pitchFamily="34" charset="0"/>
                <a:ea typeface="Tahoma" panose="020B0604030504040204" pitchFamily="34" charset="0"/>
                <a:cs typeface="Tahoma" panose="020B0604030504040204" pitchFamily="34" charset="0"/>
              </a:rPr>
              <a:t>Média</a:t>
            </a:r>
            <a:r>
              <a:rPr lang="pt-BR" sz="1000">
                <a:latin typeface="Tahoma" panose="020B0604030504040204" pitchFamily="34" charset="0"/>
                <a:ea typeface="Tahoma" panose="020B0604030504040204" pitchFamily="34" charset="0"/>
                <a:cs typeface="Tahoma" panose="020B0604030504040204" pitchFamily="34" charset="0"/>
              </a:rPr>
              <a:t> for &gt;= 7 exiba "</a:t>
            </a:r>
            <a:r>
              <a:rPr lang="pt-BR" sz="1000" b="1">
                <a:latin typeface="Tahoma" panose="020B0604030504040204" pitchFamily="34" charset="0"/>
                <a:ea typeface="Tahoma" panose="020B0604030504040204" pitchFamily="34" charset="0"/>
                <a:cs typeface="Tahoma" panose="020B0604030504040204" pitchFamily="34" charset="0"/>
              </a:rPr>
              <a:t>Aprovado</a:t>
            </a:r>
            <a:r>
              <a:rPr lang="pt-BR" sz="1000">
                <a:latin typeface="Tahoma" panose="020B0604030504040204" pitchFamily="34" charset="0"/>
                <a:ea typeface="Tahoma" panose="020B0604030504040204" pitchFamily="34" charset="0"/>
                <a:cs typeface="Tahoma" panose="020B0604030504040204" pitchFamily="34" charset="0"/>
              </a:rPr>
              <a:t>", caso contrário exiba "</a:t>
            </a:r>
            <a:r>
              <a:rPr lang="pt-BR" sz="1000" b="1">
                <a:latin typeface="Tahoma" panose="020B0604030504040204" pitchFamily="34" charset="0"/>
                <a:ea typeface="Tahoma" panose="020B0604030504040204" pitchFamily="34" charset="0"/>
                <a:cs typeface="Tahoma" panose="020B0604030504040204" pitchFamily="34" charset="0"/>
              </a:rPr>
              <a:t>Reprovado</a:t>
            </a:r>
            <a:r>
              <a:rPr lang="pt-BR" sz="1000">
                <a:latin typeface="Tahoma" panose="020B0604030504040204" pitchFamily="34" charset="0"/>
                <a:ea typeface="Tahoma" panose="020B0604030504040204" pitchFamily="34" charset="0"/>
                <a:cs typeface="Tahoma" panose="020B0604030504040204" pitchFamily="34" charset="0"/>
              </a:rPr>
              <a:t>"</a:t>
            </a:r>
          </a:p>
        </xdr:txBody>
      </xdr:sp>
      <xdr:pic>
        <xdr:nvPicPr>
          <xdr:cNvPr id="4" name="Imagem 3"/>
          <xdr:cNvPicPr>
            <a:picLocks noChangeAspect="1"/>
          </xdr:cNvPicPr>
        </xdr:nvPicPr>
        <xdr:blipFill>
          <a:blip xmlns:r="http://schemas.openxmlformats.org/officeDocument/2006/relationships" r:embed="rId1"/>
          <a:stretch>
            <a:fillRect/>
          </a:stretch>
        </xdr:blipFill>
        <xdr:spPr>
          <a:xfrm>
            <a:off x="238125" y="2533650"/>
            <a:ext cx="5533333" cy="1742857"/>
          </a:xfrm>
          <a:prstGeom prst="rect">
            <a:avLst/>
          </a:prstGeom>
          <a:effectLst>
            <a:reflection blurRad="6350" stA="13000" endPos="35000" dir="5400000" sy="-100000" algn="bl" rotWithShape="0"/>
          </a:effectLst>
        </xdr:spPr>
      </xdr:pic>
    </xdr:grpSp>
    <xdr:clientData/>
  </xdr:twoCellAnchor>
</xdr:wsDr>
</file>

<file path=xl/drawings/drawing80.xml><?xml version="1.0" encoding="utf-8"?>
<xdr:wsDr xmlns:xdr="http://schemas.openxmlformats.org/drawingml/2006/spreadsheetDrawing" xmlns:a="http://schemas.openxmlformats.org/drawingml/2006/main">
  <xdr:twoCellAnchor>
    <xdr:from>
      <xdr:col>6</xdr:col>
      <xdr:colOff>0</xdr:colOff>
      <xdr:row>1</xdr:row>
      <xdr:rowOff>0</xdr:rowOff>
    </xdr:from>
    <xdr:to>
      <xdr:col>12</xdr:col>
      <xdr:colOff>371475</xdr:colOff>
      <xdr:row>13</xdr:row>
      <xdr:rowOff>142875</xdr:rowOff>
    </xdr:to>
    <xdr:grpSp>
      <xdr:nvGrpSpPr>
        <xdr:cNvPr id="7" name="Agrupar 6"/>
        <xdr:cNvGrpSpPr/>
      </xdr:nvGrpSpPr>
      <xdr:grpSpPr>
        <a:xfrm>
          <a:off x="4914900" y="200025"/>
          <a:ext cx="4029075" cy="2457450"/>
          <a:chOff x="4914900" y="200025"/>
          <a:chExt cx="4029075" cy="2438400"/>
        </a:xfrm>
        <a:effectLst>
          <a:reflection blurRad="6350" stA="52000" endA="300" endPos="35000" dir="5400000" sy="-100000" algn="bl" rotWithShape="0"/>
        </a:effectLst>
      </xdr:grpSpPr>
      <xdr:sp macro="" textlink="">
        <xdr:nvSpPr>
          <xdr:cNvPr id="3" name="CaixaDeTexto 2"/>
          <xdr:cNvSpPr txBox="1"/>
        </xdr:nvSpPr>
        <xdr:spPr>
          <a:xfrm>
            <a:off x="4914900" y="200025"/>
            <a:ext cx="4029075" cy="2438400"/>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pt-BR" sz="1100" b="1">
                <a:latin typeface="Tahoma" panose="020B0604030504040204" pitchFamily="34" charset="0"/>
                <a:ea typeface="Tahoma" panose="020B0604030504040204" pitchFamily="34" charset="0"/>
                <a:cs typeface="Tahoma" panose="020B0604030504040204" pitchFamily="34" charset="0"/>
              </a:rPr>
              <a:t>CLASSIFICAÇÃO</a:t>
            </a:r>
          </a:p>
          <a:p>
            <a:pPr marL="0" marR="0" indent="0" defTabSz="914400" eaLnBrk="1" fontAlgn="auto" latinLnBrk="0" hangingPunct="1">
              <a:lnSpc>
                <a:spcPct val="100000"/>
              </a:lnSpc>
              <a:spcBef>
                <a:spcPts val="0"/>
              </a:spcBef>
              <a:spcAft>
                <a:spcPts val="0"/>
              </a:spcAft>
              <a:buClrTx/>
              <a:buSzTx/>
              <a:buFontTx/>
              <a:buNone/>
              <a:tabLst/>
              <a:defRPr/>
            </a:pPr>
            <a:endParaRPr lang="pt-BR" sz="1000" b="0">
              <a:latin typeface="Tahoma" panose="020B0604030504040204" pitchFamily="34" charset="0"/>
              <a:ea typeface="Tahoma" panose="020B0604030504040204" pitchFamily="34" charset="0"/>
              <a:cs typeface="Tahoma" panose="020B060403050404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000" b="0">
                <a:latin typeface="Tahoma" panose="020B0604030504040204" pitchFamily="34" charset="0"/>
                <a:ea typeface="Tahoma" panose="020B0604030504040204" pitchFamily="34" charset="0"/>
                <a:cs typeface="Tahoma" panose="020B0604030504040204" pitchFamily="34" charset="0"/>
              </a:rPr>
              <a:t>Se a diferença entre o Ano</a:t>
            </a:r>
            <a:r>
              <a:rPr lang="pt-BR" sz="1000" b="0" baseline="0">
                <a:latin typeface="Tahoma" panose="020B0604030504040204" pitchFamily="34" charset="0"/>
                <a:ea typeface="Tahoma" panose="020B0604030504040204" pitchFamily="34" charset="0"/>
                <a:cs typeface="Tahoma" panose="020B0604030504040204" pitchFamily="34" charset="0"/>
              </a:rPr>
              <a:t> atual e Ano de nascimento, for maior ou igual a 18, então, exiba o texto </a:t>
            </a:r>
            <a:r>
              <a:rPr lang="pt-BR" sz="1000" b="1" baseline="0">
                <a:latin typeface="Tahoma" panose="020B0604030504040204" pitchFamily="34" charset="0"/>
                <a:ea typeface="Tahoma" panose="020B0604030504040204" pitchFamily="34" charset="0"/>
                <a:cs typeface="Tahoma" panose="020B0604030504040204" pitchFamily="34" charset="0"/>
              </a:rPr>
              <a:t>Maior</a:t>
            </a:r>
            <a:r>
              <a:rPr lang="pt-BR" sz="1000" b="0" baseline="0">
                <a:latin typeface="Tahoma" panose="020B0604030504040204" pitchFamily="34" charset="0"/>
                <a:ea typeface="Tahoma" panose="020B0604030504040204" pitchFamily="34" charset="0"/>
                <a:cs typeface="Tahoma" panose="020B0604030504040204" pitchFamily="34" charset="0"/>
              </a:rPr>
              <a:t>, caso contrário apresente o texto </a:t>
            </a:r>
            <a:r>
              <a:rPr lang="pt-BR" sz="1000" b="1" baseline="0">
                <a:latin typeface="Tahoma" panose="020B0604030504040204" pitchFamily="34" charset="0"/>
                <a:ea typeface="Tahoma" panose="020B0604030504040204" pitchFamily="34" charset="0"/>
                <a:cs typeface="Tahoma" panose="020B0604030504040204" pitchFamily="34" charset="0"/>
              </a:rPr>
              <a:t> Menor</a:t>
            </a:r>
            <a:r>
              <a:rPr lang="pt-BR" sz="1000" b="0" baseline="0">
                <a:latin typeface="Tahoma" panose="020B0604030504040204" pitchFamily="34" charset="0"/>
                <a:ea typeface="Tahoma" panose="020B0604030504040204" pitchFamily="34" charset="0"/>
                <a:cs typeface="Tahoma" panose="020B0604030504040204" pitchFamily="34" charset="0"/>
              </a:rPr>
              <a:t>.</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6" name="Imagem 5"/>
          <xdr:cNvPicPr>
            <a:picLocks noChangeAspect="1"/>
          </xdr:cNvPicPr>
        </xdr:nvPicPr>
        <xdr:blipFill>
          <a:blip xmlns:r="http://schemas.openxmlformats.org/officeDocument/2006/relationships" r:embed="rId1"/>
          <a:stretch>
            <a:fillRect/>
          </a:stretch>
        </xdr:blipFill>
        <xdr:spPr>
          <a:xfrm>
            <a:off x="5086350" y="1085186"/>
            <a:ext cx="3704762" cy="136190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wsDr>
</file>

<file path=xl/drawings/drawing81.xml><?xml version="1.0" encoding="utf-8"?>
<xdr:wsDr xmlns:xdr="http://schemas.openxmlformats.org/drawingml/2006/spreadsheetDrawing" xmlns:a="http://schemas.openxmlformats.org/drawingml/2006/main">
  <xdr:twoCellAnchor>
    <xdr:from>
      <xdr:col>6</xdr:col>
      <xdr:colOff>400049</xdr:colOff>
      <xdr:row>4</xdr:row>
      <xdr:rowOff>180974</xdr:rowOff>
    </xdr:from>
    <xdr:to>
      <xdr:col>14</xdr:col>
      <xdr:colOff>257175</xdr:colOff>
      <xdr:row>18</xdr:row>
      <xdr:rowOff>171450</xdr:rowOff>
    </xdr:to>
    <xdr:grpSp>
      <xdr:nvGrpSpPr>
        <xdr:cNvPr id="7" name="Agrupar 6"/>
        <xdr:cNvGrpSpPr/>
      </xdr:nvGrpSpPr>
      <xdr:grpSpPr>
        <a:xfrm>
          <a:off x="6305549" y="962024"/>
          <a:ext cx="6067426" cy="2657476"/>
          <a:chOff x="6305549" y="962024"/>
          <a:chExt cx="6067426" cy="2657476"/>
        </a:xfrm>
      </xdr:grpSpPr>
      <xdr:sp macro="" textlink="">
        <xdr:nvSpPr>
          <xdr:cNvPr id="2" name="CaixaDeTexto 1"/>
          <xdr:cNvSpPr txBox="1"/>
        </xdr:nvSpPr>
        <xdr:spPr>
          <a:xfrm>
            <a:off x="6305549" y="962024"/>
            <a:ext cx="6067426" cy="2657476"/>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pt-BR" sz="1100" b="1">
                <a:latin typeface="Tahoma" panose="020B0604030504040204" pitchFamily="34" charset="0"/>
                <a:ea typeface="Tahoma" panose="020B0604030504040204" pitchFamily="34" charset="0"/>
                <a:cs typeface="Tahoma" panose="020B0604030504040204" pitchFamily="34" charset="0"/>
              </a:rPr>
              <a:t>ANO</a:t>
            </a:r>
          </a:p>
          <a:p>
            <a:pPr marL="0" marR="0" indent="0" defTabSz="914400" eaLnBrk="1" fontAlgn="auto" latinLnBrk="0" hangingPunct="1">
              <a:lnSpc>
                <a:spcPct val="100000"/>
              </a:lnSpc>
              <a:spcBef>
                <a:spcPts val="0"/>
              </a:spcBef>
              <a:spcAft>
                <a:spcPts val="0"/>
              </a:spcAft>
              <a:buClrTx/>
              <a:buSzTx/>
              <a:buFontTx/>
              <a:buNone/>
              <a:tabLst/>
              <a:defRPr/>
            </a:pPr>
            <a:r>
              <a:rPr lang="pt-BR" sz="1000" b="0">
                <a:latin typeface="Tahoma" panose="020B0604030504040204" pitchFamily="34" charset="0"/>
                <a:ea typeface="Tahoma" panose="020B0604030504040204" pitchFamily="34" charset="0"/>
                <a:cs typeface="Tahoma" panose="020B0604030504040204" pitchFamily="34" charset="0"/>
              </a:rPr>
              <a:t>É somente</a:t>
            </a:r>
            <a:r>
              <a:rPr lang="pt-BR" sz="1000" b="0" baseline="0">
                <a:latin typeface="Tahoma" panose="020B0604030504040204" pitchFamily="34" charset="0"/>
                <a:ea typeface="Tahoma" panose="020B0604030504040204" pitchFamily="34" charset="0"/>
                <a:cs typeface="Tahoma" panose="020B0604030504040204" pitchFamily="34" charset="0"/>
              </a:rPr>
              <a:t> o ano do campo Entrada</a:t>
            </a:r>
            <a:endParaRPr lang="pt-BR" sz="1000" b="0">
              <a:latin typeface="Tahoma" panose="020B0604030504040204" pitchFamily="34" charset="0"/>
              <a:ea typeface="Tahoma" panose="020B0604030504040204" pitchFamily="34" charset="0"/>
              <a:cs typeface="Tahoma" panose="020B060403050404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pt-BR" sz="1000" b="1">
              <a:latin typeface="Tahoma" panose="020B0604030504040204" pitchFamily="34" charset="0"/>
              <a:ea typeface="Tahoma" panose="020B0604030504040204" pitchFamily="34" charset="0"/>
              <a:cs typeface="Tahoma" panose="020B060403050404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100" b="1">
                <a:latin typeface="Tahoma" panose="020B0604030504040204" pitchFamily="34" charset="0"/>
                <a:ea typeface="Tahoma" panose="020B0604030504040204" pitchFamily="34" charset="0"/>
                <a:cs typeface="Tahoma" panose="020B0604030504040204" pitchFamily="34" charset="0"/>
              </a:rPr>
              <a:t>AUMENTO</a:t>
            </a:r>
          </a:p>
          <a:p>
            <a:pPr marL="0" marR="0" indent="0" defTabSz="914400" eaLnBrk="1" fontAlgn="auto" latinLnBrk="0" hangingPunct="1">
              <a:lnSpc>
                <a:spcPct val="100000"/>
              </a:lnSpc>
              <a:spcBef>
                <a:spcPts val="0"/>
              </a:spcBef>
              <a:spcAft>
                <a:spcPts val="0"/>
              </a:spcAft>
              <a:buClrTx/>
              <a:buSzTx/>
              <a:buFontTx/>
              <a:buNone/>
              <a:tabLst/>
              <a:defRPr/>
            </a:pPr>
            <a:r>
              <a:rPr lang="pt-BR" sz="1000">
                <a:latin typeface="Tahoma" panose="020B0604030504040204" pitchFamily="34" charset="0"/>
                <a:ea typeface="Tahoma" panose="020B0604030504040204" pitchFamily="34" charset="0"/>
                <a:cs typeface="Tahoma" panose="020B0604030504040204" pitchFamily="34" charset="0"/>
              </a:rPr>
              <a:t>Se o </a:t>
            </a:r>
            <a:r>
              <a:rPr lang="pt-BR" sz="1000" b="1">
                <a:solidFill>
                  <a:schemeClr val="lt1"/>
                </a:solidFill>
                <a:effectLst/>
                <a:latin typeface="Tahoma" panose="020B0604030504040204" pitchFamily="34" charset="0"/>
                <a:ea typeface="Tahoma" panose="020B0604030504040204" pitchFamily="34" charset="0"/>
                <a:cs typeface="Tahoma" panose="020B0604030504040204" pitchFamily="34" charset="0"/>
              </a:rPr>
              <a:t>Ano da Entrada</a:t>
            </a:r>
            <a:r>
              <a:rPr lang="pt-BR" sz="1000">
                <a:latin typeface="Tahoma" panose="020B0604030504040204" pitchFamily="34" charset="0"/>
                <a:ea typeface="Tahoma" panose="020B0604030504040204" pitchFamily="34" charset="0"/>
                <a:cs typeface="Tahoma" panose="020B0604030504040204" pitchFamily="34" charset="0"/>
              </a:rPr>
              <a:t> for inferior ao </a:t>
            </a:r>
            <a:r>
              <a:rPr lang="pt-BR" sz="1000" b="1">
                <a:latin typeface="Tahoma" panose="020B0604030504040204" pitchFamily="34" charset="0"/>
                <a:ea typeface="Tahoma" panose="020B0604030504040204" pitchFamily="34" charset="0"/>
                <a:cs typeface="Tahoma" panose="020B0604030504040204" pitchFamily="34" charset="0"/>
              </a:rPr>
              <a:t>Ano Atual </a:t>
            </a:r>
            <a:r>
              <a:rPr lang="pt-BR" sz="1000">
                <a:latin typeface="Tahoma" panose="020B0604030504040204" pitchFamily="34" charset="0"/>
                <a:ea typeface="Tahoma" panose="020B0604030504040204" pitchFamily="34" charset="0"/>
                <a:cs typeface="Tahoma" panose="020B0604030504040204" pitchFamily="34" charset="0"/>
              </a:rPr>
              <a:t>o aumento será de 5%,</a:t>
            </a:r>
            <a:r>
              <a:rPr lang="pt-BR" sz="1000" baseline="0">
                <a:latin typeface="Tahoma" panose="020B0604030504040204" pitchFamily="34" charset="0"/>
                <a:ea typeface="Tahoma" panose="020B0604030504040204" pitchFamily="34" charset="0"/>
                <a:cs typeface="Tahoma" panose="020B0604030504040204" pitchFamily="34" charset="0"/>
              </a:rPr>
              <a:t> caso contrário será de 2%</a:t>
            </a:r>
          </a:p>
          <a:p>
            <a:pPr marL="0" marR="0" indent="0" defTabSz="914400" eaLnBrk="1" fontAlgn="auto" latinLnBrk="0" hangingPunct="1">
              <a:lnSpc>
                <a:spcPct val="100000"/>
              </a:lnSpc>
              <a:spcBef>
                <a:spcPts val="0"/>
              </a:spcBef>
              <a:spcAft>
                <a:spcPts val="0"/>
              </a:spcAft>
              <a:buClrTx/>
              <a:buSzTx/>
              <a:buFontTx/>
              <a:buNone/>
              <a:tabLst/>
              <a:defRPr/>
            </a:pPr>
            <a:endParaRPr lang="pt-BR" sz="1000" baseline="0">
              <a:latin typeface="Tahoma" panose="020B0604030504040204" pitchFamily="34" charset="0"/>
              <a:ea typeface="Tahoma" panose="020B0604030504040204" pitchFamily="34" charset="0"/>
              <a:cs typeface="Tahoma" panose="020B060403050404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100" b="1" baseline="0">
                <a:latin typeface="Tahoma" panose="020B0604030504040204" pitchFamily="34" charset="0"/>
                <a:ea typeface="Tahoma" panose="020B0604030504040204" pitchFamily="34" charset="0"/>
                <a:cs typeface="Tahoma" panose="020B0604030504040204" pitchFamily="34" charset="0"/>
              </a:rPr>
              <a:t>NOVO SALARIO</a:t>
            </a:r>
          </a:p>
          <a:p>
            <a:pPr marL="0" marR="0" indent="0" defTabSz="914400" eaLnBrk="1" fontAlgn="auto" latinLnBrk="0" hangingPunct="1">
              <a:lnSpc>
                <a:spcPct val="100000"/>
              </a:lnSpc>
              <a:spcBef>
                <a:spcPts val="0"/>
              </a:spcBef>
              <a:spcAft>
                <a:spcPts val="0"/>
              </a:spcAft>
              <a:buClrTx/>
              <a:buSzTx/>
              <a:buFontTx/>
              <a:buNone/>
              <a:tabLst/>
              <a:defRPr/>
            </a:pPr>
            <a:r>
              <a:rPr lang="pt-BR" sz="1000" baseline="0">
                <a:latin typeface="Tahoma" panose="020B0604030504040204" pitchFamily="34" charset="0"/>
                <a:ea typeface="Tahoma" panose="020B0604030504040204" pitchFamily="34" charset="0"/>
                <a:cs typeface="Tahoma" panose="020B0604030504040204" pitchFamily="34" charset="0"/>
              </a:rPr>
              <a:t>Salário Atual + Aumento</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6" name="Imagem 5"/>
          <xdr:cNvPicPr>
            <a:picLocks noChangeAspect="1"/>
          </xdr:cNvPicPr>
        </xdr:nvPicPr>
        <xdr:blipFill>
          <a:blip xmlns:r="http://schemas.openxmlformats.org/officeDocument/2006/relationships" r:embed="rId1"/>
          <a:stretch>
            <a:fillRect/>
          </a:stretch>
        </xdr:blipFill>
        <xdr:spPr>
          <a:xfrm>
            <a:off x="6391274" y="2419349"/>
            <a:ext cx="5933333" cy="971429"/>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wsDr>
</file>

<file path=xl/drawings/drawing82.xml><?xml version="1.0" encoding="utf-8"?>
<xdr:wsDr xmlns:xdr="http://schemas.openxmlformats.org/drawingml/2006/spreadsheetDrawing" xmlns:a="http://schemas.openxmlformats.org/drawingml/2006/main">
  <xdr:twoCellAnchor>
    <xdr:from>
      <xdr:col>0</xdr:col>
      <xdr:colOff>0</xdr:colOff>
      <xdr:row>5</xdr:row>
      <xdr:rowOff>92076</xdr:rowOff>
    </xdr:from>
    <xdr:to>
      <xdr:col>8</xdr:col>
      <xdr:colOff>252641</xdr:colOff>
      <xdr:row>16</xdr:row>
      <xdr:rowOff>28575</xdr:rowOff>
    </xdr:to>
    <xdr:grpSp>
      <xdr:nvGrpSpPr>
        <xdr:cNvPr id="6" name="Agrupar 5"/>
        <xdr:cNvGrpSpPr/>
      </xdr:nvGrpSpPr>
      <xdr:grpSpPr>
        <a:xfrm>
          <a:off x="0" y="1073151"/>
          <a:ext cx="4710341" cy="2041524"/>
          <a:chOff x="5081359" y="63501"/>
          <a:chExt cx="4710341" cy="2041524"/>
        </a:xfrm>
        <a:effectLst>
          <a:reflection blurRad="6350" stA="52000" endA="300" endPos="35000" dir="5400000" sy="-100000" algn="bl" rotWithShape="0"/>
        </a:effectLst>
      </xdr:grpSpPr>
      <xdr:sp macro="" textlink="">
        <xdr:nvSpPr>
          <xdr:cNvPr id="2" name="CaixaDeTexto 1"/>
          <xdr:cNvSpPr txBox="1"/>
        </xdr:nvSpPr>
        <xdr:spPr>
          <a:xfrm>
            <a:off x="5081359" y="63501"/>
            <a:ext cx="4710341" cy="2041524"/>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wrap="square" rtlCol="0" anchor="t"/>
          <a:lstStyle/>
          <a:p>
            <a:r>
              <a:rPr lang="pt-BR" sz="1100" b="1">
                <a:latin typeface="Tahoma" panose="020B0604030504040204" pitchFamily="34" charset="0"/>
                <a:ea typeface="Tahoma" panose="020B0604030504040204" pitchFamily="34" charset="0"/>
                <a:cs typeface="Tahoma" panose="020B0604030504040204" pitchFamily="34" charset="0"/>
              </a:rPr>
              <a:t>RESULTADO</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Se a </a:t>
            </a:r>
            <a:r>
              <a:rPr lang="pt-BR" sz="1000" b="1">
                <a:latin typeface="Tahoma" panose="020B0604030504040204" pitchFamily="34" charset="0"/>
                <a:ea typeface="Tahoma" panose="020B0604030504040204" pitchFamily="34" charset="0"/>
                <a:cs typeface="Tahoma" panose="020B0604030504040204" pitchFamily="34" charset="0"/>
              </a:rPr>
              <a:t>Soma</a:t>
            </a:r>
            <a:r>
              <a:rPr lang="pt-BR" sz="1000" b="0">
                <a:latin typeface="Tahoma" panose="020B0604030504040204" pitchFamily="34" charset="0"/>
                <a:ea typeface="Tahoma" panose="020B0604030504040204" pitchFamily="34" charset="0"/>
                <a:cs typeface="Tahoma" panose="020B0604030504040204" pitchFamily="34" charset="0"/>
              </a:rPr>
              <a:t> for maior ou igual à</a:t>
            </a:r>
            <a:r>
              <a:rPr lang="pt-BR" sz="1000" b="0" baseline="0">
                <a:latin typeface="Tahoma" panose="020B0604030504040204" pitchFamily="34" charset="0"/>
                <a:ea typeface="Tahoma" panose="020B0604030504040204" pitchFamily="34" charset="0"/>
                <a:cs typeface="Tahoma" panose="020B0604030504040204" pitchFamily="34" charset="0"/>
              </a:rPr>
              <a:t> </a:t>
            </a:r>
            <a:r>
              <a:rPr lang="pt-BR" sz="1000" b="1" baseline="0">
                <a:latin typeface="Tahoma" panose="020B0604030504040204" pitchFamily="34" charset="0"/>
                <a:ea typeface="Tahoma" panose="020B0604030504040204" pitchFamily="34" charset="0"/>
                <a:cs typeface="Tahoma" panose="020B0604030504040204" pitchFamily="34" charset="0"/>
              </a:rPr>
              <a:t>Meta </a:t>
            </a:r>
            <a:r>
              <a:rPr lang="pt-BR" sz="1000">
                <a:latin typeface="Tahoma" panose="020B0604030504040204" pitchFamily="34" charset="0"/>
                <a:ea typeface="Tahoma" panose="020B0604030504040204" pitchFamily="34" charset="0"/>
                <a:cs typeface="Tahoma" panose="020B0604030504040204" pitchFamily="34" charset="0"/>
              </a:rPr>
              <a:t>exiba</a:t>
            </a:r>
            <a:r>
              <a:rPr lang="pt-BR" sz="1000" baseline="0">
                <a:latin typeface="Tahoma" panose="020B0604030504040204" pitchFamily="34" charset="0"/>
                <a:ea typeface="Tahoma" panose="020B0604030504040204" pitchFamily="34" charset="0"/>
                <a:cs typeface="Tahoma" panose="020B0604030504040204" pitchFamily="34" charset="0"/>
              </a:rPr>
              <a:t> "Prêmio", </a:t>
            </a:r>
          </a:p>
          <a:p>
            <a:r>
              <a:rPr lang="pt-BR" sz="1000" baseline="0">
                <a:latin typeface="Tahoma" panose="020B0604030504040204" pitchFamily="34" charset="0"/>
                <a:ea typeface="Tahoma" panose="020B0604030504040204" pitchFamily="34" charset="0"/>
                <a:cs typeface="Tahoma" panose="020B0604030504040204" pitchFamily="34" charset="0"/>
              </a:rPr>
              <a:t>caso contrário exiba "-"</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5" name="Imagem 4"/>
          <xdr:cNvPicPr>
            <a:picLocks noChangeAspect="1"/>
          </xdr:cNvPicPr>
        </xdr:nvPicPr>
        <xdr:blipFill>
          <a:blip xmlns:r="http://schemas.openxmlformats.org/officeDocument/2006/relationships" r:embed="rId1"/>
          <a:stretch>
            <a:fillRect/>
          </a:stretch>
        </xdr:blipFill>
        <xdr:spPr>
          <a:xfrm>
            <a:off x="5476875" y="866775"/>
            <a:ext cx="3857143" cy="98095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wsDr>
</file>

<file path=xl/drawings/drawing83.xml><?xml version="1.0" encoding="utf-8"?>
<xdr:wsDr xmlns:xdr="http://schemas.openxmlformats.org/drawingml/2006/spreadsheetDrawing" xmlns:a="http://schemas.openxmlformats.org/drawingml/2006/main">
  <xdr:twoCellAnchor>
    <xdr:from>
      <xdr:col>8</xdr:col>
      <xdr:colOff>19051</xdr:colOff>
      <xdr:row>3</xdr:row>
      <xdr:rowOff>95250</xdr:rowOff>
    </xdr:from>
    <xdr:to>
      <xdr:col>14</xdr:col>
      <xdr:colOff>238125</xdr:colOff>
      <xdr:row>13</xdr:row>
      <xdr:rowOff>9526</xdr:rowOff>
    </xdr:to>
    <xdr:grpSp>
      <xdr:nvGrpSpPr>
        <xdr:cNvPr id="10" name="Grupo 9"/>
        <xdr:cNvGrpSpPr/>
      </xdr:nvGrpSpPr>
      <xdr:grpSpPr>
        <a:xfrm>
          <a:off x="5610226" y="895350"/>
          <a:ext cx="5629274" cy="1819276"/>
          <a:chOff x="5857876" y="1047750"/>
          <a:chExt cx="5629274" cy="1819276"/>
        </a:xfrm>
        <a:effectLst>
          <a:reflection blurRad="6350" stA="52000" endA="300" endPos="35000" dir="5400000" sy="-100000" algn="bl" rotWithShape="0"/>
        </a:effectLst>
      </xdr:grpSpPr>
      <xdr:sp macro="" textlink="">
        <xdr:nvSpPr>
          <xdr:cNvPr id="2" name="CaixaDeTexto 1"/>
          <xdr:cNvSpPr txBox="1"/>
        </xdr:nvSpPr>
        <xdr:spPr>
          <a:xfrm>
            <a:off x="5857876" y="1047750"/>
            <a:ext cx="5629274" cy="1819276"/>
          </a:xfrm>
          <a:prstGeom prst="rect">
            <a:avLst/>
          </a:prstGeom>
          <a:solidFill>
            <a:schemeClr val="accent6">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t">
            <a:noAutofit/>
          </a:bodyPr>
          <a:lstStyle/>
          <a:p>
            <a:r>
              <a:rPr lang="pt-BR" sz="1100" b="1">
                <a:solidFill>
                  <a:schemeClr val="bg1"/>
                </a:solidFill>
                <a:latin typeface="Tahoma" panose="020B0604030504040204" pitchFamily="34" charset="0"/>
                <a:ea typeface="Tahoma" panose="020B0604030504040204" pitchFamily="34" charset="0"/>
                <a:cs typeface="Tahoma" panose="020B0604030504040204" pitchFamily="34" charset="0"/>
              </a:rPr>
              <a:t>DATA DE PAGAMENTO</a:t>
            </a:r>
          </a:p>
          <a:p>
            <a:endPar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a:p>
            <a:r>
              <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rPr>
              <a:t>Se</a:t>
            </a:r>
            <a:r>
              <a:rPr lang="pt-BR" sz="1000" b="0" baseline="0">
                <a:solidFill>
                  <a:schemeClr val="bg1"/>
                </a:solidFill>
                <a:effectLst/>
                <a:latin typeface="Tahoma" panose="020B0604030504040204" pitchFamily="34" charset="0"/>
                <a:ea typeface="Tahoma" panose="020B0604030504040204" pitchFamily="34" charset="0"/>
                <a:cs typeface="Tahoma" panose="020B0604030504040204" pitchFamily="34" charset="0"/>
              </a:rPr>
              <a:t> o Total estiver a partir de R$ 8.000,00.</a:t>
            </a:r>
          </a:p>
          <a:p>
            <a:r>
              <a:rPr lang="pt-BR" sz="1000" b="0" baseline="0">
                <a:solidFill>
                  <a:schemeClr val="bg1"/>
                </a:solidFill>
                <a:effectLst/>
                <a:latin typeface="Tahoma" panose="020B0604030504040204" pitchFamily="34" charset="0"/>
                <a:ea typeface="Tahoma" panose="020B0604030504040204" pitchFamily="34" charset="0"/>
                <a:cs typeface="Tahoma" panose="020B0604030504040204" pitchFamily="34" charset="0"/>
              </a:rPr>
              <a:t>acrescente 3 dias na Data Prevista, caso contrário, matenha a</a:t>
            </a:r>
          </a:p>
          <a:p>
            <a:r>
              <a:rPr lang="pt-BR" sz="1000" b="0" baseline="0">
                <a:solidFill>
                  <a:schemeClr val="bg1"/>
                </a:solidFill>
                <a:effectLst/>
                <a:latin typeface="Tahoma" panose="020B0604030504040204" pitchFamily="34" charset="0"/>
                <a:ea typeface="Tahoma" panose="020B0604030504040204" pitchFamily="34" charset="0"/>
                <a:cs typeface="Tahoma" panose="020B0604030504040204" pitchFamily="34" charset="0"/>
              </a:rPr>
              <a:t>Data Prevista.</a:t>
            </a:r>
            <a:endParaRPr lang="pt-BR" sz="1000" b="0">
              <a:solidFill>
                <a:schemeClr val="bg1"/>
              </a:solidFill>
              <a:effectLst/>
              <a:latin typeface="Tahoma" panose="020B0604030504040204" pitchFamily="34" charset="0"/>
              <a:ea typeface="Tahoma" panose="020B0604030504040204" pitchFamily="34" charset="0"/>
              <a:cs typeface="Tahoma" panose="020B0604030504040204" pitchFamily="34" charset="0"/>
            </a:endParaRPr>
          </a:p>
        </xdr:txBody>
      </xdr:sp>
      <xdr:pic>
        <xdr:nvPicPr>
          <xdr:cNvPr id="5" name="Imagem 4"/>
          <xdr:cNvPicPr>
            <a:picLocks noChangeAspect="1"/>
          </xdr:cNvPicPr>
        </xdr:nvPicPr>
        <xdr:blipFill>
          <a:blip xmlns:r="http://schemas.openxmlformats.org/officeDocument/2006/relationships" r:embed="rId1"/>
          <a:stretch>
            <a:fillRect/>
          </a:stretch>
        </xdr:blipFill>
        <xdr:spPr>
          <a:xfrm>
            <a:off x="5953125" y="2057400"/>
            <a:ext cx="5419048" cy="600000"/>
          </a:xfrm>
          <a:prstGeom prst="rect">
            <a:avLst/>
          </a:prstGeom>
          <a:effectLst>
            <a:reflection blurRad="6350" stA="23000" endPos="35000" dir="5400000" sy="-100000" algn="bl" rotWithShape="0"/>
          </a:effectLst>
        </xdr:spPr>
      </xdr:pic>
    </xdr:grpSp>
    <xdr:clientData/>
  </xdr:twoCellAnchor>
</xdr:wsDr>
</file>

<file path=xl/drawings/drawing84.xml><?xml version="1.0" encoding="utf-8"?>
<xdr:wsDr xmlns:xdr="http://schemas.openxmlformats.org/drawingml/2006/spreadsheetDrawing" xmlns:a="http://schemas.openxmlformats.org/drawingml/2006/main">
  <xdr:twoCellAnchor>
    <xdr:from>
      <xdr:col>5</xdr:col>
      <xdr:colOff>157196</xdr:colOff>
      <xdr:row>9</xdr:row>
      <xdr:rowOff>138433</xdr:rowOff>
    </xdr:from>
    <xdr:to>
      <xdr:col>14</xdr:col>
      <xdr:colOff>573439</xdr:colOff>
      <xdr:row>20</xdr:row>
      <xdr:rowOff>30975</xdr:rowOff>
    </xdr:to>
    <xdr:grpSp>
      <xdr:nvGrpSpPr>
        <xdr:cNvPr id="2" name="Agrupar 1"/>
        <xdr:cNvGrpSpPr/>
      </xdr:nvGrpSpPr>
      <xdr:grpSpPr>
        <a:xfrm>
          <a:off x="3205196" y="1852933"/>
          <a:ext cx="5902643" cy="1988042"/>
          <a:chOff x="3519521" y="2072008"/>
          <a:chExt cx="5902643" cy="1988042"/>
        </a:xfrm>
      </xdr:grpSpPr>
      <xdr:pic>
        <xdr:nvPicPr>
          <xdr:cNvPr id="8" name="Imagem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03175" y="2343150"/>
            <a:ext cx="1716900" cy="1716900"/>
          </a:xfrm>
          <a:prstGeom prst="rect">
            <a:avLst/>
          </a:prstGeom>
          <a:effectLst>
            <a:reflection blurRad="6350" stA="52000" endA="300" endPos="35000" dir="5400000" sy="-100000" algn="bl" rotWithShape="0"/>
          </a:effectLst>
        </xdr:spPr>
      </xdr:pic>
      <xdr:grpSp>
        <xdr:nvGrpSpPr>
          <xdr:cNvPr id="17" name="Agrupar 16"/>
          <xdr:cNvGrpSpPr/>
        </xdr:nvGrpSpPr>
        <xdr:grpSpPr>
          <a:xfrm>
            <a:off x="3519521" y="2072008"/>
            <a:ext cx="5902643" cy="1652267"/>
            <a:chOff x="3460432" y="2072008"/>
            <a:chExt cx="5902643" cy="1652267"/>
          </a:xfrm>
        </xdr:grpSpPr>
        <xdr:sp macro="" textlink="">
          <xdr:nvSpPr>
            <xdr:cNvPr id="3" name="Retângulo 2"/>
            <xdr:cNvSpPr/>
          </xdr:nvSpPr>
          <xdr:spPr>
            <a:xfrm>
              <a:off x="3460432" y="2072008"/>
              <a:ext cx="5902643" cy="1595117"/>
            </a:xfrm>
            <a:prstGeom prst="rect">
              <a:avLst/>
            </a:prstGeom>
            <a:noFill/>
          </xdr:spPr>
          <xdr:txBody>
            <a:bodyPr wrap="none" lIns="91440" tIns="45720" rIns="91440" bIns="45720">
              <a:prstTxWarp prst="textArchUp">
                <a:avLst/>
              </a:prstTxWarp>
              <a:noAutofit/>
            </a:bodyPr>
            <a:lstStyle/>
            <a:p>
              <a:pPr algn="ctr"/>
              <a:r>
                <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GRÁFICOS</a:t>
              </a:r>
            </a:p>
          </xdr:txBody>
        </xdr:sp>
        <xdr:pic>
          <xdr:nvPicPr>
            <xdr:cNvPr id="7" name="Imagem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4925" y="2705100"/>
              <a:ext cx="1019175" cy="1019175"/>
            </a:xfrm>
            <a:prstGeom prst="rect">
              <a:avLst/>
            </a:prstGeom>
            <a:effectLst>
              <a:reflection blurRad="6350" stA="52000" endA="300" endPos="35000" dir="5400000" sy="-100000" algn="bl" rotWithShape="0"/>
            </a:effectLst>
          </xdr:spPr>
        </xdr:pic>
      </xdr:grpSp>
    </xdr:grpSp>
    <xdr:clientData/>
  </xdr:twoCellAnchor>
</xdr:wsDr>
</file>

<file path=xl/drawings/drawing85.xml><?xml version="1.0" encoding="utf-8"?>
<xdr:wsDr xmlns:xdr="http://schemas.openxmlformats.org/drawingml/2006/spreadsheetDrawing" xmlns:a="http://schemas.openxmlformats.org/drawingml/2006/main">
  <xdr:twoCellAnchor>
    <xdr:from>
      <xdr:col>5</xdr:col>
      <xdr:colOff>333375</xdr:colOff>
      <xdr:row>1</xdr:row>
      <xdr:rowOff>19050</xdr:rowOff>
    </xdr:from>
    <xdr:to>
      <xdr:col>13</xdr:col>
      <xdr:colOff>581025</xdr:colOff>
      <xdr:row>15</xdr:row>
      <xdr:rowOff>28576</xdr:rowOff>
    </xdr:to>
    <xdr:grpSp>
      <xdr:nvGrpSpPr>
        <xdr:cNvPr id="6" name="Agrupar 5"/>
        <xdr:cNvGrpSpPr/>
      </xdr:nvGrpSpPr>
      <xdr:grpSpPr>
        <a:xfrm>
          <a:off x="3381375" y="209550"/>
          <a:ext cx="5124450" cy="2676526"/>
          <a:chOff x="3476625" y="95250"/>
          <a:chExt cx="5124450" cy="2676526"/>
        </a:xfrm>
        <a:effectLst>
          <a:reflection blurRad="6350" stA="52000" endA="300" endPos="35000" dir="5400000" sy="-100000" algn="bl" rotWithShape="0"/>
        </a:effectLst>
      </xdr:grpSpPr>
      <xdr:sp macro="" textlink="">
        <xdr:nvSpPr>
          <xdr:cNvPr id="10" name="CaixaDeTexto 9"/>
          <xdr:cNvSpPr txBox="1"/>
        </xdr:nvSpPr>
        <xdr:spPr>
          <a:xfrm>
            <a:off x="3476625" y="95250"/>
            <a:ext cx="5124450" cy="2676526"/>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CAPÍTULO 13</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Nesta unidade, você aprenderá a ilustrar os dados em  suas tabelas de maneira sofisticada.  Nesta etapa, você aprenderá também:</a:t>
            </a:r>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Gráficos Recomendados</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Atalhos para criar gráfico</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Elementos</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básicos do gráfico</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i="1"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3.1. (Título do gráfico)</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4. Layout Rápido</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5. Alterar Cores</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6. Estilos de Gráfico</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7. Alterar Tipo de Gráfico</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8. Mover Gráfico</a:t>
            </a:r>
            <a:endParaRPr lang="pt-BR" b="0">
              <a:effectLst/>
              <a:latin typeface="Tahoma" panose="020B0604030504040204" pitchFamily="34" charset="0"/>
              <a:ea typeface="Tahoma" panose="020B0604030504040204" pitchFamily="34" charset="0"/>
              <a:cs typeface="Tahoma" panose="020B0604030504040204" pitchFamily="34" charset="0"/>
            </a:endParaRPr>
          </a:p>
          <a:p>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9. Alterar valor máximo de Eixo</a:t>
            </a:r>
            <a:endParaRPr lang="pt-BR" b="0">
              <a:effectLst/>
              <a:latin typeface="Tahoma" panose="020B0604030504040204" pitchFamily="34" charset="0"/>
              <a:ea typeface="Tahoma" panose="020B0604030504040204" pitchFamily="34" charset="0"/>
              <a:cs typeface="Tahoma" panose="020B0604030504040204" pitchFamily="34" charset="0"/>
            </a:endParaRPr>
          </a:p>
          <a:p>
            <a:pPr lvl="0"/>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8" name="Conector reto 7"/>
          <xdr:cNvCxnSpPr/>
        </xdr:nvCxnSpPr>
        <xdr:spPr>
          <a:xfrm>
            <a:off x="3562350" y="39052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Conector reto 8"/>
          <xdr:cNvCxnSpPr/>
        </xdr:nvCxnSpPr>
        <xdr:spPr>
          <a:xfrm>
            <a:off x="3552825" y="90487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86.xml><?xml version="1.0" encoding="utf-8"?>
<xdr:wsDr xmlns:xdr="http://schemas.openxmlformats.org/drawingml/2006/spreadsheetDrawing" xmlns:a="http://schemas.openxmlformats.org/drawingml/2006/main">
  <xdr:twoCellAnchor>
    <xdr:from>
      <xdr:col>6</xdr:col>
      <xdr:colOff>95251</xdr:colOff>
      <xdr:row>0</xdr:row>
      <xdr:rowOff>38100</xdr:rowOff>
    </xdr:from>
    <xdr:to>
      <xdr:col>18</xdr:col>
      <xdr:colOff>190501</xdr:colOff>
      <xdr:row>22</xdr:row>
      <xdr:rowOff>38100</xdr:rowOff>
    </xdr:to>
    <xdr:grpSp>
      <xdr:nvGrpSpPr>
        <xdr:cNvPr id="3" name="Agrupar 2"/>
        <xdr:cNvGrpSpPr/>
      </xdr:nvGrpSpPr>
      <xdr:grpSpPr>
        <a:xfrm>
          <a:off x="3190876" y="38100"/>
          <a:ext cx="9124950" cy="4191000"/>
          <a:chOff x="3943351" y="47625"/>
          <a:chExt cx="9124950" cy="4191000"/>
        </a:xfrm>
      </xdr:grpSpPr>
      <xdr:sp macro="" textlink="">
        <xdr:nvSpPr>
          <xdr:cNvPr id="2" name="CaixaDeTexto 1"/>
          <xdr:cNvSpPr txBox="1"/>
        </xdr:nvSpPr>
        <xdr:spPr>
          <a:xfrm>
            <a:off x="3943351" y="47625"/>
            <a:ext cx="9124950" cy="419100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wrap="square" rtlCol="0" anchor="t"/>
          <a:lstStyle/>
          <a:p>
            <a:r>
              <a:rPr lang="pt-BR" sz="1100" b="1" baseline="0">
                <a:solidFill>
                  <a:srgbClr val="FFC000"/>
                </a:solidFill>
                <a:latin typeface="Tahoma" panose="020B0604030504040204" pitchFamily="34" charset="0"/>
                <a:ea typeface="Tahoma" panose="020B0604030504040204" pitchFamily="34" charset="0"/>
                <a:cs typeface="Tahoma" panose="020B0604030504040204" pitchFamily="34" charset="0"/>
              </a:rPr>
              <a:t>GRÁFICOS</a:t>
            </a:r>
          </a:p>
          <a:p>
            <a:endParaRPr lang="pt-BR" sz="1000" b="1" baseline="0">
              <a:latin typeface="Tahoma" panose="020B0604030504040204" pitchFamily="34" charset="0"/>
              <a:ea typeface="Tahoma" panose="020B0604030504040204" pitchFamily="34" charset="0"/>
              <a:cs typeface="Tahoma" panose="020B0604030504040204" pitchFamily="34" charset="0"/>
            </a:endParaRPr>
          </a:p>
          <a:p>
            <a:r>
              <a:rPr lang="pt-BR" sz="1000" b="0" baseline="0">
                <a:latin typeface="Tahoma" panose="020B0604030504040204" pitchFamily="34" charset="0"/>
                <a:ea typeface="Tahoma" panose="020B0604030504040204" pitchFamily="34" charset="0"/>
                <a:cs typeface="Tahoma" panose="020B0604030504040204" pitchFamily="34" charset="0"/>
              </a:rPr>
              <a:t>Criar os seguintes gráficos:</a:t>
            </a:r>
          </a:p>
        </xdr:txBody>
      </xdr:sp>
      <xdr:pic>
        <xdr:nvPicPr>
          <xdr:cNvPr id="17" name="Imagem 16"/>
          <xdr:cNvPicPr>
            <a:picLocks noChangeAspect="1"/>
          </xdr:cNvPicPr>
        </xdr:nvPicPr>
        <xdr:blipFill>
          <a:blip xmlns:r="http://schemas.openxmlformats.org/officeDocument/2006/relationships" r:embed="rId1"/>
          <a:stretch>
            <a:fillRect/>
          </a:stretch>
        </xdr:blipFill>
        <xdr:spPr>
          <a:xfrm>
            <a:off x="4029075" y="733425"/>
            <a:ext cx="4142857" cy="2619048"/>
          </a:xfrm>
          <a:prstGeom prst="rect">
            <a:avLst/>
          </a:prstGeom>
          <a:effectLst>
            <a:reflection blurRad="6350" stA="52000" endA="300" endPos="35000" dir="5400000" sy="-100000" algn="bl" rotWithShape="0"/>
          </a:effectLst>
        </xdr:spPr>
      </xdr:pic>
      <xdr:pic>
        <xdr:nvPicPr>
          <xdr:cNvPr id="18" name="Imagem 17"/>
          <xdr:cNvPicPr>
            <a:picLocks noChangeAspect="1"/>
          </xdr:cNvPicPr>
        </xdr:nvPicPr>
        <xdr:blipFill>
          <a:blip xmlns:r="http://schemas.openxmlformats.org/officeDocument/2006/relationships" r:embed="rId2"/>
          <a:stretch>
            <a:fillRect/>
          </a:stretch>
        </xdr:blipFill>
        <xdr:spPr>
          <a:xfrm>
            <a:off x="8201025" y="828675"/>
            <a:ext cx="4723809" cy="2628571"/>
          </a:xfrm>
          <a:prstGeom prst="rect">
            <a:avLst/>
          </a:prstGeom>
          <a:effectLst>
            <a:reflection blurRad="6350" stA="52000" endA="300" endPos="35000" dir="5400000" sy="-100000" algn="bl" rotWithShape="0"/>
          </a:effectLst>
        </xdr:spPr>
      </xdr:pic>
    </xdr:grpSp>
    <xdr:clientData/>
  </xdr:twoCellAnchor>
</xdr:wsDr>
</file>

<file path=xl/drawings/drawing87.xml><?xml version="1.0" encoding="utf-8"?>
<xdr:wsDr xmlns:xdr="http://schemas.openxmlformats.org/drawingml/2006/spreadsheetDrawing" xmlns:a="http://schemas.openxmlformats.org/drawingml/2006/main">
  <xdr:twoCellAnchor>
    <xdr:from>
      <xdr:col>8</xdr:col>
      <xdr:colOff>609599</xdr:colOff>
      <xdr:row>0</xdr:row>
      <xdr:rowOff>76199</xdr:rowOff>
    </xdr:from>
    <xdr:to>
      <xdr:col>17</xdr:col>
      <xdr:colOff>285750</xdr:colOff>
      <xdr:row>23</xdr:row>
      <xdr:rowOff>142875</xdr:rowOff>
    </xdr:to>
    <xdr:grpSp>
      <xdr:nvGrpSpPr>
        <xdr:cNvPr id="2" name="Agrupar 1"/>
        <xdr:cNvGrpSpPr/>
      </xdr:nvGrpSpPr>
      <xdr:grpSpPr>
        <a:xfrm>
          <a:off x="5667374" y="76199"/>
          <a:ext cx="5162551" cy="4448176"/>
          <a:chOff x="5362574" y="142874"/>
          <a:chExt cx="5162551" cy="4448176"/>
        </a:xfrm>
        <a:solidFill>
          <a:schemeClr val="accent6">
            <a:lumMod val="75000"/>
          </a:schemeClr>
        </a:solidFill>
      </xdr:grpSpPr>
      <xdr:sp macro="" textlink="">
        <xdr:nvSpPr>
          <xdr:cNvPr id="4" name="CaixaDeTexto 3"/>
          <xdr:cNvSpPr txBox="1"/>
        </xdr:nvSpPr>
        <xdr:spPr>
          <a:xfrm>
            <a:off x="5362574" y="142874"/>
            <a:ext cx="5162551" cy="4448176"/>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endParaRPr lang="pt-BR" sz="1000">
              <a:latin typeface="Tahoma" panose="020B0604030504040204" pitchFamily="34" charset="0"/>
              <a:ea typeface="Tahoma" panose="020B0604030504040204" pitchFamily="34" charset="0"/>
              <a:cs typeface="Tahoma" panose="020B060403050404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000">
                <a:latin typeface="Tahoma" panose="020B0604030504040204" pitchFamily="34" charset="0"/>
                <a:ea typeface="Tahoma" panose="020B0604030504040204" pitchFamily="34" charset="0"/>
                <a:cs typeface="Tahoma" panose="020B0604030504040204" pitchFamily="34" charset="0"/>
              </a:rPr>
              <a:t>Crie o gráfico comparando</a:t>
            </a:r>
            <a:r>
              <a:rPr lang="pt-BR" sz="1000" baseline="0">
                <a:latin typeface="Tahoma" panose="020B0604030504040204" pitchFamily="34" charset="0"/>
                <a:ea typeface="Tahoma" panose="020B0604030504040204" pitchFamily="34" charset="0"/>
                <a:cs typeface="Tahoma" panose="020B0604030504040204" pitchFamily="34" charset="0"/>
              </a:rPr>
              <a:t> a </a:t>
            </a:r>
            <a:r>
              <a:rPr lang="pt-BR" sz="1000" b="1" baseline="0">
                <a:latin typeface="Tahoma" panose="020B0604030504040204" pitchFamily="34" charset="0"/>
                <a:ea typeface="Tahoma" panose="020B0604030504040204" pitchFamily="34" charset="0"/>
                <a:cs typeface="Tahoma" panose="020B0604030504040204" pitchFamily="34" charset="0"/>
              </a:rPr>
              <a:t>Média</a:t>
            </a:r>
            <a:r>
              <a:rPr lang="pt-BR" sz="1000" baseline="0">
                <a:latin typeface="Tahoma" panose="020B0604030504040204" pitchFamily="34" charset="0"/>
                <a:ea typeface="Tahoma" panose="020B0604030504040204" pitchFamily="34" charset="0"/>
                <a:cs typeface="Tahoma" panose="020B0604030504040204" pitchFamily="34" charset="0"/>
              </a:rPr>
              <a:t> com a </a:t>
            </a:r>
            <a:r>
              <a:rPr lang="pt-BR" sz="1000" b="1" baseline="0">
                <a:latin typeface="Tahoma" panose="020B0604030504040204" pitchFamily="34" charset="0"/>
                <a:ea typeface="Tahoma" panose="020B0604030504040204" pitchFamily="34" charset="0"/>
                <a:cs typeface="Tahoma" panose="020B0604030504040204" pitchFamily="34" charset="0"/>
              </a:rPr>
              <a:t>Meta</a:t>
            </a:r>
            <a:r>
              <a:rPr lang="pt-BR" sz="1000" b="0" baseline="0">
                <a:latin typeface="Tahoma" panose="020B0604030504040204" pitchFamily="34" charset="0"/>
                <a:ea typeface="Tahoma" panose="020B0604030504040204" pitchFamily="34" charset="0"/>
                <a:cs typeface="Tahoma" panose="020B0604030504040204" pitchFamily="34" charset="0"/>
              </a:rPr>
              <a:t> de cada cidade.</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stretch>
            <a:fillRect/>
          </a:stretch>
        </xdr:blipFill>
        <xdr:spPr>
          <a:xfrm>
            <a:off x="5505450" y="809625"/>
            <a:ext cx="4885714" cy="3428571"/>
          </a:xfrm>
          <a:prstGeom prst="rect">
            <a:avLst/>
          </a:prstGeom>
          <a:grpFill/>
          <a:effectLst>
            <a:reflection blurRad="6350" stA="31000" endPos="18000" dir="5400000" sy="-100000" algn="bl" rotWithShape="0"/>
          </a:effectLst>
        </xdr:spPr>
      </xdr:pic>
    </xdr:grpSp>
    <xdr:clientData/>
  </xdr:twoCellAnchor>
</xdr:wsDr>
</file>

<file path=xl/drawings/drawing88.xml><?xml version="1.0" encoding="utf-8"?>
<xdr:wsDr xmlns:xdr="http://schemas.openxmlformats.org/drawingml/2006/spreadsheetDrawing" xmlns:a="http://schemas.openxmlformats.org/drawingml/2006/main">
  <xdr:twoCellAnchor>
    <xdr:from>
      <xdr:col>9</xdr:col>
      <xdr:colOff>276225</xdr:colOff>
      <xdr:row>10</xdr:row>
      <xdr:rowOff>133350</xdr:rowOff>
    </xdr:from>
    <xdr:to>
      <xdr:col>11</xdr:col>
      <xdr:colOff>169292</xdr:colOff>
      <xdr:row>13</xdr:row>
      <xdr:rowOff>171450</xdr:rowOff>
    </xdr:to>
    <xdr:grpSp>
      <xdr:nvGrpSpPr>
        <xdr:cNvPr id="7" name="Agrupar 6"/>
        <xdr:cNvGrpSpPr/>
      </xdr:nvGrpSpPr>
      <xdr:grpSpPr>
        <a:xfrm>
          <a:off x="5762625" y="2038350"/>
          <a:ext cx="1112267" cy="609600"/>
          <a:chOff x="5762625" y="2038350"/>
          <a:chExt cx="1112267" cy="609600"/>
        </a:xfrm>
      </xdr:grpSpPr>
      <xdr:pic>
        <xdr:nvPicPr>
          <xdr:cNvPr id="5" name="Imagem 4"/>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0" b="99306" l="0" r="100000"/>
                    </a14:imgEffect>
                  </a14:imgLayer>
                </a14:imgProps>
              </a:ext>
            </a:extLst>
          </a:blip>
          <a:stretch>
            <a:fillRect/>
          </a:stretch>
        </xdr:blipFill>
        <xdr:spPr>
          <a:xfrm>
            <a:off x="6324600" y="2057400"/>
            <a:ext cx="550292" cy="542754"/>
          </a:xfrm>
          <a:prstGeom prst="rect">
            <a:avLst/>
          </a:prstGeom>
          <a:noFill/>
        </xdr:spPr>
      </xdr:pic>
      <xdr:pic>
        <xdr:nvPicPr>
          <xdr:cNvPr id="6" name="Imagem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62625" y="2038350"/>
            <a:ext cx="609600" cy="609600"/>
          </a:xfrm>
          <a:prstGeom prst="rect">
            <a:avLst/>
          </a:prstGeom>
        </xdr:spPr>
      </xdr:pic>
    </xdr:grpSp>
    <xdr:clientData/>
  </xdr:twoCellAnchor>
  <xdr:twoCellAnchor>
    <xdr:from>
      <xdr:col>1</xdr:col>
      <xdr:colOff>504825</xdr:colOff>
      <xdr:row>7</xdr:row>
      <xdr:rowOff>119383</xdr:rowOff>
    </xdr:from>
    <xdr:to>
      <xdr:col>19</xdr:col>
      <xdr:colOff>0</xdr:colOff>
      <xdr:row>20</xdr:row>
      <xdr:rowOff>85725</xdr:rowOff>
    </xdr:to>
    <xdr:sp macro="" textlink="">
      <xdr:nvSpPr>
        <xdr:cNvPr id="3" name="Retângulo 2"/>
        <xdr:cNvSpPr/>
      </xdr:nvSpPr>
      <xdr:spPr>
        <a:xfrm>
          <a:off x="1114425" y="1452883"/>
          <a:ext cx="10467975" cy="2442842"/>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ANÁLISE RÁPIDA</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6</xdr:col>
      <xdr:colOff>28575</xdr:colOff>
      <xdr:row>1</xdr:row>
      <xdr:rowOff>19050</xdr:rowOff>
    </xdr:from>
    <xdr:to>
      <xdr:col>14</xdr:col>
      <xdr:colOff>276225</xdr:colOff>
      <xdr:row>11</xdr:row>
      <xdr:rowOff>47625</xdr:rowOff>
    </xdr:to>
    <xdr:grpSp>
      <xdr:nvGrpSpPr>
        <xdr:cNvPr id="2" name="Agrupar 1"/>
        <xdr:cNvGrpSpPr/>
      </xdr:nvGrpSpPr>
      <xdr:grpSpPr>
        <a:xfrm>
          <a:off x="3686175" y="209550"/>
          <a:ext cx="5124450" cy="1933575"/>
          <a:chOff x="3476625" y="95249"/>
          <a:chExt cx="5124450" cy="1933575"/>
        </a:xfrm>
        <a:effectLst>
          <a:reflection blurRad="6350" stA="52000" endA="300" endPos="35000" dir="5400000" sy="-100000" algn="bl" rotWithShape="0"/>
        </a:effectLst>
      </xdr:grpSpPr>
      <xdr:sp macro="" textlink="">
        <xdr:nvSpPr>
          <xdr:cNvPr id="6" name="CaixaDeTexto 5"/>
          <xdr:cNvSpPr txBox="1"/>
        </xdr:nvSpPr>
        <xdr:spPr>
          <a:xfrm>
            <a:off x="3476625" y="95249"/>
            <a:ext cx="5124450" cy="193357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CAPÍTULO 14</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Neste capítulo, você conhecerá a nova ferramenta Análise Rápida permite que você converta seus dados em um gráfico ou em uma tabela, em duas etapas ou menos. Você poderá visualizar seus dados com formatação condicional, minigráficos ou gráficos, e sua escolha poderá ser aplicada com apenas um clique.</a:t>
            </a:r>
          </a:p>
          <a:p>
            <a:pPr lvl="0"/>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Análise Rápida</a:t>
            </a:r>
            <a:endParaRPr lang="pt-BR" b="0">
              <a:effectLst/>
              <a:latin typeface="Tahoma" panose="020B0604030504040204" pitchFamily="34" charset="0"/>
              <a:ea typeface="Tahoma" panose="020B0604030504040204" pitchFamily="34" charset="0"/>
              <a:cs typeface="Tahoma" panose="020B0604030504040204" pitchFamily="34" charset="0"/>
            </a:endParaRPr>
          </a:p>
          <a:p>
            <a:pPr lvl="0"/>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4" name="Conector reto 3"/>
          <xdr:cNvCxnSpPr/>
        </xdr:nvCxnSpPr>
        <xdr:spPr>
          <a:xfrm>
            <a:off x="3562350" y="39052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3590925" y="1428750"/>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90.xml><?xml version="1.0" encoding="utf-8"?>
<xdr:wsDr xmlns:xdr="http://schemas.openxmlformats.org/drawingml/2006/spreadsheetDrawing" xmlns:a="http://schemas.openxmlformats.org/drawingml/2006/main">
  <xdr:twoCellAnchor>
    <xdr:from>
      <xdr:col>9</xdr:col>
      <xdr:colOff>19050</xdr:colOff>
      <xdr:row>0</xdr:row>
      <xdr:rowOff>57149</xdr:rowOff>
    </xdr:from>
    <xdr:to>
      <xdr:col>19</xdr:col>
      <xdr:colOff>8844</xdr:colOff>
      <xdr:row>31</xdr:row>
      <xdr:rowOff>66675</xdr:rowOff>
    </xdr:to>
    <xdr:grpSp>
      <xdr:nvGrpSpPr>
        <xdr:cNvPr id="16" name="Grupo 15"/>
        <xdr:cNvGrpSpPr/>
      </xdr:nvGrpSpPr>
      <xdr:grpSpPr>
        <a:xfrm>
          <a:off x="5943600" y="57149"/>
          <a:ext cx="6085794" cy="5915026"/>
          <a:chOff x="7181850" y="228599"/>
          <a:chExt cx="6085794" cy="5915026"/>
        </a:xfrm>
        <a:effectLst>
          <a:reflection blurRad="6350" stA="52000" endA="300" endPos="35000" dir="5400000" sy="-100000" algn="bl" rotWithShape="0"/>
        </a:effectLst>
      </xdr:grpSpPr>
      <xdr:grpSp>
        <xdr:nvGrpSpPr>
          <xdr:cNvPr id="12" name="Grupo 11"/>
          <xdr:cNvGrpSpPr/>
        </xdr:nvGrpSpPr>
        <xdr:grpSpPr>
          <a:xfrm>
            <a:off x="7181850" y="228599"/>
            <a:ext cx="6085794" cy="5915026"/>
            <a:chOff x="6343650" y="219074"/>
            <a:chExt cx="6085794" cy="5915026"/>
          </a:xfrm>
        </xdr:grpSpPr>
        <xdr:sp macro="" textlink="">
          <xdr:nvSpPr>
            <xdr:cNvPr id="3" name="CaixaDeTexto 2"/>
            <xdr:cNvSpPr txBox="1"/>
          </xdr:nvSpPr>
          <xdr:spPr>
            <a:xfrm>
              <a:off x="6343650" y="219074"/>
              <a:ext cx="6085794" cy="5915026"/>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wrap="square" rtlCol="0" anchor="t"/>
            <a:lstStyle/>
            <a:p>
              <a:r>
                <a:rPr lang="pt-BR" b="1">
                  <a:solidFill>
                    <a:srgbClr val="FFC000"/>
                  </a:solidFill>
                  <a:latin typeface="Tahoma" panose="020B0604030504040204" pitchFamily="34" charset="0"/>
                  <a:ea typeface="Tahoma" panose="020B0604030504040204" pitchFamily="34" charset="0"/>
                  <a:cs typeface="Tahoma" panose="020B0604030504040204" pitchFamily="34" charset="0"/>
                </a:rPr>
                <a:t>ANÁLISE RÁPIDA</a:t>
              </a:r>
            </a:p>
            <a:p>
              <a:endParaRPr lang="pt-BR" b="1">
                <a:latin typeface="Tahoma" panose="020B0604030504040204" pitchFamily="34" charset="0"/>
                <a:ea typeface="Tahoma" panose="020B0604030504040204" pitchFamily="34" charset="0"/>
                <a:cs typeface="Tahoma" panose="020B0604030504040204" pitchFamily="34" charset="0"/>
              </a:endParaRPr>
            </a:p>
            <a:p>
              <a:endParaRPr lang="pt-BR">
                <a:latin typeface="Tahoma" panose="020B0604030504040204" pitchFamily="34" charset="0"/>
                <a:ea typeface="Tahoma" panose="020B0604030504040204" pitchFamily="34" charset="0"/>
                <a:cs typeface="Tahoma" panose="020B0604030504040204" pitchFamily="34" charset="0"/>
              </a:endParaRPr>
            </a:p>
          </xdr:txBody>
        </xdr:sp>
        <xdr:grpSp>
          <xdr:nvGrpSpPr>
            <xdr:cNvPr id="11" name="Grupo 10"/>
            <xdr:cNvGrpSpPr/>
          </xdr:nvGrpSpPr>
          <xdr:grpSpPr>
            <a:xfrm>
              <a:off x="6848475" y="828675"/>
              <a:ext cx="5448299" cy="3248024"/>
              <a:chOff x="3286125" y="800100"/>
              <a:chExt cx="5448299" cy="3248024"/>
            </a:xfrm>
          </xdr:grpSpPr>
          <xdr:pic>
            <xdr:nvPicPr>
              <xdr:cNvPr id="8" name="Imagem 7"/>
              <xdr:cNvPicPr>
                <a:picLocks noChangeAspect="1"/>
              </xdr:cNvPicPr>
            </xdr:nvPicPr>
            <xdr:blipFill>
              <a:blip xmlns:r="http://schemas.openxmlformats.org/officeDocument/2006/relationships" r:embed="rId1"/>
              <a:stretch>
                <a:fillRect/>
              </a:stretch>
            </xdr:blipFill>
            <xdr:spPr>
              <a:xfrm>
                <a:off x="3286125" y="800100"/>
                <a:ext cx="5000000" cy="2761905"/>
              </a:xfrm>
              <a:prstGeom prst="rect">
                <a:avLst/>
              </a:prstGeom>
              <a:effectLst>
                <a:reflection blurRad="6350" stA="14000" endPos="35000" dir="5400000" sy="-100000" algn="bl" rotWithShape="0"/>
              </a:effectLst>
            </xdr:spPr>
          </xdr:pic>
          <xdr:sp macro="" textlink="">
            <xdr:nvSpPr>
              <xdr:cNvPr id="10" name="Seta para a direita 9"/>
              <xdr:cNvSpPr/>
            </xdr:nvSpPr>
            <xdr:spPr>
              <a:xfrm rot="8649868">
                <a:off x="8248649" y="3067049"/>
                <a:ext cx="485775" cy="381000"/>
              </a:xfrm>
              <a:prstGeom prst="rightArrow">
                <a:avLst/>
              </a:prstGeom>
              <a:solidFill>
                <a:srgbClr val="FF0000"/>
              </a:solidFill>
              <a:ln w="28575">
                <a:noFill/>
              </a:ln>
              <a:effectLst>
                <a:outerShdw blurRad="44450" dist="27940" dir="5400000" algn="ctr">
                  <a:srgbClr val="000000">
                    <a:alpha val="32000"/>
                  </a:srgbClr>
                </a:outerShdw>
                <a:reflection blurRad="6350" stA="32000" endPos="35000" dir="5400000" sy="-100000" algn="bl" rotWithShape="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5" name="Seta para a direita 14"/>
              <xdr:cNvSpPr/>
            </xdr:nvSpPr>
            <xdr:spPr>
              <a:xfrm rot="8649868">
                <a:off x="5962649" y="3667124"/>
                <a:ext cx="485775" cy="381000"/>
              </a:xfrm>
              <a:prstGeom prst="rightArrow">
                <a:avLst/>
              </a:prstGeom>
              <a:solidFill>
                <a:srgbClr val="FF0000"/>
              </a:solidFill>
              <a:ln w="28575">
                <a:noFill/>
              </a:ln>
              <a:effectLst>
                <a:outerShdw blurRad="44450" dist="27940" dir="5400000" algn="ctr">
                  <a:srgbClr val="000000">
                    <a:alpha val="32000"/>
                  </a:srgbClr>
                </a:outerShdw>
                <a:reflection blurRad="6350" stA="32000" endPos="35000" dir="5400000" sy="-100000" algn="bl" rotWithShape="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pic>
        <xdr:nvPicPr>
          <xdr:cNvPr id="14" name="Imagem 13"/>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0" b="98515" l="0" r="100000"/>
                    </a14:imgEffect>
                  </a14:imgLayer>
                </a14:imgProps>
              </a:ext>
            </a:extLst>
          </a:blip>
          <a:stretch>
            <a:fillRect/>
          </a:stretch>
        </xdr:blipFill>
        <xdr:spPr>
          <a:xfrm>
            <a:off x="8105775" y="3771900"/>
            <a:ext cx="4276190" cy="1923810"/>
          </a:xfrm>
          <a:prstGeom prst="rect">
            <a:avLst/>
          </a:prstGeom>
          <a:effectLst>
            <a:reflection blurRad="6350" stA="30000" endPos="35000" dir="5400000" sy="-100000" algn="bl" rotWithShape="0"/>
          </a:effectLst>
        </xdr:spPr>
      </xdr:pic>
    </xdr:grpSp>
    <xdr:clientData/>
  </xdr:twoCellAnchor>
</xdr:wsDr>
</file>

<file path=xl/drawings/drawing91.xml><?xml version="1.0" encoding="utf-8"?>
<xdr:wsDr xmlns:xdr="http://schemas.openxmlformats.org/drawingml/2006/spreadsheetDrawing" xmlns:a="http://schemas.openxmlformats.org/drawingml/2006/main">
  <xdr:twoCellAnchor>
    <xdr:from>
      <xdr:col>1</xdr:col>
      <xdr:colOff>352425</xdr:colOff>
      <xdr:row>8</xdr:row>
      <xdr:rowOff>100333</xdr:rowOff>
    </xdr:from>
    <xdr:to>
      <xdr:col>19</xdr:col>
      <xdr:colOff>324275</xdr:colOff>
      <xdr:row>18</xdr:row>
      <xdr:rowOff>142876</xdr:rowOff>
    </xdr:to>
    <xdr:grpSp>
      <xdr:nvGrpSpPr>
        <xdr:cNvPr id="12" name="Agrupar 11"/>
        <xdr:cNvGrpSpPr/>
      </xdr:nvGrpSpPr>
      <xdr:grpSpPr>
        <a:xfrm>
          <a:off x="962025" y="1624333"/>
          <a:ext cx="10944650" cy="1947543"/>
          <a:chOff x="514350" y="1376683"/>
          <a:chExt cx="10982325" cy="1947543"/>
        </a:xfrm>
      </xdr:grpSpPr>
      <xdr:sp macro="" textlink="">
        <xdr:nvSpPr>
          <xdr:cNvPr id="3" name="Retângulo 2"/>
          <xdr:cNvSpPr/>
        </xdr:nvSpPr>
        <xdr:spPr>
          <a:xfrm>
            <a:off x="514350" y="1376683"/>
            <a:ext cx="10982325" cy="1699892"/>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CLASSIFICAÇÃO E FILTRO</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6" name="Imagem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10880" y="1952625"/>
            <a:ext cx="666817" cy="666816"/>
          </a:xfrm>
          <a:prstGeom prst="rect">
            <a:avLst/>
          </a:prstGeom>
          <a:effectLst>
            <a:reflection blurRad="6350" stA="52000" endA="300" endPos="35000" dir="5400000" sy="-100000" algn="bl" rotWithShape="0"/>
          </a:effectLst>
        </xdr:spPr>
      </xdr:pic>
      <xdr:pic>
        <xdr:nvPicPr>
          <xdr:cNvPr id="7" name="Imagem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21825" y="1921650"/>
            <a:ext cx="304800" cy="304800"/>
          </a:xfrm>
          <a:prstGeom prst="rect">
            <a:avLst/>
          </a:prstGeom>
          <a:effectLst>
            <a:reflection blurRad="6350" stA="52000" endA="300" endPos="35000" dir="5400000" sy="-100000" algn="bl" rotWithShape="0"/>
          </a:effectLst>
        </xdr:spPr>
      </xdr:pic>
      <xdr:pic>
        <xdr:nvPicPr>
          <xdr:cNvPr id="9" name="Imagem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29025" y="2228850"/>
            <a:ext cx="304800" cy="304800"/>
          </a:xfrm>
          <a:prstGeom prst="rect">
            <a:avLst/>
          </a:prstGeom>
          <a:effectLst>
            <a:reflection blurRad="6350" stA="52000" endA="300" endPos="35000" dir="5400000" sy="-100000" algn="bl" rotWithShape="0"/>
          </a:effectLst>
        </xdr:spPr>
      </xdr:pic>
      <xdr:pic>
        <xdr:nvPicPr>
          <xdr:cNvPr id="10" name="Imagem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50976" y="1845451"/>
            <a:ext cx="935850" cy="935850"/>
          </a:xfrm>
          <a:prstGeom prst="rect">
            <a:avLst/>
          </a:prstGeom>
          <a:effectLst>
            <a:reflection blurRad="6350" stA="52000" endA="300" endPos="35000" dir="5400000" sy="-100000" algn="bl" rotWithShape="0"/>
          </a:effectLst>
        </xdr:spPr>
      </xdr:pic>
      <xdr:pic>
        <xdr:nvPicPr>
          <xdr:cNvPr id="11" name="Imagem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005601" y="2309776"/>
            <a:ext cx="1014450" cy="1014450"/>
          </a:xfrm>
          <a:prstGeom prst="rect">
            <a:avLst/>
          </a:prstGeom>
          <a:effectLst>
            <a:reflection blurRad="6350" stA="52000" endA="300" endPos="35000" dir="5400000" sy="-100000" algn="bl" rotWithShape="0"/>
          </a:effectLst>
        </xdr:spPr>
      </xdr:pic>
    </xdr:grpSp>
    <xdr:clientData/>
  </xdr:twoCellAnchor>
</xdr:wsDr>
</file>

<file path=xl/drawings/drawing92.xml><?xml version="1.0" encoding="utf-8"?>
<xdr:wsDr xmlns:xdr="http://schemas.openxmlformats.org/drawingml/2006/spreadsheetDrawing" xmlns:a="http://schemas.openxmlformats.org/drawingml/2006/main">
  <xdr:twoCellAnchor>
    <xdr:from>
      <xdr:col>6</xdr:col>
      <xdr:colOff>28575</xdr:colOff>
      <xdr:row>1</xdr:row>
      <xdr:rowOff>19050</xdr:rowOff>
    </xdr:from>
    <xdr:to>
      <xdr:col>14</xdr:col>
      <xdr:colOff>276225</xdr:colOff>
      <xdr:row>15</xdr:row>
      <xdr:rowOff>85725</xdr:rowOff>
    </xdr:to>
    <xdr:grpSp>
      <xdr:nvGrpSpPr>
        <xdr:cNvPr id="2" name="Agrupar 1"/>
        <xdr:cNvGrpSpPr/>
      </xdr:nvGrpSpPr>
      <xdr:grpSpPr>
        <a:xfrm>
          <a:off x="3686175" y="209550"/>
          <a:ext cx="5124450" cy="2733675"/>
          <a:chOff x="3476625" y="95249"/>
          <a:chExt cx="5124450" cy="2733675"/>
        </a:xfrm>
        <a:effectLst>
          <a:reflection blurRad="6350" stA="52000" endA="300" endPos="35000" dir="5400000" sy="-100000" algn="bl" rotWithShape="0"/>
        </a:effectLst>
      </xdr:grpSpPr>
      <xdr:sp macro="" textlink="">
        <xdr:nvSpPr>
          <xdr:cNvPr id="6" name="CaixaDeTexto 5"/>
          <xdr:cNvSpPr txBox="1"/>
        </xdr:nvSpPr>
        <xdr:spPr>
          <a:xfrm>
            <a:off x="3476625" y="95249"/>
            <a:ext cx="5124450" cy="2733675"/>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CAPÍTULO 15</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Use a ferramenta Classificar para alterar a ordem dos dados, para focar em um conjunto de dados específico, use a ferramenta Filtro. Neste capítulo você aprenderá a Classificar e Filtrar os seus dados.</a:t>
            </a:r>
          </a:p>
          <a:p>
            <a:pPr lvl="0"/>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a:t>
            </a:r>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Classificar e Filtrar</a:t>
            </a:r>
            <a:endParaRPr lang="pt-BR" sz="105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1.1. Texto</a:t>
            </a:r>
            <a:endParaRPr lang="pt-BR" sz="105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1.2. Número</a:t>
            </a:r>
            <a:endParaRPr lang="pt-BR" sz="105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1.2. Datas</a:t>
            </a:r>
            <a:endParaRPr lang="pt-BR" sz="105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1.3. Cor de Células</a:t>
            </a:r>
            <a:endParaRPr lang="pt-BR" sz="105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1.4. Cor de Fonte</a:t>
            </a:r>
            <a:endParaRPr lang="pt-BR" sz="105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1.5.</a:t>
            </a:r>
            <a:r>
              <a:rPr lang="pt-BR" sz="110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Ícones de Células</a:t>
            </a:r>
            <a:endParaRPr lang="pt-BR" sz="105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4" name="Conector reto 3"/>
          <xdr:cNvCxnSpPr/>
        </xdr:nvCxnSpPr>
        <xdr:spPr>
          <a:xfrm>
            <a:off x="3562350" y="39052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3562350" y="107632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93.xml><?xml version="1.0" encoding="utf-8"?>
<xdr:wsDr xmlns:xdr="http://schemas.openxmlformats.org/drawingml/2006/spreadsheetDrawing" xmlns:a="http://schemas.openxmlformats.org/drawingml/2006/main">
  <xdr:twoCellAnchor>
    <xdr:from>
      <xdr:col>6</xdr:col>
      <xdr:colOff>95250</xdr:colOff>
      <xdr:row>2</xdr:row>
      <xdr:rowOff>9525</xdr:rowOff>
    </xdr:from>
    <xdr:to>
      <xdr:col>11</xdr:col>
      <xdr:colOff>266699</xdr:colOff>
      <xdr:row>7</xdr:row>
      <xdr:rowOff>123825</xdr:rowOff>
    </xdr:to>
    <xdr:grpSp>
      <xdr:nvGrpSpPr>
        <xdr:cNvPr id="5" name="Agrupar 4"/>
        <xdr:cNvGrpSpPr/>
      </xdr:nvGrpSpPr>
      <xdr:grpSpPr>
        <a:xfrm>
          <a:off x="4933950" y="390525"/>
          <a:ext cx="3219449" cy="1066800"/>
          <a:chOff x="4867275" y="638175"/>
          <a:chExt cx="3219449" cy="1066800"/>
        </a:xfrm>
        <a:effectLst>
          <a:reflection blurRad="6350" stA="52000" endA="300" endPos="35000" dir="5400000" sy="-100000" algn="bl" rotWithShape="0"/>
        </a:effectLst>
      </xdr:grpSpPr>
      <xdr:sp macro="" textlink="">
        <xdr:nvSpPr>
          <xdr:cNvPr id="2" name="CaixaDeTexto 1"/>
          <xdr:cNvSpPr txBox="1"/>
        </xdr:nvSpPr>
        <xdr:spPr>
          <a:xfrm>
            <a:off x="4867275" y="638175"/>
            <a:ext cx="3219449" cy="106680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wrap="square" rtlCol="0" anchor="t"/>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CLASSIFICAÇÃO E FILTRO</a:t>
            </a:r>
          </a:p>
          <a:p>
            <a:endParaRPr lang="pt-BR" sz="1000" b="0">
              <a:latin typeface="Tahoma" panose="020B0604030504040204" pitchFamily="34" charset="0"/>
              <a:ea typeface="Tahoma" panose="020B0604030504040204" pitchFamily="34" charset="0"/>
              <a:cs typeface="Tahoma" panose="020B0604030504040204" pitchFamily="34" charset="0"/>
            </a:endParaRPr>
          </a:p>
          <a:p>
            <a:r>
              <a:rPr lang="pt-BR" sz="1000" b="0">
                <a:latin typeface="Tahoma" panose="020B0604030504040204" pitchFamily="34" charset="0"/>
                <a:ea typeface="Tahoma" panose="020B0604030504040204" pitchFamily="34" charset="0"/>
                <a:cs typeface="Tahoma" panose="020B0604030504040204" pitchFamily="34" charset="0"/>
              </a:rPr>
              <a:t>Texto, Número, Datas, Cor de Células, </a:t>
            </a:r>
          </a:p>
          <a:p>
            <a:r>
              <a:rPr lang="pt-BR" sz="1000" b="0">
                <a:latin typeface="Tahoma" panose="020B0604030504040204" pitchFamily="34" charset="0"/>
                <a:ea typeface="Tahoma" panose="020B0604030504040204" pitchFamily="34" charset="0"/>
                <a:cs typeface="Tahoma" panose="020B0604030504040204" pitchFamily="34" charset="0"/>
              </a:rPr>
              <a:t>Cor</a:t>
            </a:r>
            <a:r>
              <a:rPr lang="pt-BR" sz="1000" b="0" baseline="0">
                <a:latin typeface="Tahoma" panose="020B0604030504040204" pitchFamily="34" charset="0"/>
                <a:ea typeface="Tahoma" panose="020B0604030504040204" pitchFamily="34" charset="0"/>
                <a:cs typeface="Tahoma" panose="020B0604030504040204" pitchFamily="34" charset="0"/>
              </a:rPr>
              <a:t> de Fonte e Ícone da Célula.</a:t>
            </a:r>
            <a:endParaRPr lang="pt-BR" sz="1000" b="0">
              <a:latin typeface="Tahoma" panose="020B0604030504040204" pitchFamily="34" charset="0"/>
              <a:ea typeface="Tahoma" panose="020B0604030504040204" pitchFamily="34" charset="0"/>
              <a:cs typeface="Tahoma" panose="020B0604030504040204" pitchFamily="34" charset="0"/>
            </a:endParaRPr>
          </a:p>
        </xdr:txBody>
      </xdr:sp>
      <xdr:pic>
        <xdr:nvPicPr>
          <xdr:cNvPr id="4" name="Imagem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24725" y="742950"/>
            <a:ext cx="609600" cy="609600"/>
          </a:xfrm>
          <a:prstGeom prst="rect">
            <a:avLst/>
          </a:prstGeom>
          <a:effectLst>
            <a:reflection blurRad="6350" stA="52000" endA="300" endPos="35000" dir="5400000" sy="-100000" algn="bl" rotWithShape="0"/>
          </a:effectLst>
        </xdr:spPr>
      </xdr:pic>
    </xdr:grpSp>
    <xdr:clientData/>
  </xdr:twoCellAnchor>
</xdr:wsDr>
</file>

<file path=xl/drawings/drawing94.xml><?xml version="1.0" encoding="utf-8"?>
<xdr:wsDr xmlns:xdr="http://schemas.openxmlformats.org/drawingml/2006/spreadsheetDrawing" xmlns:a="http://schemas.openxmlformats.org/drawingml/2006/main">
  <xdr:twoCellAnchor>
    <xdr:from>
      <xdr:col>1</xdr:col>
      <xdr:colOff>323851</xdr:colOff>
      <xdr:row>0</xdr:row>
      <xdr:rowOff>0</xdr:rowOff>
    </xdr:from>
    <xdr:to>
      <xdr:col>19</xdr:col>
      <xdr:colOff>285751</xdr:colOff>
      <xdr:row>17</xdr:row>
      <xdr:rowOff>104617</xdr:rowOff>
    </xdr:to>
    <xdr:grpSp>
      <xdr:nvGrpSpPr>
        <xdr:cNvPr id="10" name="Agrupar 9"/>
        <xdr:cNvGrpSpPr/>
      </xdr:nvGrpSpPr>
      <xdr:grpSpPr>
        <a:xfrm>
          <a:off x="933451" y="0"/>
          <a:ext cx="10934700" cy="3343117"/>
          <a:chOff x="933451" y="0"/>
          <a:chExt cx="10934700" cy="3343117"/>
        </a:xfrm>
      </xdr:grpSpPr>
      <xdr:sp macro="" textlink="">
        <xdr:nvSpPr>
          <xdr:cNvPr id="3" name="Retângulo 2"/>
          <xdr:cNvSpPr/>
        </xdr:nvSpPr>
        <xdr:spPr>
          <a:xfrm>
            <a:off x="933451" y="1614167"/>
            <a:ext cx="10934700" cy="1633858"/>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REVISÃO E COMENTÁRIO</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5" name="Imagem 4"/>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0" b="98496" l="0" r="96667"/>
                    </a14:imgEffect>
                  </a14:imgLayer>
                </a14:imgProps>
              </a:ext>
            </a:extLst>
          </a:blip>
          <a:stretch>
            <a:fillRect/>
          </a:stretch>
        </xdr:blipFill>
        <xdr:spPr>
          <a:xfrm>
            <a:off x="4495800" y="2076450"/>
            <a:ext cx="1142857" cy="1266667"/>
          </a:xfrm>
          <a:prstGeom prst="rect">
            <a:avLst/>
          </a:prstGeom>
        </xdr:spPr>
      </xdr:pic>
      <xdr:pic>
        <xdr:nvPicPr>
          <xdr:cNvPr id="7" name="Imagem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10400" y="2105025"/>
            <a:ext cx="1219200" cy="1219200"/>
          </a:xfrm>
          <a:prstGeom prst="rect">
            <a:avLst/>
          </a:prstGeom>
        </xdr:spPr>
      </xdr:pic>
      <xdr:pic>
        <xdr:nvPicPr>
          <xdr:cNvPr id="8" name="Imagem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03075" y="1702575"/>
            <a:ext cx="1219200" cy="1219200"/>
          </a:xfrm>
          <a:prstGeom prst="rect">
            <a:avLst/>
          </a:prstGeom>
        </xdr:spPr>
      </xdr:pic>
      <xdr:pic>
        <xdr:nvPicPr>
          <xdr:cNvPr id="9" name="Imagem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72125" y="0"/>
            <a:ext cx="1219200" cy="1219200"/>
          </a:xfrm>
          <a:prstGeom prst="rect">
            <a:avLst/>
          </a:prstGeom>
        </xdr:spPr>
      </xdr:pic>
    </xdr:grpSp>
    <xdr:clientData/>
  </xdr:twoCellAnchor>
</xdr:wsDr>
</file>

<file path=xl/drawings/drawing95.xml><?xml version="1.0" encoding="utf-8"?>
<xdr:wsDr xmlns:xdr="http://schemas.openxmlformats.org/drawingml/2006/spreadsheetDrawing" xmlns:a="http://schemas.openxmlformats.org/drawingml/2006/main">
  <xdr:twoCellAnchor>
    <xdr:from>
      <xdr:col>6</xdr:col>
      <xdr:colOff>28575</xdr:colOff>
      <xdr:row>1</xdr:row>
      <xdr:rowOff>19051</xdr:rowOff>
    </xdr:from>
    <xdr:to>
      <xdr:col>14</xdr:col>
      <xdr:colOff>276225</xdr:colOff>
      <xdr:row>10</xdr:row>
      <xdr:rowOff>57151</xdr:rowOff>
    </xdr:to>
    <xdr:grpSp>
      <xdr:nvGrpSpPr>
        <xdr:cNvPr id="2" name="Agrupar 1"/>
        <xdr:cNvGrpSpPr/>
      </xdr:nvGrpSpPr>
      <xdr:grpSpPr>
        <a:xfrm>
          <a:off x="3686175" y="209551"/>
          <a:ext cx="5124450" cy="1752600"/>
          <a:chOff x="3476625" y="95250"/>
          <a:chExt cx="5124450" cy="1752600"/>
        </a:xfrm>
        <a:effectLst>
          <a:reflection blurRad="6350" stA="52000" endA="300" endPos="35000" dir="5400000" sy="-100000" algn="bl" rotWithShape="0"/>
        </a:effectLst>
      </xdr:grpSpPr>
      <xdr:sp macro="" textlink="">
        <xdr:nvSpPr>
          <xdr:cNvPr id="6" name="CaixaDeTexto 5"/>
          <xdr:cNvSpPr txBox="1"/>
        </xdr:nvSpPr>
        <xdr:spPr>
          <a:xfrm>
            <a:off x="3476625" y="95250"/>
            <a:ext cx="5124450" cy="175260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CAPÍTULO 16</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Verifique a ortografia de suas planilhas, adicione comentários em células onde os valores são divergentes. Neste capítulo as ferramentas abordadas são:</a:t>
            </a:r>
          </a:p>
          <a:p>
            <a:pPr lvl="0"/>
            <a:endPar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Revisão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 Comentário</a:t>
            </a:r>
          </a:p>
        </xdr:txBody>
      </xdr:sp>
      <xdr:cxnSp macro="">
        <xdr:nvCxnSpPr>
          <xdr:cNvPr id="4" name="Conector reto 3"/>
          <xdr:cNvCxnSpPr/>
        </xdr:nvCxnSpPr>
        <xdr:spPr>
          <a:xfrm>
            <a:off x="3562350" y="390525"/>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3552825" y="933450"/>
            <a:ext cx="48600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96.xml><?xml version="1.0" encoding="utf-8"?>
<xdr:wsDr xmlns:xdr="http://schemas.openxmlformats.org/drawingml/2006/spreadsheetDrawing" xmlns:a="http://schemas.openxmlformats.org/drawingml/2006/main">
  <xdr:twoCellAnchor>
    <xdr:from>
      <xdr:col>12</xdr:col>
      <xdr:colOff>504826</xdr:colOff>
      <xdr:row>3</xdr:row>
      <xdr:rowOff>19050</xdr:rowOff>
    </xdr:from>
    <xdr:to>
      <xdr:col>15</xdr:col>
      <xdr:colOff>533401</xdr:colOff>
      <xdr:row>7</xdr:row>
      <xdr:rowOff>123825</xdr:rowOff>
    </xdr:to>
    <xdr:grpSp>
      <xdr:nvGrpSpPr>
        <xdr:cNvPr id="4" name="Agrupar 3"/>
        <xdr:cNvGrpSpPr/>
      </xdr:nvGrpSpPr>
      <xdr:grpSpPr>
        <a:xfrm>
          <a:off x="8743951" y="609600"/>
          <a:ext cx="2266950" cy="876300"/>
          <a:chOff x="8743951" y="609600"/>
          <a:chExt cx="2266950" cy="876300"/>
        </a:xfrm>
        <a:effectLst>
          <a:reflection blurRad="6350" stA="52000" endA="300" endPos="35000" dir="5400000" sy="-100000" algn="bl" rotWithShape="0"/>
        </a:effectLst>
      </xdr:grpSpPr>
      <xdr:sp macro="" textlink="">
        <xdr:nvSpPr>
          <xdr:cNvPr id="2" name="CaixaDeTexto 1"/>
          <xdr:cNvSpPr txBox="1"/>
        </xdr:nvSpPr>
        <xdr:spPr>
          <a:xfrm>
            <a:off x="8743951" y="647700"/>
            <a:ext cx="2266950" cy="83820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noAutofit/>
          </a:bodyPr>
          <a:lstStyle/>
          <a:p>
            <a:r>
              <a:rPr lang="pt-BR" sz="1100" b="1">
                <a:latin typeface="Tahoma" panose="020B0604030504040204" pitchFamily="34" charset="0"/>
                <a:ea typeface="Tahoma" panose="020B0604030504040204" pitchFamily="34" charset="0"/>
                <a:cs typeface="Tahoma" panose="020B0604030504040204" pitchFamily="34" charset="0"/>
              </a:rPr>
              <a:t>REVISÃO</a:t>
            </a:r>
          </a:p>
          <a:p>
            <a:endParaRPr lang="pt-BR" sz="900">
              <a:latin typeface="Tahoma" panose="020B0604030504040204" pitchFamily="34" charset="0"/>
              <a:ea typeface="Tahoma" panose="020B0604030504040204" pitchFamily="34" charset="0"/>
              <a:cs typeface="Tahoma" panose="020B0604030504040204" pitchFamily="34" charset="0"/>
            </a:endParaRPr>
          </a:p>
          <a:p>
            <a:r>
              <a:rPr lang="pt-BR" sz="900">
                <a:latin typeface="Tahoma" panose="020B0604030504040204" pitchFamily="34" charset="0"/>
                <a:ea typeface="Tahoma" panose="020B0604030504040204" pitchFamily="34" charset="0"/>
                <a:cs typeface="Tahoma" panose="020B0604030504040204" pitchFamily="34" charset="0"/>
              </a:rPr>
              <a:t>Corretor</a:t>
            </a:r>
            <a:r>
              <a:rPr lang="pt-BR" sz="900" baseline="0">
                <a:latin typeface="Tahoma" panose="020B0604030504040204" pitchFamily="34" charset="0"/>
                <a:ea typeface="Tahoma" panose="020B0604030504040204" pitchFamily="34" charset="0"/>
                <a:cs typeface="Tahoma" panose="020B0604030504040204" pitchFamily="34" charset="0"/>
              </a:rPr>
              <a:t> Ortográfico</a:t>
            </a:r>
            <a:endParaRPr lang="pt-BR" sz="900">
              <a:latin typeface="Tahoma" panose="020B0604030504040204" pitchFamily="34" charset="0"/>
              <a:ea typeface="Tahoma" panose="020B0604030504040204" pitchFamily="34" charset="0"/>
              <a:cs typeface="Tahoma" panose="020B0604030504040204" pitchFamily="34" charset="0"/>
            </a:endParaRPr>
          </a:p>
        </xdr:txBody>
      </xdr:sp>
      <xdr:pic>
        <xdr:nvPicPr>
          <xdr:cNvPr id="3" name="Imagem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15550" y="609600"/>
            <a:ext cx="838200" cy="838200"/>
          </a:xfrm>
          <a:prstGeom prst="rect">
            <a:avLst/>
          </a:prstGeom>
        </xdr:spPr>
      </xdr:pic>
    </xdr:grpSp>
    <xdr:clientData/>
  </xdr:twoCellAnchor>
</xdr:wsDr>
</file>

<file path=xl/drawings/drawing97.xml><?xml version="1.0" encoding="utf-8"?>
<xdr:wsDr xmlns:xdr="http://schemas.openxmlformats.org/drawingml/2006/spreadsheetDrawing" xmlns:a="http://schemas.openxmlformats.org/drawingml/2006/main">
  <xdr:twoCellAnchor>
    <xdr:from>
      <xdr:col>1</xdr:col>
      <xdr:colOff>233910</xdr:colOff>
      <xdr:row>0</xdr:row>
      <xdr:rowOff>371475</xdr:rowOff>
    </xdr:from>
    <xdr:to>
      <xdr:col>13</xdr:col>
      <xdr:colOff>274814</xdr:colOff>
      <xdr:row>5</xdr:row>
      <xdr:rowOff>171450</xdr:rowOff>
    </xdr:to>
    <xdr:sp macro="" textlink="">
      <xdr:nvSpPr>
        <xdr:cNvPr id="2" name="Arte do Cabeçalho" descr="Line drawing of tree and house" title="Budget Artwork"/>
        <xdr:cNvSpPr>
          <a:spLocks noChangeAspect="1" noEditPoints="1"/>
        </xdr:cNvSpPr>
      </xdr:nvSpPr>
      <xdr:spPr bwMode="auto">
        <a:xfrm>
          <a:off x="1443585" y="371475"/>
          <a:ext cx="8613404" cy="1285875"/>
        </a:xfrm>
        <a:custGeom>
          <a:avLst/>
          <a:gdLst>
            <a:gd name="T0" fmla="*/ 1465 w 1650"/>
            <a:gd name="T1" fmla="*/ 151 h 173"/>
            <a:gd name="T2" fmla="*/ 1448 w 1650"/>
            <a:gd name="T3" fmla="*/ 156 h 173"/>
            <a:gd name="T4" fmla="*/ 1454 w 1650"/>
            <a:gd name="T5" fmla="*/ 139 h 173"/>
            <a:gd name="T6" fmla="*/ 1424 w 1650"/>
            <a:gd name="T7" fmla="*/ 164 h 173"/>
            <a:gd name="T8" fmla="*/ 1422 w 1650"/>
            <a:gd name="T9" fmla="*/ 105 h 173"/>
            <a:gd name="T10" fmla="*/ 1348 w 1650"/>
            <a:gd name="T11" fmla="*/ 39 h 173"/>
            <a:gd name="T12" fmla="*/ 1200 w 1650"/>
            <a:gd name="T13" fmla="*/ 80 h 173"/>
            <a:gd name="T14" fmla="*/ 1175 w 1650"/>
            <a:gd name="T15" fmla="*/ 116 h 173"/>
            <a:gd name="T16" fmla="*/ 1188 w 1650"/>
            <a:gd name="T17" fmla="*/ 165 h 173"/>
            <a:gd name="T18" fmla="*/ 1127 w 1650"/>
            <a:gd name="T19" fmla="*/ 153 h 173"/>
            <a:gd name="T20" fmla="*/ 1126 w 1650"/>
            <a:gd name="T21" fmla="*/ 136 h 173"/>
            <a:gd name="T22" fmla="*/ 1128 w 1650"/>
            <a:gd name="T23" fmla="*/ 127 h 173"/>
            <a:gd name="T24" fmla="*/ 1123 w 1650"/>
            <a:gd name="T25" fmla="*/ 110 h 173"/>
            <a:gd name="T26" fmla="*/ 1108 w 1650"/>
            <a:gd name="T27" fmla="*/ 85 h 173"/>
            <a:gd name="T28" fmla="*/ 1110 w 1650"/>
            <a:gd name="T29" fmla="*/ 72 h 173"/>
            <a:gd name="T30" fmla="*/ 1092 w 1650"/>
            <a:gd name="T31" fmla="*/ 38 h 173"/>
            <a:gd name="T32" fmla="*/ 1085 w 1650"/>
            <a:gd name="T33" fmla="*/ 32 h 173"/>
            <a:gd name="T34" fmla="*/ 1078 w 1650"/>
            <a:gd name="T35" fmla="*/ 12 h 173"/>
            <a:gd name="T36" fmla="*/ 1071 w 1650"/>
            <a:gd name="T37" fmla="*/ 13 h 173"/>
            <a:gd name="T38" fmla="*/ 1057 w 1650"/>
            <a:gd name="T39" fmla="*/ 36 h 173"/>
            <a:gd name="T40" fmla="*/ 1058 w 1650"/>
            <a:gd name="T41" fmla="*/ 44 h 173"/>
            <a:gd name="T42" fmla="*/ 1040 w 1650"/>
            <a:gd name="T43" fmla="*/ 72 h 173"/>
            <a:gd name="T44" fmla="*/ 1041 w 1650"/>
            <a:gd name="T45" fmla="*/ 80 h 173"/>
            <a:gd name="T46" fmla="*/ 1036 w 1650"/>
            <a:gd name="T47" fmla="*/ 100 h 173"/>
            <a:gd name="T48" fmla="*/ 1031 w 1650"/>
            <a:gd name="T49" fmla="*/ 106 h 173"/>
            <a:gd name="T50" fmla="*/ 1028 w 1650"/>
            <a:gd name="T51" fmla="*/ 133 h 173"/>
            <a:gd name="T52" fmla="*/ 1022 w 1650"/>
            <a:gd name="T53" fmla="*/ 149 h 173"/>
            <a:gd name="T54" fmla="*/ 534 w 1650"/>
            <a:gd name="T55" fmla="*/ 125 h 173"/>
            <a:gd name="T56" fmla="*/ 467 w 1650"/>
            <a:gd name="T57" fmla="*/ 128 h 173"/>
            <a:gd name="T58" fmla="*/ 1042 w 1650"/>
            <a:gd name="T59" fmla="*/ 148 h 173"/>
            <a:gd name="T60" fmla="*/ 1034 w 1650"/>
            <a:gd name="T61" fmla="*/ 134 h 173"/>
            <a:gd name="T62" fmla="*/ 1038 w 1650"/>
            <a:gd name="T63" fmla="*/ 107 h 173"/>
            <a:gd name="T64" fmla="*/ 1043 w 1650"/>
            <a:gd name="T65" fmla="*/ 102 h 173"/>
            <a:gd name="T66" fmla="*/ 1050 w 1650"/>
            <a:gd name="T67" fmla="*/ 80 h 173"/>
            <a:gd name="T68" fmla="*/ 1048 w 1650"/>
            <a:gd name="T69" fmla="*/ 71 h 173"/>
            <a:gd name="T70" fmla="*/ 1065 w 1650"/>
            <a:gd name="T71" fmla="*/ 44 h 173"/>
            <a:gd name="T72" fmla="*/ 1065 w 1650"/>
            <a:gd name="T73" fmla="*/ 36 h 173"/>
            <a:gd name="T74" fmla="*/ 1078 w 1650"/>
            <a:gd name="T75" fmla="*/ 25 h 173"/>
            <a:gd name="T76" fmla="*/ 1084 w 1650"/>
            <a:gd name="T77" fmla="*/ 38 h 173"/>
            <a:gd name="T78" fmla="*/ 1104 w 1650"/>
            <a:gd name="T79" fmla="*/ 75 h 173"/>
            <a:gd name="T80" fmla="*/ 1103 w 1650"/>
            <a:gd name="T81" fmla="*/ 87 h 173"/>
            <a:gd name="T82" fmla="*/ 1114 w 1650"/>
            <a:gd name="T83" fmla="*/ 117 h 173"/>
            <a:gd name="T84" fmla="*/ 1122 w 1650"/>
            <a:gd name="T85" fmla="*/ 128 h 173"/>
            <a:gd name="T86" fmla="*/ 1124 w 1650"/>
            <a:gd name="T87" fmla="*/ 147 h 173"/>
            <a:gd name="T88" fmla="*/ 1129 w 1650"/>
            <a:gd name="T89" fmla="*/ 169 h 173"/>
            <a:gd name="T90" fmla="*/ 1197 w 1650"/>
            <a:gd name="T91" fmla="*/ 169 h 173"/>
            <a:gd name="T92" fmla="*/ 1186 w 1650"/>
            <a:gd name="T93" fmla="*/ 108 h 173"/>
            <a:gd name="T94" fmla="*/ 1274 w 1650"/>
            <a:gd name="T95" fmla="*/ 21 h 173"/>
            <a:gd name="T96" fmla="*/ 1403 w 1650"/>
            <a:gd name="T97" fmla="*/ 102 h 173"/>
            <a:gd name="T98" fmla="*/ 1388 w 1650"/>
            <a:gd name="T99" fmla="*/ 118 h 173"/>
            <a:gd name="T100" fmla="*/ 1319 w 1650"/>
            <a:gd name="T101" fmla="*/ 162 h 173"/>
            <a:gd name="T102" fmla="*/ 1264 w 1650"/>
            <a:gd name="T103" fmla="*/ 170 h 173"/>
            <a:gd name="T104" fmla="*/ 1398 w 1650"/>
            <a:gd name="T105" fmla="*/ 170 h 173"/>
            <a:gd name="T106" fmla="*/ 1436 w 1650"/>
            <a:gd name="T107" fmla="*/ 157 h 173"/>
            <a:gd name="T108" fmla="*/ 1443 w 1650"/>
            <a:gd name="T109" fmla="*/ 163 h 173"/>
            <a:gd name="T110" fmla="*/ 1456 w 1650"/>
            <a:gd name="T111" fmla="*/ 166 h 173"/>
            <a:gd name="T112" fmla="*/ 1045 w 1650"/>
            <a:gd name="T113" fmla="*/ 74 h 173"/>
            <a:gd name="T114" fmla="*/ 1084 w 1650"/>
            <a:gd name="T115" fmla="*/ 30 h 173"/>
            <a:gd name="T116" fmla="*/ 1123 w 1650"/>
            <a:gd name="T117" fmla="*/ 130 h 173"/>
            <a:gd name="T118" fmla="*/ 1314 w 1650"/>
            <a:gd name="T119" fmla="*/ 165 h 1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Lst>
          <a:rect l="0" t="0" r="r" b="b"/>
          <a:pathLst>
            <a:path w="1650" h="173">
              <a:moveTo>
                <a:pt x="1535" y="157"/>
              </a:moveTo>
              <a:cubicBezTo>
                <a:pt x="1526" y="157"/>
                <a:pt x="1516" y="157"/>
                <a:pt x="1506" y="158"/>
              </a:cubicBezTo>
              <a:cubicBezTo>
                <a:pt x="1497" y="159"/>
                <a:pt x="1487" y="160"/>
                <a:pt x="1478" y="162"/>
              </a:cubicBezTo>
              <a:cubicBezTo>
                <a:pt x="1473" y="163"/>
                <a:pt x="1468" y="164"/>
                <a:pt x="1464" y="165"/>
              </a:cubicBezTo>
              <a:cubicBezTo>
                <a:pt x="1461" y="165"/>
                <a:pt x="1459" y="165"/>
                <a:pt x="1458" y="164"/>
              </a:cubicBezTo>
              <a:cubicBezTo>
                <a:pt x="1458" y="163"/>
                <a:pt x="1458" y="163"/>
                <a:pt x="1459" y="162"/>
              </a:cubicBezTo>
              <a:cubicBezTo>
                <a:pt x="1459" y="161"/>
                <a:pt x="1460" y="160"/>
                <a:pt x="1460" y="159"/>
              </a:cubicBezTo>
              <a:cubicBezTo>
                <a:pt x="1464" y="153"/>
                <a:pt x="1464" y="153"/>
                <a:pt x="1464" y="153"/>
              </a:cubicBezTo>
              <a:cubicBezTo>
                <a:pt x="1464" y="152"/>
                <a:pt x="1464" y="151"/>
                <a:pt x="1465" y="151"/>
              </a:cubicBezTo>
              <a:cubicBezTo>
                <a:pt x="1465" y="150"/>
                <a:pt x="1465" y="150"/>
                <a:pt x="1465" y="150"/>
              </a:cubicBezTo>
              <a:cubicBezTo>
                <a:pt x="1465" y="149"/>
                <a:pt x="1465" y="149"/>
                <a:pt x="1465" y="148"/>
              </a:cubicBezTo>
              <a:cubicBezTo>
                <a:pt x="1464" y="146"/>
                <a:pt x="1463" y="146"/>
                <a:pt x="1462" y="146"/>
              </a:cubicBezTo>
              <a:cubicBezTo>
                <a:pt x="1462" y="146"/>
                <a:pt x="1461" y="147"/>
                <a:pt x="1461" y="147"/>
              </a:cubicBezTo>
              <a:cubicBezTo>
                <a:pt x="1460" y="147"/>
                <a:pt x="1460" y="148"/>
                <a:pt x="1459" y="148"/>
              </a:cubicBezTo>
              <a:cubicBezTo>
                <a:pt x="1455" y="151"/>
                <a:pt x="1452" y="155"/>
                <a:pt x="1448" y="158"/>
              </a:cubicBezTo>
              <a:cubicBezTo>
                <a:pt x="1448" y="158"/>
                <a:pt x="1447" y="159"/>
                <a:pt x="1446" y="159"/>
              </a:cubicBezTo>
              <a:cubicBezTo>
                <a:pt x="1446" y="159"/>
                <a:pt x="1446" y="159"/>
                <a:pt x="1447" y="159"/>
              </a:cubicBezTo>
              <a:cubicBezTo>
                <a:pt x="1447" y="158"/>
                <a:pt x="1448" y="157"/>
                <a:pt x="1448" y="156"/>
              </a:cubicBezTo>
              <a:cubicBezTo>
                <a:pt x="1451" y="152"/>
                <a:pt x="1454" y="149"/>
                <a:pt x="1457" y="144"/>
              </a:cubicBezTo>
              <a:cubicBezTo>
                <a:pt x="1457" y="144"/>
                <a:pt x="1458" y="143"/>
                <a:pt x="1458" y="142"/>
              </a:cubicBezTo>
              <a:cubicBezTo>
                <a:pt x="1458" y="141"/>
                <a:pt x="1458" y="140"/>
                <a:pt x="1457" y="140"/>
              </a:cubicBezTo>
              <a:cubicBezTo>
                <a:pt x="1457" y="139"/>
                <a:pt x="1456" y="139"/>
                <a:pt x="1456" y="139"/>
              </a:cubicBezTo>
              <a:cubicBezTo>
                <a:pt x="1455" y="139"/>
                <a:pt x="1455" y="139"/>
                <a:pt x="1455" y="139"/>
              </a:cubicBezTo>
              <a:cubicBezTo>
                <a:pt x="1455" y="139"/>
                <a:pt x="1455" y="139"/>
                <a:pt x="1455" y="139"/>
              </a:cubicBezTo>
              <a:cubicBezTo>
                <a:pt x="1455" y="139"/>
                <a:pt x="1455" y="139"/>
                <a:pt x="1455" y="139"/>
              </a:cubicBezTo>
              <a:cubicBezTo>
                <a:pt x="1455" y="139"/>
                <a:pt x="1455" y="139"/>
                <a:pt x="1455" y="139"/>
              </a:cubicBezTo>
              <a:cubicBezTo>
                <a:pt x="1454" y="139"/>
                <a:pt x="1455" y="139"/>
                <a:pt x="1454" y="139"/>
              </a:cubicBezTo>
              <a:cubicBezTo>
                <a:pt x="1454" y="139"/>
                <a:pt x="1454" y="139"/>
                <a:pt x="1454" y="139"/>
              </a:cubicBezTo>
              <a:cubicBezTo>
                <a:pt x="1453" y="139"/>
                <a:pt x="1451" y="139"/>
                <a:pt x="1450" y="140"/>
              </a:cubicBezTo>
              <a:cubicBezTo>
                <a:pt x="1448" y="141"/>
                <a:pt x="1446" y="142"/>
                <a:pt x="1444" y="144"/>
              </a:cubicBezTo>
              <a:cubicBezTo>
                <a:pt x="1440" y="147"/>
                <a:pt x="1436" y="150"/>
                <a:pt x="1433" y="154"/>
              </a:cubicBezTo>
              <a:cubicBezTo>
                <a:pt x="1431" y="156"/>
                <a:pt x="1429" y="158"/>
                <a:pt x="1428" y="160"/>
              </a:cubicBezTo>
              <a:cubicBezTo>
                <a:pt x="1426" y="162"/>
                <a:pt x="1426" y="162"/>
                <a:pt x="1426" y="162"/>
              </a:cubicBezTo>
              <a:cubicBezTo>
                <a:pt x="1424" y="164"/>
                <a:pt x="1424" y="164"/>
                <a:pt x="1424" y="164"/>
              </a:cubicBezTo>
              <a:cubicBezTo>
                <a:pt x="1424" y="164"/>
                <a:pt x="1424" y="164"/>
                <a:pt x="1424" y="164"/>
              </a:cubicBezTo>
              <a:cubicBezTo>
                <a:pt x="1424" y="164"/>
                <a:pt x="1424" y="164"/>
                <a:pt x="1424" y="164"/>
              </a:cubicBezTo>
              <a:cubicBezTo>
                <a:pt x="1423" y="164"/>
                <a:pt x="1420" y="164"/>
                <a:pt x="1418" y="164"/>
              </a:cubicBezTo>
              <a:cubicBezTo>
                <a:pt x="1411" y="164"/>
                <a:pt x="1411" y="164"/>
                <a:pt x="1411" y="164"/>
              </a:cubicBezTo>
              <a:cubicBezTo>
                <a:pt x="1398" y="164"/>
                <a:pt x="1398" y="164"/>
                <a:pt x="1398" y="164"/>
              </a:cubicBezTo>
              <a:cubicBezTo>
                <a:pt x="1396" y="149"/>
                <a:pt x="1395" y="133"/>
                <a:pt x="1394" y="118"/>
              </a:cubicBezTo>
              <a:cubicBezTo>
                <a:pt x="1394" y="112"/>
                <a:pt x="1394" y="112"/>
                <a:pt x="1394" y="112"/>
              </a:cubicBezTo>
              <a:cubicBezTo>
                <a:pt x="1394" y="110"/>
                <a:pt x="1394" y="110"/>
                <a:pt x="1394" y="110"/>
              </a:cubicBezTo>
              <a:cubicBezTo>
                <a:pt x="1397" y="109"/>
                <a:pt x="1401" y="109"/>
                <a:pt x="1404" y="108"/>
              </a:cubicBezTo>
              <a:cubicBezTo>
                <a:pt x="1408" y="108"/>
                <a:pt x="1412" y="107"/>
                <a:pt x="1416" y="106"/>
              </a:cubicBezTo>
              <a:cubicBezTo>
                <a:pt x="1418" y="106"/>
                <a:pt x="1420" y="105"/>
                <a:pt x="1422" y="105"/>
              </a:cubicBezTo>
              <a:cubicBezTo>
                <a:pt x="1422" y="104"/>
                <a:pt x="1423" y="104"/>
                <a:pt x="1424" y="104"/>
              </a:cubicBezTo>
              <a:cubicBezTo>
                <a:pt x="1424" y="104"/>
                <a:pt x="1424" y="104"/>
                <a:pt x="1425" y="103"/>
              </a:cubicBezTo>
              <a:cubicBezTo>
                <a:pt x="1425" y="103"/>
                <a:pt x="1426" y="102"/>
                <a:pt x="1426" y="102"/>
              </a:cubicBezTo>
              <a:cubicBezTo>
                <a:pt x="1426" y="101"/>
                <a:pt x="1426" y="100"/>
                <a:pt x="1426" y="100"/>
              </a:cubicBezTo>
              <a:cubicBezTo>
                <a:pt x="1426" y="98"/>
                <a:pt x="1425" y="98"/>
                <a:pt x="1425" y="97"/>
              </a:cubicBezTo>
              <a:cubicBezTo>
                <a:pt x="1424" y="97"/>
                <a:pt x="1424" y="96"/>
                <a:pt x="1424" y="96"/>
              </a:cubicBezTo>
              <a:cubicBezTo>
                <a:pt x="1417" y="90"/>
                <a:pt x="1411" y="86"/>
                <a:pt x="1405" y="81"/>
              </a:cubicBezTo>
              <a:cubicBezTo>
                <a:pt x="1398" y="77"/>
                <a:pt x="1392" y="72"/>
                <a:pt x="1386" y="67"/>
              </a:cubicBezTo>
              <a:cubicBezTo>
                <a:pt x="1374" y="58"/>
                <a:pt x="1361" y="49"/>
                <a:pt x="1348" y="39"/>
              </a:cubicBezTo>
              <a:cubicBezTo>
                <a:pt x="1336" y="31"/>
                <a:pt x="1326" y="18"/>
                <a:pt x="1313" y="8"/>
              </a:cubicBezTo>
              <a:cubicBezTo>
                <a:pt x="1310" y="6"/>
                <a:pt x="1307" y="4"/>
                <a:pt x="1303" y="2"/>
              </a:cubicBezTo>
              <a:cubicBezTo>
                <a:pt x="1298" y="0"/>
                <a:pt x="1293" y="1"/>
                <a:pt x="1289" y="2"/>
              </a:cubicBezTo>
              <a:cubicBezTo>
                <a:pt x="1281" y="6"/>
                <a:pt x="1275" y="12"/>
                <a:pt x="1269" y="17"/>
              </a:cubicBezTo>
              <a:cubicBezTo>
                <a:pt x="1267" y="20"/>
                <a:pt x="1264" y="23"/>
                <a:pt x="1261" y="25"/>
              </a:cubicBezTo>
              <a:cubicBezTo>
                <a:pt x="1253" y="33"/>
                <a:pt x="1253" y="33"/>
                <a:pt x="1253" y="33"/>
              </a:cubicBezTo>
              <a:cubicBezTo>
                <a:pt x="1235" y="49"/>
                <a:pt x="1235" y="49"/>
                <a:pt x="1235" y="49"/>
              </a:cubicBezTo>
              <a:cubicBezTo>
                <a:pt x="1218" y="64"/>
                <a:pt x="1218" y="64"/>
                <a:pt x="1218" y="64"/>
              </a:cubicBezTo>
              <a:cubicBezTo>
                <a:pt x="1212" y="70"/>
                <a:pt x="1206" y="75"/>
                <a:pt x="1200" y="80"/>
              </a:cubicBezTo>
              <a:cubicBezTo>
                <a:pt x="1194" y="85"/>
                <a:pt x="1188" y="90"/>
                <a:pt x="1182" y="95"/>
              </a:cubicBezTo>
              <a:cubicBezTo>
                <a:pt x="1179" y="98"/>
                <a:pt x="1176" y="100"/>
                <a:pt x="1174" y="103"/>
              </a:cubicBezTo>
              <a:cubicBezTo>
                <a:pt x="1172" y="105"/>
                <a:pt x="1171" y="106"/>
                <a:pt x="1169" y="108"/>
              </a:cubicBezTo>
              <a:cubicBezTo>
                <a:pt x="1169" y="109"/>
                <a:pt x="1169" y="109"/>
                <a:pt x="1168" y="110"/>
              </a:cubicBezTo>
              <a:cubicBezTo>
                <a:pt x="1168" y="111"/>
                <a:pt x="1168" y="111"/>
                <a:pt x="1168" y="113"/>
              </a:cubicBezTo>
              <a:cubicBezTo>
                <a:pt x="1169" y="113"/>
                <a:pt x="1170" y="114"/>
                <a:pt x="1169" y="114"/>
              </a:cubicBezTo>
              <a:cubicBezTo>
                <a:pt x="1169" y="114"/>
                <a:pt x="1170" y="115"/>
                <a:pt x="1170" y="115"/>
              </a:cubicBezTo>
              <a:cubicBezTo>
                <a:pt x="1170" y="115"/>
                <a:pt x="1170" y="115"/>
                <a:pt x="1170" y="115"/>
              </a:cubicBezTo>
              <a:cubicBezTo>
                <a:pt x="1172" y="116"/>
                <a:pt x="1173" y="116"/>
                <a:pt x="1175" y="116"/>
              </a:cubicBezTo>
              <a:cubicBezTo>
                <a:pt x="1179" y="116"/>
                <a:pt x="1183" y="115"/>
                <a:pt x="1187" y="114"/>
              </a:cubicBezTo>
              <a:cubicBezTo>
                <a:pt x="1188" y="114"/>
                <a:pt x="1190" y="114"/>
                <a:pt x="1191" y="114"/>
              </a:cubicBezTo>
              <a:cubicBezTo>
                <a:pt x="1191" y="114"/>
                <a:pt x="1191" y="114"/>
                <a:pt x="1192" y="115"/>
              </a:cubicBezTo>
              <a:cubicBezTo>
                <a:pt x="1192" y="115"/>
                <a:pt x="1192" y="115"/>
                <a:pt x="1192" y="115"/>
              </a:cubicBezTo>
              <a:cubicBezTo>
                <a:pt x="1192" y="115"/>
                <a:pt x="1192" y="116"/>
                <a:pt x="1192" y="117"/>
              </a:cubicBezTo>
              <a:cubicBezTo>
                <a:pt x="1194" y="123"/>
                <a:pt x="1194" y="131"/>
                <a:pt x="1194" y="139"/>
              </a:cubicBezTo>
              <a:cubicBezTo>
                <a:pt x="1194" y="147"/>
                <a:pt x="1194" y="155"/>
                <a:pt x="1193" y="162"/>
              </a:cubicBezTo>
              <a:cubicBezTo>
                <a:pt x="1193" y="163"/>
                <a:pt x="1193" y="164"/>
                <a:pt x="1193" y="164"/>
              </a:cubicBezTo>
              <a:cubicBezTo>
                <a:pt x="1191" y="165"/>
                <a:pt x="1190" y="165"/>
                <a:pt x="1188" y="165"/>
              </a:cubicBezTo>
              <a:cubicBezTo>
                <a:pt x="1184" y="165"/>
                <a:pt x="1180" y="164"/>
                <a:pt x="1176" y="164"/>
              </a:cubicBezTo>
              <a:cubicBezTo>
                <a:pt x="1172" y="164"/>
                <a:pt x="1169" y="164"/>
                <a:pt x="1165" y="164"/>
              </a:cubicBezTo>
              <a:cubicBezTo>
                <a:pt x="1153" y="164"/>
                <a:pt x="1153" y="164"/>
                <a:pt x="1153" y="164"/>
              </a:cubicBezTo>
              <a:cubicBezTo>
                <a:pt x="1130" y="163"/>
                <a:pt x="1130" y="163"/>
                <a:pt x="1130" y="163"/>
              </a:cubicBezTo>
              <a:cubicBezTo>
                <a:pt x="1086" y="162"/>
                <a:pt x="1086" y="162"/>
                <a:pt x="1086" y="162"/>
              </a:cubicBezTo>
              <a:cubicBezTo>
                <a:pt x="1085" y="155"/>
                <a:pt x="1085" y="155"/>
                <a:pt x="1085" y="155"/>
              </a:cubicBezTo>
              <a:cubicBezTo>
                <a:pt x="1108" y="154"/>
                <a:pt x="1108" y="154"/>
                <a:pt x="1108" y="154"/>
              </a:cubicBezTo>
              <a:cubicBezTo>
                <a:pt x="1121" y="154"/>
                <a:pt x="1121" y="154"/>
                <a:pt x="1121" y="154"/>
              </a:cubicBezTo>
              <a:cubicBezTo>
                <a:pt x="1123" y="154"/>
                <a:pt x="1125" y="153"/>
                <a:pt x="1127" y="153"/>
              </a:cubicBezTo>
              <a:cubicBezTo>
                <a:pt x="1128" y="153"/>
                <a:pt x="1128" y="153"/>
                <a:pt x="1128" y="153"/>
              </a:cubicBezTo>
              <a:cubicBezTo>
                <a:pt x="1128" y="153"/>
                <a:pt x="1128" y="153"/>
                <a:pt x="1128" y="153"/>
              </a:cubicBezTo>
              <a:cubicBezTo>
                <a:pt x="1128" y="153"/>
                <a:pt x="1129" y="153"/>
                <a:pt x="1130" y="152"/>
              </a:cubicBezTo>
              <a:cubicBezTo>
                <a:pt x="1131" y="151"/>
                <a:pt x="1130" y="153"/>
                <a:pt x="1131" y="150"/>
              </a:cubicBezTo>
              <a:cubicBezTo>
                <a:pt x="1131" y="149"/>
                <a:pt x="1131" y="149"/>
                <a:pt x="1131" y="149"/>
              </a:cubicBezTo>
              <a:cubicBezTo>
                <a:pt x="1130" y="148"/>
                <a:pt x="1130" y="147"/>
                <a:pt x="1130" y="147"/>
              </a:cubicBezTo>
              <a:cubicBezTo>
                <a:pt x="1130" y="146"/>
                <a:pt x="1129" y="144"/>
                <a:pt x="1129" y="143"/>
              </a:cubicBezTo>
              <a:cubicBezTo>
                <a:pt x="1128" y="141"/>
                <a:pt x="1127" y="140"/>
                <a:pt x="1127" y="138"/>
              </a:cubicBezTo>
              <a:cubicBezTo>
                <a:pt x="1126" y="136"/>
                <a:pt x="1126" y="136"/>
                <a:pt x="1126" y="136"/>
              </a:cubicBezTo>
              <a:cubicBezTo>
                <a:pt x="1126" y="136"/>
                <a:pt x="1126" y="136"/>
                <a:pt x="1126" y="136"/>
              </a:cubicBezTo>
              <a:cubicBezTo>
                <a:pt x="1126" y="136"/>
                <a:pt x="1126" y="135"/>
                <a:pt x="1127" y="134"/>
              </a:cubicBezTo>
              <a:cubicBezTo>
                <a:pt x="1127" y="133"/>
                <a:pt x="1128" y="132"/>
                <a:pt x="1129" y="130"/>
              </a:cubicBezTo>
              <a:cubicBezTo>
                <a:pt x="1129" y="130"/>
                <a:pt x="1129" y="129"/>
                <a:pt x="1129" y="129"/>
              </a:cubicBezTo>
              <a:cubicBezTo>
                <a:pt x="1129" y="129"/>
                <a:pt x="1129" y="129"/>
                <a:pt x="1129" y="129"/>
              </a:cubicBezTo>
              <a:cubicBezTo>
                <a:pt x="1128" y="128"/>
                <a:pt x="1129" y="128"/>
                <a:pt x="1129" y="128"/>
              </a:cubicBezTo>
              <a:cubicBezTo>
                <a:pt x="1128" y="128"/>
                <a:pt x="1128" y="128"/>
                <a:pt x="1128" y="128"/>
              </a:cubicBezTo>
              <a:cubicBezTo>
                <a:pt x="1128" y="128"/>
                <a:pt x="1128" y="128"/>
                <a:pt x="1128" y="128"/>
              </a:cubicBezTo>
              <a:cubicBezTo>
                <a:pt x="1128" y="127"/>
                <a:pt x="1128" y="127"/>
                <a:pt x="1128" y="127"/>
              </a:cubicBezTo>
              <a:cubicBezTo>
                <a:pt x="1128" y="126"/>
                <a:pt x="1127" y="126"/>
                <a:pt x="1127" y="125"/>
              </a:cubicBezTo>
              <a:cubicBezTo>
                <a:pt x="1125" y="123"/>
                <a:pt x="1125" y="123"/>
                <a:pt x="1125" y="123"/>
              </a:cubicBezTo>
              <a:cubicBezTo>
                <a:pt x="1125" y="122"/>
                <a:pt x="1125" y="122"/>
                <a:pt x="1125" y="121"/>
              </a:cubicBezTo>
              <a:cubicBezTo>
                <a:pt x="1124" y="121"/>
                <a:pt x="1125" y="121"/>
                <a:pt x="1124" y="120"/>
              </a:cubicBezTo>
              <a:cubicBezTo>
                <a:pt x="1123" y="118"/>
                <a:pt x="1122" y="117"/>
                <a:pt x="1121" y="117"/>
              </a:cubicBezTo>
              <a:cubicBezTo>
                <a:pt x="1121" y="116"/>
                <a:pt x="1121" y="116"/>
                <a:pt x="1120" y="116"/>
              </a:cubicBezTo>
              <a:cubicBezTo>
                <a:pt x="1121" y="116"/>
                <a:pt x="1121" y="116"/>
                <a:pt x="1121" y="115"/>
              </a:cubicBezTo>
              <a:cubicBezTo>
                <a:pt x="1122" y="114"/>
                <a:pt x="1122" y="114"/>
                <a:pt x="1123" y="111"/>
              </a:cubicBezTo>
              <a:cubicBezTo>
                <a:pt x="1123" y="111"/>
                <a:pt x="1123" y="110"/>
                <a:pt x="1123" y="110"/>
              </a:cubicBezTo>
              <a:cubicBezTo>
                <a:pt x="1123" y="110"/>
                <a:pt x="1123" y="110"/>
                <a:pt x="1123" y="110"/>
              </a:cubicBezTo>
              <a:cubicBezTo>
                <a:pt x="1123" y="109"/>
                <a:pt x="1123" y="109"/>
                <a:pt x="1123" y="109"/>
              </a:cubicBezTo>
              <a:cubicBezTo>
                <a:pt x="1123" y="109"/>
                <a:pt x="1123" y="109"/>
                <a:pt x="1123" y="109"/>
              </a:cubicBezTo>
              <a:cubicBezTo>
                <a:pt x="1123" y="108"/>
                <a:pt x="1123" y="108"/>
                <a:pt x="1123" y="108"/>
              </a:cubicBezTo>
              <a:cubicBezTo>
                <a:pt x="1122" y="108"/>
                <a:pt x="1122" y="107"/>
                <a:pt x="1122" y="106"/>
              </a:cubicBezTo>
              <a:cubicBezTo>
                <a:pt x="1121" y="105"/>
                <a:pt x="1121" y="104"/>
                <a:pt x="1120" y="103"/>
              </a:cubicBezTo>
              <a:cubicBezTo>
                <a:pt x="1119" y="101"/>
                <a:pt x="1118" y="100"/>
                <a:pt x="1117" y="98"/>
              </a:cubicBezTo>
              <a:cubicBezTo>
                <a:pt x="1114" y="94"/>
                <a:pt x="1112" y="91"/>
                <a:pt x="1110" y="87"/>
              </a:cubicBezTo>
              <a:cubicBezTo>
                <a:pt x="1109" y="86"/>
                <a:pt x="1109" y="86"/>
                <a:pt x="1108" y="85"/>
              </a:cubicBezTo>
              <a:cubicBezTo>
                <a:pt x="1108" y="84"/>
                <a:pt x="1108" y="84"/>
                <a:pt x="1108" y="84"/>
              </a:cubicBezTo>
              <a:cubicBezTo>
                <a:pt x="1108" y="84"/>
                <a:pt x="1108" y="84"/>
                <a:pt x="1108" y="83"/>
              </a:cubicBezTo>
              <a:cubicBezTo>
                <a:pt x="1108" y="82"/>
                <a:pt x="1110" y="81"/>
                <a:pt x="1110" y="77"/>
              </a:cubicBezTo>
              <a:cubicBezTo>
                <a:pt x="1111" y="77"/>
                <a:pt x="1111" y="76"/>
                <a:pt x="1111" y="76"/>
              </a:cubicBezTo>
              <a:cubicBezTo>
                <a:pt x="1111" y="76"/>
                <a:pt x="1110" y="75"/>
                <a:pt x="1110" y="74"/>
              </a:cubicBezTo>
              <a:cubicBezTo>
                <a:pt x="1110" y="74"/>
                <a:pt x="1110" y="74"/>
                <a:pt x="1110" y="74"/>
              </a:cubicBezTo>
              <a:cubicBezTo>
                <a:pt x="1110" y="74"/>
                <a:pt x="1110" y="74"/>
                <a:pt x="1110" y="74"/>
              </a:cubicBezTo>
              <a:cubicBezTo>
                <a:pt x="1110" y="73"/>
                <a:pt x="1110" y="73"/>
                <a:pt x="1110" y="73"/>
              </a:cubicBezTo>
              <a:cubicBezTo>
                <a:pt x="1110" y="72"/>
                <a:pt x="1110" y="72"/>
                <a:pt x="1110" y="72"/>
              </a:cubicBezTo>
              <a:cubicBezTo>
                <a:pt x="1109" y="71"/>
                <a:pt x="1108" y="70"/>
                <a:pt x="1108" y="69"/>
              </a:cubicBezTo>
              <a:cubicBezTo>
                <a:pt x="1106" y="67"/>
                <a:pt x="1105" y="66"/>
                <a:pt x="1104" y="64"/>
              </a:cubicBezTo>
              <a:cubicBezTo>
                <a:pt x="1103" y="62"/>
                <a:pt x="1101" y="61"/>
                <a:pt x="1101" y="59"/>
              </a:cubicBezTo>
              <a:cubicBezTo>
                <a:pt x="1099" y="56"/>
                <a:pt x="1097" y="55"/>
                <a:pt x="1096" y="53"/>
              </a:cubicBezTo>
              <a:cubicBezTo>
                <a:pt x="1094" y="52"/>
                <a:pt x="1092" y="51"/>
                <a:pt x="1092" y="50"/>
              </a:cubicBezTo>
              <a:cubicBezTo>
                <a:pt x="1091" y="49"/>
                <a:pt x="1090" y="46"/>
                <a:pt x="1090" y="45"/>
              </a:cubicBezTo>
              <a:cubicBezTo>
                <a:pt x="1090" y="44"/>
                <a:pt x="1090" y="43"/>
                <a:pt x="1090" y="42"/>
              </a:cubicBezTo>
              <a:cubicBezTo>
                <a:pt x="1090" y="42"/>
                <a:pt x="1090" y="42"/>
                <a:pt x="1090" y="42"/>
              </a:cubicBezTo>
              <a:cubicBezTo>
                <a:pt x="1091" y="42"/>
                <a:pt x="1092" y="40"/>
                <a:pt x="1092" y="38"/>
              </a:cubicBezTo>
              <a:cubicBezTo>
                <a:pt x="1092" y="38"/>
                <a:pt x="1092" y="37"/>
                <a:pt x="1091" y="37"/>
              </a:cubicBezTo>
              <a:cubicBezTo>
                <a:pt x="1091" y="37"/>
                <a:pt x="1091" y="37"/>
                <a:pt x="1091" y="37"/>
              </a:cubicBezTo>
              <a:cubicBezTo>
                <a:pt x="1091" y="36"/>
                <a:pt x="1091" y="36"/>
                <a:pt x="1090" y="36"/>
              </a:cubicBezTo>
              <a:cubicBezTo>
                <a:pt x="1088" y="34"/>
                <a:pt x="1088" y="34"/>
                <a:pt x="1088" y="34"/>
              </a:cubicBezTo>
              <a:cubicBezTo>
                <a:pt x="1087" y="33"/>
                <a:pt x="1086" y="33"/>
                <a:pt x="1086" y="32"/>
              </a:cubicBezTo>
              <a:cubicBezTo>
                <a:pt x="1085" y="32"/>
                <a:pt x="1085" y="32"/>
                <a:pt x="1085" y="32"/>
              </a:cubicBezTo>
              <a:cubicBezTo>
                <a:pt x="1085" y="32"/>
                <a:pt x="1085" y="32"/>
                <a:pt x="1085" y="32"/>
              </a:cubicBezTo>
              <a:cubicBezTo>
                <a:pt x="1085" y="32"/>
                <a:pt x="1085" y="32"/>
                <a:pt x="1085" y="32"/>
              </a:cubicBezTo>
              <a:cubicBezTo>
                <a:pt x="1085" y="32"/>
                <a:pt x="1085" y="32"/>
                <a:pt x="1085" y="32"/>
              </a:cubicBezTo>
              <a:cubicBezTo>
                <a:pt x="1085" y="31"/>
                <a:pt x="1085" y="31"/>
                <a:pt x="1085" y="31"/>
              </a:cubicBezTo>
              <a:cubicBezTo>
                <a:pt x="1085" y="30"/>
                <a:pt x="1085" y="30"/>
                <a:pt x="1085" y="29"/>
              </a:cubicBezTo>
              <a:cubicBezTo>
                <a:pt x="1085" y="29"/>
                <a:pt x="1085" y="29"/>
                <a:pt x="1086" y="28"/>
              </a:cubicBezTo>
              <a:cubicBezTo>
                <a:pt x="1086" y="28"/>
                <a:pt x="1086" y="26"/>
                <a:pt x="1086" y="25"/>
              </a:cubicBezTo>
              <a:cubicBezTo>
                <a:pt x="1086" y="25"/>
                <a:pt x="1086" y="24"/>
                <a:pt x="1085" y="24"/>
              </a:cubicBezTo>
              <a:cubicBezTo>
                <a:pt x="1084" y="22"/>
                <a:pt x="1083" y="22"/>
                <a:pt x="1083" y="21"/>
              </a:cubicBezTo>
              <a:cubicBezTo>
                <a:pt x="1083" y="21"/>
                <a:pt x="1082" y="20"/>
                <a:pt x="1082" y="19"/>
              </a:cubicBezTo>
              <a:cubicBezTo>
                <a:pt x="1081" y="17"/>
                <a:pt x="1080" y="15"/>
                <a:pt x="1078" y="13"/>
              </a:cubicBezTo>
              <a:cubicBezTo>
                <a:pt x="1078" y="12"/>
                <a:pt x="1078" y="12"/>
                <a:pt x="1078" y="12"/>
              </a:cubicBezTo>
              <a:cubicBezTo>
                <a:pt x="1077" y="12"/>
                <a:pt x="1077" y="12"/>
                <a:pt x="1077" y="12"/>
              </a:cubicBezTo>
              <a:cubicBezTo>
                <a:pt x="1077" y="12"/>
                <a:pt x="1077" y="12"/>
                <a:pt x="1077" y="12"/>
              </a:cubicBezTo>
              <a:cubicBezTo>
                <a:pt x="1077" y="11"/>
                <a:pt x="1077" y="11"/>
                <a:pt x="1077" y="11"/>
              </a:cubicBezTo>
              <a:cubicBezTo>
                <a:pt x="1077" y="11"/>
                <a:pt x="1077" y="11"/>
                <a:pt x="1077" y="11"/>
              </a:cubicBezTo>
              <a:cubicBezTo>
                <a:pt x="1076" y="11"/>
                <a:pt x="1075" y="10"/>
                <a:pt x="1076" y="10"/>
              </a:cubicBezTo>
              <a:cubicBezTo>
                <a:pt x="1076" y="11"/>
                <a:pt x="1074" y="10"/>
                <a:pt x="1074" y="10"/>
              </a:cubicBezTo>
              <a:cubicBezTo>
                <a:pt x="1074" y="10"/>
                <a:pt x="1073" y="11"/>
                <a:pt x="1073" y="11"/>
              </a:cubicBezTo>
              <a:cubicBezTo>
                <a:pt x="1073" y="11"/>
                <a:pt x="1072" y="11"/>
                <a:pt x="1072" y="12"/>
              </a:cubicBezTo>
              <a:cubicBezTo>
                <a:pt x="1072" y="12"/>
                <a:pt x="1071" y="12"/>
                <a:pt x="1071" y="13"/>
              </a:cubicBezTo>
              <a:cubicBezTo>
                <a:pt x="1071" y="14"/>
                <a:pt x="1070" y="15"/>
                <a:pt x="1069" y="16"/>
              </a:cubicBezTo>
              <a:cubicBezTo>
                <a:pt x="1068" y="17"/>
                <a:pt x="1067" y="19"/>
                <a:pt x="1066" y="21"/>
              </a:cubicBezTo>
              <a:cubicBezTo>
                <a:pt x="1065" y="24"/>
                <a:pt x="1065" y="24"/>
                <a:pt x="1065" y="24"/>
              </a:cubicBezTo>
              <a:cubicBezTo>
                <a:pt x="1064" y="26"/>
                <a:pt x="1064" y="26"/>
                <a:pt x="1064" y="26"/>
              </a:cubicBezTo>
              <a:cubicBezTo>
                <a:pt x="1064" y="26"/>
                <a:pt x="1064" y="26"/>
                <a:pt x="1064" y="27"/>
              </a:cubicBezTo>
              <a:cubicBezTo>
                <a:pt x="1063" y="28"/>
                <a:pt x="1061" y="30"/>
                <a:pt x="1060" y="32"/>
              </a:cubicBezTo>
              <a:cubicBezTo>
                <a:pt x="1059" y="33"/>
                <a:pt x="1059" y="34"/>
                <a:pt x="1058" y="35"/>
              </a:cubicBezTo>
              <a:cubicBezTo>
                <a:pt x="1057" y="36"/>
                <a:pt x="1057" y="36"/>
                <a:pt x="1057" y="36"/>
              </a:cubicBezTo>
              <a:cubicBezTo>
                <a:pt x="1057" y="36"/>
                <a:pt x="1057" y="36"/>
                <a:pt x="1057" y="36"/>
              </a:cubicBezTo>
              <a:cubicBezTo>
                <a:pt x="1057" y="36"/>
                <a:pt x="1057" y="36"/>
                <a:pt x="1057" y="36"/>
              </a:cubicBezTo>
              <a:cubicBezTo>
                <a:pt x="1057" y="37"/>
                <a:pt x="1057" y="38"/>
                <a:pt x="1057" y="39"/>
              </a:cubicBezTo>
              <a:cubicBezTo>
                <a:pt x="1057" y="39"/>
                <a:pt x="1058" y="39"/>
                <a:pt x="1058" y="40"/>
              </a:cubicBezTo>
              <a:cubicBezTo>
                <a:pt x="1058" y="40"/>
                <a:pt x="1058" y="40"/>
                <a:pt x="1058" y="40"/>
              </a:cubicBezTo>
              <a:cubicBezTo>
                <a:pt x="1059" y="40"/>
                <a:pt x="1059" y="40"/>
                <a:pt x="1059" y="40"/>
              </a:cubicBezTo>
              <a:cubicBezTo>
                <a:pt x="1059" y="40"/>
                <a:pt x="1059" y="41"/>
                <a:pt x="1060" y="41"/>
              </a:cubicBezTo>
              <a:cubicBezTo>
                <a:pt x="1059" y="42"/>
                <a:pt x="1059" y="42"/>
                <a:pt x="1059" y="42"/>
              </a:cubicBezTo>
              <a:cubicBezTo>
                <a:pt x="1059" y="43"/>
                <a:pt x="1059" y="43"/>
                <a:pt x="1059" y="43"/>
              </a:cubicBezTo>
              <a:cubicBezTo>
                <a:pt x="1058" y="44"/>
                <a:pt x="1058" y="44"/>
                <a:pt x="1058" y="44"/>
              </a:cubicBezTo>
              <a:cubicBezTo>
                <a:pt x="1058" y="44"/>
                <a:pt x="1057" y="45"/>
                <a:pt x="1057" y="46"/>
              </a:cubicBezTo>
              <a:cubicBezTo>
                <a:pt x="1056" y="47"/>
                <a:pt x="1055" y="47"/>
                <a:pt x="1054" y="49"/>
              </a:cubicBezTo>
              <a:cubicBezTo>
                <a:pt x="1052" y="52"/>
                <a:pt x="1052" y="52"/>
                <a:pt x="1052" y="52"/>
              </a:cubicBezTo>
              <a:cubicBezTo>
                <a:pt x="1051" y="55"/>
                <a:pt x="1048" y="59"/>
                <a:pt x="1045" y="62"/>
              </a:cubicBezTo>
              <a:cubicBezTo>
                <a:pt x="1044" y="64"/>
                <a:pt x="1043" y="66"/>
                <a:pt x="1042" y="68"/>
              </a:cubicBezTo>
              <a:cubicBezTo>
                <a:pt x="1041" y="69"/>
                <a:pt x="1041" y="70"/>
                <a:pt x="1040" y="71"/>
              </a:cubicBezTo>
              <a:cubicBezTo>
                <a:pt x="1040" y="72"/>
                <a:pt x="1040" y="72"/>
                <a:pt x="1040" y="72"/>
              </a:cubicBezTo>
              <a:cubicBezTo>
                <a:pt x="1040" y="72"/>
                <a:pt x="1040" y="72"/>
                <a:pt x="1040" y="72"/>
              </a:cubicBezTo>
              <a:cubicBezTo>
                <a:pt x="1040" y="72"/>
                <a:pt x="1040" y="72"/>
                <a:pt x="1040" y="72"/>
              </a:cubicBezTo>
              <a:cubicBezTo>
                <a:pt x="1040" y="70"/>
                <a:pt x="1039" y="74"/>
                <a:pt x="1041" y="76"/>
              </a:cubicBezTo>
              <a:cubicBezTo>
                <a:pt x="1042" y="76"/>
                <a:pt x="1042" y="76"/>
                <a:pt x="1042" y="76"/>
              </a:cubicBezTo>
              <a:cubicBezTo>
                <a:pt x="1043" y="76"/>
                <a:pt x="1043" y="76"/>
                <a:pt x="1043" y="76"/>
              </a:cubicBezTo>
              <a:cubicBezTo>
                <a:pt x="1044" y="76"/>
                <a:pt x="1044" y="76"/>
                <a:pt x="1044" y="76"/>
              </a:cubicBezTo>
              <a:cubicBezTo>
                <a:pt x="1044" y="77"/>
                <a:pt x="1044" y="78"/>
                <a:pt x="1044" y="78"/>
              </a:cubicBezTo>
              <a:cubicBezTo>
                <a:pt x="1044" y="78"/>
                <a:pt x="1044" y="78"/>
                <a:pt x="1044" y="78"/>
              </a:cubicBezTo>
              <a:cubicBezTo>
                <a:pt x="1043" y="78"/>
                <a:pt x="1043" y="78"/>
                <a:pt x="1042" y="79"/>
              </a:cubicBezTo>
              <a:cubicBezTo>
                <a:pt x="1042" y="79"/>
                <a:pt x="1042" y="79"/>
                <a:pt x="1042" y="79"/>
              </a:cubicBezTo>
              <a:cubicBezTo>
                <a:pt x="1042" y="79"/>
                <a:pt x="1041" y="80"/>
                <a:pt x="1041" y="80"/>
              </a:cubicBezTo>
              <a:cubicBezTo>
                <a:pt x="1041" y="80"/>
                <a:pt x="1041" y="80"/>
                <a:pt x="1041" y="80"/>
              </a:cubicBezTo>
              <a:cubicBezTo>
                <a:pt x="1041" y="81"/>
                <a:pt x="1041" y="81"/>
                <a:pt x="1041" y="81"/>
              </a:cubicBezTo>
              <a:cubicBezTo>
                <a:pt x="1041" y="81"/>
                <a:pt x="1041" y="81"/>
                <a:pt x="1041" y="81"/>
              </a:cubicBezTo>
              <a:cubicBezTo>
                <a:pt x="1040" y="82"/>
                <a:pt x="1040" y="82"/>
                <a:pt x="1040" y="82"/>
              </a:cubicBezTo>
              <a:cubicBezTo>
                <a:pt x="1040" y="84"/>
                <a:pt x="1039" y="87"/>
                <a:pt x="1038" y="89"/>
              </a:cubicBezTo>
              <a:cubicBezTo>
                <a:pt x="1038" y="91"/>
                <a:pt x="1038" y="94"/>
                <a:pt x="1038" y="96"/>
              </a:cubicBezTo>
              <a:cubicBezTo>
                <a:pt x="1038" y="97"/>
                <a:pt x="1038" y="98"/>
                <a:pt x="1038" y="98"/>
              </a:cubicBezTo>
              <a:cubicBezTo>
                <a:pt x="1038" y="99"/>
                <a:pt x="1037" y="99"/>
                <a:pt x="1037" y="99"/>
              </a:cubicBezTo>
              <a:cubicBezTo>
                <a:pt x="1036" y="100"/>
                <a:pt x="1036" y="100"/>
                <a:pt x="1036" y="100"/>
              </a:cubicBezTo>
              <a:cubicBezTo>
                <a:pt x="1036" y="100"/>
                <a:pt x="1035" y="100"/>
                <a:pt x="1034" y="101"/>
              </a:cubicBezTo>
              <a:cubicBezTo>
                <a:pt x="1034" y="101"/>
                <a:pt x="1034" y="101"/>
                <a:pt x="1034" y="101"/>
              </a:cubicBezTo>
              <a:cubicBezTo>
                <a:pt x="1034" y="101"/>
                <a:pt x="1033" y="102"/>
                <a:pt x="1033" y="102"/>
              </a:cubicBezTo>
              <a:cubicBezTo>
                <a:pt x="1033" y="102"/>
                <a:pt x="1033" y="102"/>
                <a:pt x="1033" y="102"/>
              </a:cubicBezTo>
              <a:cubicBezTo>
                <a:pt x="1033" y="102"/>
                <a:pt x="1033" y="103"/>
                <a:pt x="1033" y="103"/>
              </a:cubicBezTo>
              <a:cubicBezTo>
                <a:pt x="1033" y="103"/>
                <a:pt x="1033" y="103"/>
                <a:pt x="1033" y="103"/>
              </a:cubicBezTo>
              <a:cubicBezTo>
                <a:pt x="1033" y="104"/>
                <a:pt x="1033" y="104"/>
                <a:pt x="1033" y="104"/>
              </a:cubicBezTo>
              <a:cubicBezTo>
                <a:pt x="1032" y="105"/>
                <a:pt x="1032" y="105"/>
                <a:pt x="1032" y="105"/>
              </a:cubicBezTo>
              <a:cubicBezTo>
                <a:pt x="1032" y="105"/>
                <a:pt x="1032" y="106"/>
                <a:pt x="1031" y="106"/>
              </a:cubicBezTo>
              <a:cubicBezTo>
                <a:pt x="1030" y="107"/>
                <a:pt x="1029" y="108"/>
                <a:pt x="1028" y="110"/>
              </a:cubicBezTo>
              <a:cubicBezTo>
                <a:pt x="1028" y="113"/>
                <a:pt x="1028" y="114"/>
                <a:pt x="1029" y="115"/>
              </a:cubicBezTo>
              <a:cubicBezTo>
                <a:pt x="1029" y="116"/>
                <a:pt x="1029" y="116"/>
                <a:pt x="1029" y="116"/>
              </a:cubicBezTo>
              <a:cubicBezTo>
                <a:pt x="1029" y="116"/>
                <a:pt x="1029" y="116"/>
                <a:pt x="1029" y="116"/>
              </a:cubicBezTo>
              <a:cubicBezTo>
                <a:pt x="1027" y="123"/>
                <a:pt x="1027" y="123"/>
                <a:pt x="1027" y="123"/>
              </a:cubicBezTo>
              <a:cubicBezTo>
                <a:pt x="1026" y="124"/>
                <a:pt x="1026" y="126"/>
                <a:pt x="1027" y="127"/>
              </a:cubicBezTo>
              <a:cubicBezTo>
                <a:pt x="1027" y="129"/>
                <a:pt x="1028" y="130"/>
                <a:pt x="1028" y="131"/>
              </a:cubicBezTo>
              <a:cubicBezTo>
                <a:pt x="1028" y="132"/>
                <a:pt x="1028" y="132"/>
                <a:pt x="1028" y="132"/>
              </a:cubicBezTo>
              <a:cubicBezTo>
                <a:pt x="1028" y="133"/>
                <a:pt x="1028" y="133"/>
                <a:pt x="1028" y="133"/>
              </a:cubicBezTo>
              <a:cubicBezTo>
                <a:pt x="1028" y="133"/>
                <a:pt x="1028" y="133"/>
                <a:pt x="1028" y="133"/>
              </a:cubicBezTo>
              <a:cubicBezTo>
                <a:pt x="1028" y="133"/>
                <a:pt x="1028" y="133"/>
                <a:pt x="1027" y="134"/>
              </a:cubicBezTo>
              <a:cubicBezTo>
                <a:pt x="1025" y="136"/>
                <a:pt x="1025" y="136"/>
                <a:pt x="1025" y="136"/>
              </a:cubicBezTo>
              <a:cubicBezTo>
                <a:pt x="1025" y="137"/>
                <a:pt x="1024" y="137"/>
                <a:pt x="1024" y="138"/>
              </a:cubicBezTo>
              <a:cubicBezTo>
                <a:pt x="1024" y="138"/>
                <a:pt x="1023" y="139"/>
                <a:pt x="1023" y="140"/>
              </a:cubicBezTo>
              <a:cubicBezTo>
                <a:pt x="1022" y="142"/>
                <a:pt x="1022" y="145"/>
                <a:pt x="1022" y="147"/>
              </a:cubicBezTo>
              <a:cubicBezTo>
                <a:pt x="1022" y="148"/>
                <a:pt x="1022" y="148"/>
                <a:pt x="1022" y="148"/>
              </a:cubicBezTo>
              <a:cubicBezTo>
                <a:pt x="1022" y="149"/>
                <a:pt x="1022" y="149"/>
                <a:pt x="1022" y="149"/>
              </a:cubicBezTo>
              <a:cubicBezTo>
                <a:pt x="1022" y="149"/>
                <a:pt x="1022" y="149"/>
                <a:pt x="1022" y="149"/>
              </a:cubicBezTo>
              <a:cubicBezTo>
                <a:pt x="1021" y="150"/>
                <a:pt x="1023" y="152"/>
                <a:pt x="1023" y="152"/>
              </a:cubicBezTo>
              <a:cubicBezTo>
                <a:pt x="1023" y="152"/>
                <a:pt x="1024" y="152"/>
                <a:pt x="1024" y="152"/>
              </a:cubicBezTo>
              <a:cubicBezTo>
                <a:pt x="1024" y="153"/>
                <a:pt x="1025" y="153"/>
                <a:pt x="1025" y="153"/>
              </a:cubicBezTo>
              <a:cubicBezTo>
                <a:pt x="1026" y="153"/>
                <a:pt x="1027" y="153"/>
                <a:pt x="1028" y="153"/>
              </a:cubicBezTo>
              <a:cubicBezTo>
                <a:pt x="1033" y="153"/>
                <a:pt x="1037" y="154"/>
                <a:pt x="1041" y="154"/>
              </a:cubicBezTo>
              <a:cubicBezTo>
                <a:pt x="1064" y="155"/>
                <a:pt x="1064" y="155"/>
                <a:pt x="1064" y="155"/>
              </a:cubicBezTo>
              <a:cubicBezTo>
                <a:pt x="1064" y="162"/>
                <a:pt x="1064" y="162"/>
                <a:pt x="1064" y="162"/>
              </a:cubicBezTo>
              <a:cubicBezTo>
                <a:pt x="800" y="150"/>
                <a:pt x="800" y="150"/>
                <a:pt x="800" y="150"/>
              </a:cubicBezTo>
              <a:cubicBezTo>
                <a:pt x="711" y="146"/>
                <a:pt x="623" y="131"/>
                <a:pt x="534" y="125"/>
              </a:cubicBezTo>
              <a:cubicBezTo>
                <a:pt x="511" y="123"/>
                <a:pt x="489" y="123"/>
                <a:pt x="467" y="122"/>
              </a:cubicBezTo>
              <a:cubicBezTo>
                <a:pt x="445" y="121"/>
                <a:pt x="422" y="121"/>
                <a:pt x="400" y="120"/>
              </a:cubicBezTo>
              <a:cubicBezTo>
                <a:pt x="355" y="119"/>
                <a:pt x="311" y="119"/>
                <a:pt x="266" y="119"/>
              </a:cubicBezTo>
              <a:cubicBezTo>
                <a:pt x="222" y="120"/>
                <a:pt x="177" y="121"/>
                <a:pt x="133" y="126"/>
              </a:cubicBezTo>
              <a:cubicBezTo>
                <a:pt x="88" y="130"/>
                <a:pt x="44" y="136"/>
                <a:pt x="0" y="142"/>
              </a:cubicBezTo>
              <a:cubicBezTo>
                <a:pt x="44" y="136"/>
                <a:pt x="88" y="131"/>
                <a:pt x="133" y="127"/>
              </a:cubicBezTo>
              <a:cubicBezTo>
                <a:pt x="177" y="124"/>
                <a:pt x="222" y="122"/>
                <a:pt x="266" y="123"/>
              </a:cubicBezTo>
              <a:cubicBezTo>
                <a:pt x="311" y="123"/>
                <a:pt x="355" y="124"/>
                <a:pt x="400" y="125"/>
              </a:cubicBezTo>
              <a:cubicBezTo>
                <a:pt x="467" y="128"/>
                <a:pt x="467" y="128"/>
                <a:pt x="467" y="128"/>
              </a:cubicBezTo>
              <a:cubicBezTo>
                <a:pt x="489" y="129"/>
                <a:pt x="511" y="129"/>
                <a:pt x="533" y="131"/>
              </a:cubicBezTo>
              <a:cubicBezTo>
                <a:pt x="622" y="137"/>
                <a:pt x="710" y="152"/>
                <a:pt x="799" y="156"/>
              </a:cubicBezTo>
              <a:cubicBezTo>
                <a:pt x="1067" y="168"/>
                <a:pt x="1067" y="168"/>
                <a:pt x="1067" y="168"/>
              </a:cubicBezTo>
              <a:cubicBezTo>
                <a:pt x="1070" y="168"/>
                <a:pt x="1070" y="168"/>
                <a:pt x="1070" y="168"/>
              </a:cubicBezTo>
              <a:cubicBezTo>
                <a:pt x="1070" y="165"/>
                <a:pt x="1070" y="165"/>
                <a:pt x="1070" y="165"/>
              </a:cubicBezTo>
              <a:cubicBezTo>
                <a:pt x="1070" y="153"/>
                <a:pt x="1070" y="153"/>
                <a:pt x="1070" y="153"/>
              </a:cubicBezTo>
              <a:cubicBezTo>
                <a:pt x="1070" y="150"/>
                <a:pt x="1070" y="150"/>
                <a:pt x="1070" y="150"/>
              </a:cubicBezTo>
              <a:cubicBezTo>
                <a:pt x="1067" y="150"/>
                <a:pt x="1067" y="150"/>
                <a:pt x="1067" y="150"/>
              </a:cubicBezTo>
              <a:cubicBezTo>
                <a:pt x="1042" y="148"/>
                <a:pt x="1042" y="148"/>
                <a:pt x="1042" y="148"/>
              </a:cubicBezTo>
              <a:cubicBezTo>
                <a:pt x="1038" y="148"/>
                <a:pt x="1033" y="148"/>
                <a:pt x="1029" y="147"/>
              </a:cubicBezTo>
              <a:cubicBezTo>
                <a:pt x="1029" y="147"/>
                <a:pt x="1028" y="147"/>
                <a:pt x="1028" y="147"/>
              </a:cubicBezTo>
              <a:cubicBezTo>
                <a:pt x="1028" y="145"/>
                <a:pt x="1028" y="143"/>
                <a:pt x="1029" y="141"/>
              </a:cubicBezTo>
              <a:cubicBezTo>
                <a:pt x="1029" y="141"/>
                <a:pt x="1029" y="141"/>
                <a:pt x="1029" y="141"/>
              </a:cubicBezTo>
              <a:cubicBezTo>
                <a:pt x="1029" y="141"/>
                <a:pt x="1029" y="140"/>
                <a:pt x="1030" y="140"/>
              </a:cubicBezTo>
              <a:cubicBezTo>
                <a:pt x="1032" y="138"/>
                <a:pt x="1032" y="138"/>
                <a:pt x="1032" y="138"/>
              </a:cubicBezTo>
              <a:cubicBezTo>
                <a:pt x="1032" y="137"/>
                <a:pt x="1033" y="137"/>
                <a:pt x="1033" y="136"/>
              </a:cubicBezTo>
              <a:cubicBezTo>
                <a:pt x="1033" y="136"/>
                <a:pt x="1033" y="135"/>
                <a:pt x="1034" y="135"/>
              </a:cubicBezTo>
              <a:cubicBezTo>
                <a:pt x="1034" y="134"/>
                <a:pt x="1034" y="134"/>
                <a:pt x="1034" y="134"/>
              </a:cubicBezTo>
              <a:cubicBezTo>
                <a:pt x="1034" y="133"/>
                <a:pt x="1034" y="133"/>
                <a:pt x="1034" y="133"/>
              </a:cubicBezTo>
              <a:cubicBezTo>
                <a:pt x="1034" y="132"/>
                <a:pt x="1034" y="130"/>
                <a:pt x="1033" y="129"/>
              </a:cubicBezTo>
              <a:cubicBezTo>
                <a:pt x="1033" y="126"/>
                <a:pt x="1032" y="126"/>
                <a:pt x="1033" y="124"/>
              </a:cubicBezTo>
              <a:cubicBezTo>
                <a:pt x="1034" y="118"/>
                <a:pt x="1034" y="118"/>
                <a:pt x="1034" y="118"/>
              </a:cubicBezTo>
              <a:cubicBezTo>
                <a:pt x="1034" y="118"/>
                <a:pt x="1035" y="117"/>
                <a:pt x="1035" y="116"/>
              </a:cubicBezTo>
              <a:cubicBezTo>
                <a:pt x="1035" y="115"/>
                <a:pt x="1034" y="114"/>
                <a:pt x="1034" y="113"/>
              </a:cubicBezTo>
              <a:cubicBezTo>
                <a:pt x="1034" y="113"/>
                <a:pt x="1034" y="112"/>
                <a:pt x="1034" y="112"/>
              </a:cubicBezTo>
              <a:cubicBezTo>
                <a:pt x="1034" y="112"/>
                <a:pt x="1034" y="111"/>
                <a:pt x="1035" y="111"/>
              </a:cubicBezTo>
              <a:cubicBezTo>
                <a:pt x="1036" y="110"/>
                <a:pt x="1037" y="109"/>
                <a:pt x="1038" y="107"/>
              </a:cubicBezTo>
              <a:cubicBezTo>
                <a:pt x="1038" y="107"/>
                <a:pt x="1038" y="107"/>
                <a:pt x="1038" y="106"/>
              </a:cubicBezTo>
              <a:cubicBezTo>
                <a:pt x="1038" y="106"/>
                <a:pt x="1038" y="106"/>
                <a:pt x="1038" y="106"/>
              </a:cubicBezTo>
              <a:cubicBezTo>
                <a:pt x="1038" y="105"/>
                <a:pt x="1038" y="105"/>
                <a:pt x="1038" y="105"/>
              </a:cubicBezTo>
              <a:cubicBezTo>
                <a:pt x="1039" y="105"/>
                <a:pt x="1039" y="105"/>
                <a:pt x="1039" y="105"/>
              </a:cubicBezTo>
              <a:cubicBezTo>
                <a:pt x="1039" y="105"/>
                <a:pt x="1040" y="105"/>
                <a:pt x="1041" y="104"/>
              </a:cubicBezTo>
              <a:cubicBezTo>
                <a:pt x="1041" y="104"/>
                <a:pt x="1041" y="104"/>
                <a:pt x="1042" y="104"/>
              </a:cubicBezTo>
              <a:cubicBezTo>
                <a:pt x="1042" y="103"/>
                <a:pt x="1042" y="103"/>
                <a:pt x="1042" y="103"/>
              </a:cubicBezTo>
              <a:cubicBezTo>
                <a:pt x="1042" y="103"/>
                <a:pt x="1043" y="102"/>
                <a:pt x="1043" y="102"/>
              </a:cubicBezTo>
              <a:cubicBezTo>
                <a:pt x="1043" y="102"/>
                <a:pt x="1043" y="102"/>
                <a:pt x="1043" y="102"/>
              </a:cubicBezTo>
              <a:cubicBezTo>
                <a:pt x="1043" y="101"/>
                <a:pt x="1043" y="100"/>
                <a:pt x="1043" y="100"/>
              </a:cubicBezTo>
              <a:cubicBezTo>
                <a:pt x="1044" y="98"/>
                <a:pt x="1044" y="97"/>
                <a:pt x="1044" y="96"/>
              </a:cubicBezTo>
              <a:cubicBezTo>
                <a:pt x="1044" y="94"/>
                <a:pt x="1044" y="92"/>
                <a:pt x="1044" y="90"/>
              </a:cubicBezTo>
              <a:cubicBezTo>
                <a:pt x="1045" y="88"/>
                <a:pt x="1045" y="87"/>
                <a:pt x="1046" y="84"/>
              </a:cubicBezTo>
              <a:cubicBezTo>
                <a:pt x="1046" y="83"/>
                <a:pt x="1046" y="83"/>
                <a:pt x="1046" y="83"/>
              </a:cubicBezTo>
              <a:cubicBezTo>
                <a:pt x="1047" y="83"/>
                <a:pt x="1047" y="83"/>
                <a:pt x="1048" y="83"/>
              </a:cubicBezTo>
              <a:cubicBezTo>
                <a:pt x="1048" y="82"/>
                <a:pt x="1049" y="82"/>
                <a:pt x="1049" y="82"/>
              </a:cubicBezTo>
              <a:cubicBezTo>
                <a:pt x="1049" y="81"/>
                <a:pt x="1049" y="81"/>
                <a:pt x="1050" y="81"/>
              </a:cubicBezTo>
              <a:cubicBezTo>
                <a:pt x="1050" y="80"/>
                <a:pt x="1050" y="80"/>
                <a:pt x="1050" y="80"/>
              </a:cubicBezTo>
              <a:cubicBezTo>
                <a:pt x="1050" y="80"/>
                <a:pt x="1050" y="80"/>
                <a:pt x="1050" y="80"/>
              </a:cubicBezTo>
              <a:cubicBezTo>
                <a:pt x="1050" y="79"/>
                <a:pt x="1050" y="79"/>
                <a:pt x="1050" y="79"/>
              </a:cubicBezTo>
              <a:cubicBezTo>
                <a:pt x="1050" y="77"/>
                <a:pt x="1049" y="76"/>
                <a:pt x="1049" y="75"/>
              </a:cubicBezTo>
              <a:cubicBezTo>
                <a:pt x="1049" y="75"/>
                <a:pt x="1049" y="75"/>
                <a:pt x="1049" y="75"/>
              </a:cubicBezTo>
              <a:cubicBezTo>
                <a:pt x="1049" y="75"/>
                <a:pt x="1049" y="75"/>
                <a:pt x="1049" y="75"/>
              </a:cubicBezTo>
              <a:cubicBezTo>
                <a:pt x="1049" y="75"/>
                <a:pt x="1049" y="75"/>
                <a:pt x="1049" y="75"/>
              </a:cubicBezTo>
              <a:cubicBezTo>
                <a:pt x="1049" y="75"/>
                <a:pt x="1049" y="75"/>
                <a:pt x="1049" y="75"/>
              </a:cubicBezTo>
              <a:cubicBezTo>
                <a:pt x="1050" y="71"/>
                <a:pt x="1050" y="74"/>
                <a:pt x="1049" y="72"/>
              </a:cubicBezTo>
              <a:cubicBezTo>
                <a:pt x="1049" y="72"/>
                <a:pt x="1048" y="71"/>
                <a:pt x="1048" y="71"/>
              </a:cubicBezTo>
              <a:cubicBezTo>
                <a:pt x="1047" y="71"/>
                <a:pt x="1047" y="71"/>
                <a:pt x="1047" y="71"/>
              </a:cubicBezTo>
              <a:cubicBezTo>
                <a:pt x="1047" y="71"/>
                <a:pt x="1047" y="71"/>
                <a:pt x="1047" y="71"/>
              </a:cubicBezTo>
              <a:cubicBezTo>
                <a:pt x="1048" y="69"/>
                <a:pt x="1049" y="68"/>
                <a:pt x="1050" y="66"/>
              </a:cubicBezTo>
              <a:cubicBezTo>
                <a:pt x="1053" y="62"/>
                <a:pt x="1056" y="59"/>
                <a:pt x="1058" y="55"/>
              </a:cubicBezTo>
              <a:cubicBezTo>
                <a:pt x="1059" y="52"/>
                <a:pt x="1059" y="52"/>
                <a:pt x="1059" y="52"/>
              </a:cubicBezTo>
              <a:cubicBezTo>
                <a:pt x="1059" y="52"/>
                <a:pt x="1060" y="51"/>
                <a:pt x="1060" y="50"/>
              </a:cubicBezTo>
              <a:cubicBezTo>
                <a:pt x="1061" y="50"/>
                <a:pt x="1062" y="49"/>
                <a:pt x="1063" y="47"/>
              </a:cubicBezTo>
              <a:cubicBezTo>
                <a:pt x="1064" y="46"/>
                <a:pt x="1064" y="46"/>
                <a:pt x="1064" y="46"/>
              </a:cubicBezTo>
              <a:cubicBezTo>
                <a:pt x="1065" y="44"/>
                <a:pt x="1065" y="44"/>
                <a:pt x="1065" y="44"/>
              </a:cubicBezTo>
              <a:cubicBezTo>
                <a:pt x="1066" y="41"/>
                <a:pt x="1066" y="41"/>
                <a:pt x="1066" y="41"/>
              </a:cubicBezTo>
              <a:cubicBezTo>
                <a:pt x="1066" y="40"/>
                <a:pt x="1066" y="40"/>
                <a:pt x="1066" y="40"/>
              </a:cubicBezTo>
              <a:cubicBezTo>
                <a:pt x="1066" y="40"/>
                <a:pt x="1066" y="40"/>
                <a:pt x="1066" y="40"/>
              </a:cubicBezTo>
              <a:cubicBezTo>
                <a:pt x="1067" y="40"/>
                <a:pt x="1066" y="41"/>
                <a:pt x="1067" y="39"/>
              </a:cubicBezTo>
              <a:cubicBezTo>
                <a:pt x="1067" y="39"/>
                <a:pt x="1067" y="39"/>
                <a:pt x="1067" y="39"/>
              </a:cubicBezTo>
              <a:cubicBezTo>
                <a:pt x="1067" y="39"/>
                <a:pt x="1067" y="38"/>
                <a:pt x="1066" y="37"/>
              </a:cubicBezTo>
              <a:cubicBezTo>
                <a:pt x="1066" y="37"/>
                <a:pt x="1065" y="36"/>
                <a:pt x="1065" y="36"/>
              </a:cubicBezTo>
              <a:cubicBezTo>
                <a:pt x="1065" y="36"/>
                <a:pt x="1065" y="36"/>
                <a:pt x="1065" y="36"/>
              </a:cubicBezTo>
              <a:cubicBezTo>
                <a:pt x="1065" y="36"/>
                <a:pt x="1065" y="36"/>
                <a:pt x="1065" y="36"/>
              </a:cubicBezTo>
              <a:cubicBezTo>
                <a:pt x="1064" y="36"/>
                <a:pt x="1064" y="36"/>
                <a:pt x="1064" y="36"/>
              </a:cubicBezTo>
              <a:cubicBezTo>
                <a:pt x="1065" y="36"/>
                <a:pt x="1065" y="36"/>
                <a:pt x="1065" y="35"/>
              </a:cubicBezTo>
              <a:cubicBezTo>
                <a:pt x="1066" y="34"/>
                <a:pt x="1067" y="32"/>
                <a:pt x="1069" y="30"/>
              </a:cubicBezTo>
              <a:cubicBezTo>
                <a:pt x="1069" y="30"/>
                <a:pt x="1069" y="29"/>
                <a:pt x="1070" y="28"/>
              </a:cubicBezTo>
              <a:cubicBezTo>
                <a:pt x="1070" y="27"/>
                <a:pt x="1070" y="27"/>
                <a:pt x="1070" y="27"/>
              </a:cubicBezTo>
              <a:cubicBezTo>
                <a:pt x="1072" y="24"/>
                <a:pt x="1072" y="24"/>
                <a:pt x="1072" y="24"/>
              </a:cubicBezTo>
              <a:cubicBezTo>
                <a:pt x="1073" y="22"/>
                <a:pt x="1074" y="20"/>
                <a:pt x="1075" y="19"/>
              </a:cubicBezTo>
              <a:cubicBezTo>
                <a:pt x="1075" y="20"/>
                <a:pt x="1076" y="21"/>
                <a:pt x="1076" y="22"/>
              </a:cubicBezTo>
              <a:cubicBezTo>
                <a:pt x="1077" y="23"/>
                <a:pt x="1077" y="23"/>
                <a:pt x="1078" y="25"/>
              </a:cubicBezTo>
              <a:cubicBezTo>
                <a:pt x="1079" y="26"/>
                <a:pt x="1079" y="26"/>
                <a:pt x="1080" y="26"/>
              </a:cubicBezTo>
              <a:cubicBezTo>
                <a:pt x="1079" y="27"/>
                <a:pt x="1079" y="27"/>
                <a:pt x="1079" y="27"/>
              </a:cubicBezTo>
              <a:cubicBezTo>
                <a:pt x="1079" y="29"/>
                <a:pt x="1079" y="31"/>
                <a:pt x="1079" y="32"/>
              </a:cubicBezTo>
              <a:cubicBezTo>
                <a:pt x="1079" y="33"/>
                <a:pt x="1080" y="33"/>
                <a:pt x="1080" y="34"/>
              </a:cubicBezTo>
              <a:cubicBezTo>
                <a:pt x="1080" y="34"/>
                <a:pt x="1080" y="34"/>
                <a:pt x="1080" y="34"/>
              </a:cubicBezTo>
              <a:cubicBezTo>
                <a:pt x="1080" y="35"/>
                <a:pt x="1080" y="35"/>
                <a:pt x="1080" y="35"/>
              </a:cubicBezTo>
              <a:cubicBezTo>
                <a:pt x="1080" y="35"/>
                <a:pt x="1081" y="35"/>
                <a:pt x="1081" y="35"/>
              </a:cubicBezTo>
              <a:cubicBezTo>
                <a:pt x="1081" y="36"/>
                <a:pt x="1081" y="36"/>
                <a:pt x="1081" y="36"/>
              </a:cubicBezTo>
              <a:cubicBezTo>
                <a:pt x="1082" y="37"/>
                <a:pt x="1083" y="38"/>
                <a:pt x="1084" y="38"/>
              </a:cubicBezTo>
              <a:cubicBezTo>
                <a:pt x="1084" y="39"/>
                <a:pt x="1084" y="40"/>
                <a:pt x="1083" y="40"/>
              </a:cubicBezTo>
              <a:cubicBezTo>
                <a:pt x="1083" y="41"/>
                <a:pt x="1083" y="42"/>
                <a:pt x="1083" y="42"/>
              </a:cubicBezTo>
              <a:cubicBezTo>
                <a:pt x="1084" y="44"/>
                <a:pt x="1084" y="45"/>
                <a:pt x="1084" y="46"/>
              </a:cubicBezTo>
              <a:cubicBezTo>
                <a:pt x="1085" y="48"/>
                <a:pt x="1085" y="50"/>
                <a:pt x="1087" y="53"/>
              </a:cubicBezTo>
              <a:cubicBezTo>
                <a:pt x="1088" y="55"/>
                <a:pt x="1090" y="57"/>
                <a:pt x="1092" y="58"/>
              </a:cubicBezTo>
              <a:cubicBezTo>
                <a:pt x="1093" y="59"/>
                <a:pt x="1095" y="60"/>
                <a:pt x="1095" y="62"/>
              </a:cubicBezTo>
              <a:cubicBezTo>
                <a:pt x="1096" y="64"/>
                <a:pt x="1098" y="66"/>
                <a:pt x="1099" y="68"/>
              </a:cubicBezTo>
              <a:cubicBezTo>
                <a:pt x="1100" y="69"/>
                <a:pt x="1102" y="71"/>
                <a:pt x="1103" y="73"/>
              </a:cubicBezTo>
              <a:cubicBezTo>
                <a:pt x="1103" y="73"/>
                <a:pt x="1104" y="74"/>
                <a:pt x="1104" y="75"/>
              </a:cubicBezTo>
              <a:cubicBezTo>
                <a:pt x="1104" y="76"/>
                <a:pt x="1104" y="76"/>
                <a:pt x="1104" y="76"/>
              </a:cubicBezTo>
              <a:cubicBezTo>
                <a:pt x="1105" y="76"/>
                <a:pt x="1105" y="76"/>
                <a:pt x="1105" y="76"/>
              </a:cubicBezTo>
              <a:cubicBezTo>
                <a:pt x="1105" y="76"/>
                <a:pt x="1105" y="76"/>
                <a:pt x="1105" y="76"/>
              </a:cubicBezTo>
              <a:cubicBezTo>
                <a:pt x="1105" y="76"/>
                <a:pt x="1105" y="76"/>
                <a:pt x="1105" y="76"/>
              </a:cubicBezTo>
              <a:cubicBezTo>
                <a:pt x="1105" y="76"/>
                <a:pt x="1105" y="76"/>
                <a:pt x="1105" y="76"/>
              </a:cubicBezTo>
              <a:cubicBezTo>
                <a:pt x="1105" y="76"/>
                <a:pt x="1105" y="76"/>
                <a:pt x="1105" y="76"/>
              </a:cubicBezTo>
              <a:cubicBezTo>
                <a:pt x="1104" y="77"/>
                <a:pt x="1103" y="79"/>
                <a:pt x="1102" y="82"/>
              </a:cubicBezTo>
              <a:cubicBezTo>
                <a:pt x="1102" y="83"/>
                <a:pt x="1102" y="84"/>
                <a:pt x="1102" y="85"/>
              </a:cubicBezTo>
              <a:cubicBezTo>
                <a:pt x="1102" y="86"/>
                <a:pt x="1103" y="87"/>
                <a:pt x="1103" y="87"/>
              </a:cubicBezTo>
              <a:cubicBezTo>
                <a:pt x="1103" y="88"/>
                <a:pt x="1104" y="89"/>
                <a:pt x="1104" y="90"/>
              </a:cubicBezTo>
              <a:cubicBezTo>
                <a:pt x="1107" y="94"/>
                <a:pt x="1109" y="98"/>
                <a:pt x="1112" y="101"/>
              </a:cubicBezTo>
              <a:cubicBezTo>
                <a:pt x="1113" y="103"/>
                <a:pt x="1114" y="105"/>
                <a:pt x="1115" y="106"/>
              </a:cubicBezTo>
              <a:cubicBezTo>
                <a:pt x="1115" y="107"/>
                <a:pt x="1116" y="108"/>
                <a:pt x="1116" y="109"/>
              </a:cubicBezTo>
              <a:cubicBezTo>
                <a:pt x="1117" y="109"/>
                <a:pt x="1117" y="110"/>
                <a:pt x="1117" y="110"/>
              </a:cubicBezTo>
              <a:cubicBezTo>
                <a:pt x="1117" y="110"/>
                <a:pt x="1117" y="110"/>
                <a:pt x="1117" y="110"/>
              </a:cubicBezTo>
              <a:cubicBezTo>
                <a:pt x="1117" y="111"/>
                <a:pt x="1116" y="111"/>
                <a:pt x="1116" y="112"/>
              </a:cubicBezTo>
              <a:cubicBezTo>
                <a:pt x="1116" y="112"/>
                <a:pt x="1115" y="113"/>
                <a:pt x="1115" y="114"/>
              </a:cubicBezTo>
              <a:cubicBezTo>
                <a:pt x="1115" y="114"/>
                <a:pt x="1114" y="115"/>
                <a:pt x="1114" y="117"/>
              </a:cubicBezTo>
              <a:cubicBezTo>
                <a:pt x="1114" y="117"/>
                <a:pt x="1114" y="117"/>
                <a:pt x="1115" y="118"/>
              </a:cubicBezTo>
              <a:cubicBezTo>
                <a:pt x="1115" y="118"/>
                <a:pt x="1115" y="118"/>
                <a:pt x="1115" y="118"/>
              </a:cubicBezTo>
              <a:cubicBezTo>
                <a:pt x="1115" y="118"/>
                <a:pt x="1115" y="118"/>
                <a:pt x="1115" y="119"/>
              </a:cubicBezTo>
              <a:cubicBezTo>
                <a:pt x="1115" y="119"/>
                <a:pt x="1115" y="119"/>
                <a:pt x="1116" y="120"/>
              </a:cubicBezTo>
              <a:cubicBezTo>
                <a:pt x="1116" y="120"/>
                <a:pt x="1117" y="121"/>
                <a:pt x="1117" y="121"/>
              </a:cubicBezTo>
              <a:cubicBezTo>
                <a:pt x="1118" y="122"/>
                <a:pt x="1119" y="123"/>
                <a:pt x="1119" y="123"/>
              </a:cubicBezTo>
              <a:cubicBezTo>
                <a:pt x="1119" y="122"/>
                <a:pt x="1119" y="124"/>
                <a:pt x="1119" y="124"/>
              </a:cubicBezTo>
              <a:cubicBezTo>
                <a:pt x="1120" y="125"/>
                <a:pt x="1120" y="125"/>
                <a:pt x="1120" y="126"/>
              </a:cubicBezTo>
              <a:cubicBezTo>
                <a:pt x="1122" y="128"/>
                <a:pt x="1122" y="128"/>
                <a:pt x="1122" y="128"/>
              </a:cubicBezTo>
              <a:cubicBezTo>
                <a:pt x="1122" y="129"/>
                <a:pt x="1123" y="129"/>
                <a:pt x="1123" y="130"/>
              </a:cubicBezTo>
              <a:cubicBezTo>
                <a:pt x="1123" y="130"/>
                <a:pt x="1123" y="130"/>
                <a:pt x="1123" y="130"/>
              </a:cubicBezTo>
              <a:cubicBezTo>
                <a:pt x="1123" y="130"/>
                <a:pt x="1122" y="131"/>
                <a:pt x="1122" y="131"/>
              </a:cubicBezTo>
              <a:cubicBezTo>
                <a:pt x="1121" y="132"/>
                <a:pt x="1121" y="133"/>
                <a:pt x="1120" y="135"/>
              </a:cubicBezTo>
              <a:cubicBezTo>
                <a:pt x="1120" y="136"/>
                <a:pt x="1120" y="136"/>
                <a:pt x="1120" y="137"/>
              </a:cubicBezTo>
              <a:cubicBezTo>
                <a:pt x="1120" y="138"/>
                <a:pt x="1120" y="138"/>
                <a:pt x="1120" y="138"/>
              </a:cubicBezTo>
              <a:cubicBezTo>
                <a:pt x="1120" y="138"/>
                <a:pt x="1121" y="139"/>
                <a:pt x="1121" y="140"/>
              </a:cubicBezTo>
              <a:cubicBezTo>
                <a:pt x="1122" y="142"/>
                <a:pt x="1123" y="144"/>
                <a:pt x="1123" y="146"/>
              </a:cubicBezTo>
              <a:cubicBezTo>
                <a:pt x="1124" y="146"/>
                <a:pt x="1124" y="147"/>
                <a:pt x="1124" y="147"/>
              </a:cubicBezTo>
              <a:cubicBezTo>
                <a:pt x="1123" y="148"/>
                <a:pt x="1122" y="148"/>
                <a:pt x="1120" y="148"/>
              </a:cubicBezTo>
              <a:cubicBezTo>
                <a:pt x="1108" y="148"/>
                <a:pt x="1108" y="148"/>
                <a:pt x="1108" y="148"/>
              </a:cubicBezTo>
              <a:cubicBezTo>
                <a:pt x="1082" y="149"/>
                <a:pt x="1082" y="149"/>
                <a:pt x="1082" y="149"/>
              </a:cubicBezTo>
              <a:cubicBezTo>
                <a:pt x="1079" y="149"/>
                <a:pt x="1079" y="149"/>
                <a:pt x="1079" y="149"/>
              </a:cubicBezTo>
              <a:cubicBezTo>
                <a:pt x="1079" y="152"/>
                <a:pt x="1079" y="152"/>
                <a:pt x="1079" y="152"/>
              </a:cubicBezTo>
              <a:cubicBezTo>
                <a:pt x="1080" y="165"/>
                <a:pt x="1080" y="165"/>
                <a:pt x="1080" y="165"/>
              </a:cubicBezTo>
              <a:cubicBezTo>
                <a:pt x="1080" y="168"/>
                <a:pt x="1080" y="168"/>
                <a:pt x="1080" y="168"/>
              </a:cubicBezTo>
              <a:cubicBezTo>
                <a:pt x="1083" y="168"/>
                <a:pt x="1083" y="168"/>
                <a:pt x="1083" y="168"/>
              </a:cubicBezTo>
              <a:cubicBezTo>
                <a:pt x="1129" y="169"/>
                <a:pt x="1129" y="169"/>
                <a:pt x="1129" y="169"/>
              </a:cubicBezTo>
              <a:cubicBezTo>
                <a:pt x="1153" y="170"/>
                <a:pt x="1153" y="170"/>
                <a:pt x="1153" y="170"/>
              </a:cubicBezTo>
              <a:cubicBezTo>
                <a:pt x="1165" y="170"/>
                <a:pt x="1165" y="170"/>
                <a:pt x="1165" y="170"/>
              </a:cubicBezTo>
              <a:cubicBezTo>
                <a:pt x="1168" y="170"/>
                <a:pt x="1172" y="170"/>
                <a:pt x="1176" y="170"/>
              </a:cubicBezTo>
              <a:cubicBezTo>
                <a:pt x="1180" y="170"/>
                <a:pt x="1184" y="171"/>
                <a:pt x="1188" y="171"/>
              </a:cubicBezTo>
              <a:cubicBezTo>
                <a:pt x="1190" y="171"/>
                <a:pt x="1192" y="171"/>
                <a:pt x="1194" y="170"/>
              </a:cubicBezTo>
              <a:cubicBezTo>
                <a:pt x="1195" y="170"/>
                <a:pt x="1195" y="170"/>
                <a:pt x="1195" y="170"/>
              </a:cubicBezTo>
              <a:cubicBezTo>
                <a:pt x="1195" y="170"/>
                <a:pt x="1196" y="170"/>
                <a:pt x="1196" y="170"/>
              </a:cubicBezTo>
              <a:cubicBezTo>
                <a:pt x="1196" y="170"/>
                <a:pt x="1196" y="170"/>
                <a:pt x="1197" y="169"/>
              </a:cubicBezTo>
              <a:cubicBezTo>
                <a:pt x="1197" y="169"/>
                <a:pt x="1197" y="169"/>
                <a:pt x="1197" y="169"/>
              </a:cubicBezTo>
              <a:cubicBezTo>
                <a:pt x="1197" y="169"/>
                <a:pt x="1198" y="168"/>
                <a:pt x="1198" y="168"/>
              </a:cubicBezTo>
              <a:cubicBezTo>
                <a:pt x="1198" y="167"/>
                <a:pt x="1198" y="167"/>
                <a:pt x="1198" y="166"/>
              </a:cubicBezTo>
              <a:cubicBezTo>
                <a:pt x="1199" y="165"/>
                <a:pt x="1199" y="164"/>
                <a:pt x="1199" y="163"/>
              </a:cubicBezTo>
              <a:cubicBezTo>
                <a:pt x="1200" y="155"/>
                <a:pt x="1200" y="147"/>
                <a:pt x="1200" y="139"/>
              </a:cubicBezTo>
              <a:cubicBezTo>
                <a:pt x="1200" y="131"/>
                <a:pt x="1200" y="123"/>
                <a:pt x="1198" y="115"/>
              </a:cubicBezTo>
              <a:cubicBezTo>
                <a:pt x="1198" y="114"/>
                <a:pt x="1198" y="113"/>
                <a:pt x="1197" y="112"/>
              </a:cubicBezTo>
              <a:cubicBezTo>
                <a:pt x="1197" y="111"/>
                <a:pt x="1196" y="110"/>
                <a:pt x="1195" y="109"/>
              </a:cubicBezTo>
              <a:cubicBezTo>
                <a:pt x="1195" y="109"/>
                <a:pt x="1193" y="109"/>
                <a:pt x="1193" y="109"/>
              </a:cubicBezTo>
              <a:cubicBezTo>
                <a:pt x="1190" y="108"/>
                <a:pt x="1188" y="108"/>
                <a:pt x="1186" y="108"/>
              </a:cubicBezTo>
              <a:cubicBezTo>
                <a:pt x="1182" y="109"/>
                <a:pt x="1178" y="110"/>
                <a:pt x="1176" y="110"/>
              </a:cubicBezTo>
              <a:cubicBezTo>
                <a:pt x="1176" y="109"/>
                <a:pt x="1177" y="108"/>
                <a:pt x="1178" y="107"/>
              </a:cubicBezTo>
              <a:cubicBezTo>
                <a:pt x="1180" y="105"/>
                <a:pt x="1183" y="102"/>
                <a:pt x="1186" y="99"/>
              </a:cubicBezTo>
              <a:cubicBezTo>
                <a:pt x="1192" y="94"/>
                <a:pt x="1198" y="89"/>
                <a:pt x="1204" y="84"/>
              </a:cubicBezTo>
              <a:cubicBezTo>
                <a:pt x="1210" y="79"/>
                <a:pt x="1216" y="74"/>
                <a:pt x="1222" y="69"/>
              </a:cubicBezTo>
              <a:cubicBezTo>
                <a:pt x="1239" y="53"/>
                <a:pt x="1239" y="53"/>
                <a:pt x="1239" y="53"/>
              </a:cubicBezTo>
              <a:cubicBezTo>
                <a:pt x="1257" y="38"/>
                <a:pt x="1257" y="38"/>
                <a:pt x="1257" y="38"/>
              </a:cubicBezTo>
              <a:cubicBezTo>
                <a:pt x="1265" y="30"/>
                <a:pt x="1265" y="30"/>
                <a:pt x="1265" y="30"/>
              </a:cubicBezTo>
              <a:cubicBezTo>
                <a:pt x="1268" y="27"/>
                <a:pt x="1271" y="24"/>
                <a:pt x="1274" y="21"/>
              </a:cubicBezTo>
              <a:cubicBezTo>
                <a:pt x="1279" y="16"/>
                <a:pt x="1285" y="11"/>
                <a:pt x="1291" y="8"/>
              </a:cubicBezTo>
              <a:cubicBezTo>
                <a:pt x="1294" y="7"/>
                <a:pt x="1297" y="6"/>
                <a:pt x="1300" y="8"/>
              </a:cubicBezTo>
              <a:cubicBezTo>
                <a:pt x="1303" y="9"/>
                <a:pt x="1307" y="11"/>
                <a:pt x="1310" y="13"/>
              </a:cubicBezTo>
              <a:cubicBezTo>
                <a:pt x="1321" y="22"/>
                <a:pt x="1332" y="35"/>
                <a:pt x="1345" y="44"/>
              </a:cubicBezTo>
              <a:cubicBezTo>
                <a:pt x="1357" y="53"/>
                <a:pt x="1370" y="62"/>
                <a:pt x="1382" y="72"/>
              </a:cubicBezTo>
              <a:cubicBezTo>
                <a:pt x="1388" y="77"/>
                <a:pt x="1395" y="81"/>
                <a:pt x="1401" y="86"/>
              </a:cubicBezTo>
              <a:cubicBezTo>
                <a:pt x="1407" y="90"/>
                <a:pt x="1414" y="95"/>
                <a:pt x="1419" y="99"/>
              </a:cubicBezTo>
              <a:cubicBezTo>
                <a:pt x="1417" y="100"/>
                <a:pt x="1416" y="100"/>
                <a:pt x="1415" y="100"/>
              </a:cubicBezTo>
              <a:cubicBezTo>
                <a:pt x="1411" y="101"/>
                <a:pt x="1407" y="102"/>
                <a:pt x="1403" y="102"/>
              </a:cubicBezTo>
              <a:cubicBezTo>
                <a:pt x="1399" y="103"/>
                <a:pt x="1396" y="103"/>
                <a:pt x="1391" y="104"/>
              </a:cubicBezTo>
              <a:cubicBezTo>
                <a:pt x="1391" y="104"/>
                <a:pt x="1391" y="105"/>
                <a:pt x="1390" y="105"/>
              </a:cubicBezTo>
              <a:cubicBezTo>
                <a:pt x="1390" y="105"/>
                <a:pt x="1390" y="105"/>
                <a:pt x="1390" y="105"/>
              </a:cubicBezTo>
              <a:cubicBezTo>
                <a:pt x="1389" y="105"/>
                <a:pt x="1389" y="105"/>
                <a:pt x="1388" y="106"/>
              </a:cubicBezTo>
              <a:cubicBezTo>
                <a:pt x="1388" y="106"/>
                <a:pt x="1388" y="107"/>
                <a:pt x="1388" y="107"/>
              </a:cubicBezTo>
              <a:cubicBezTo>
                <a:pt x="1388" y="108"/>
                <a:pt x="1388" y="108"/>
                <a:pt x="1388" y="109"/>
              </a:cubicBezTo>
              <a:cubicBezTo>
                <a:pt x="1388" y="109"/>
                <a:pt x="1388" y="109"/>
                <a:pt x="1388" y="109"/>
              </a:cubicBezTo>
              <a:cubicBezTo>
                <a:pt x="1388" y="112"/>
                <a:pt x="1388" y="112"/>
                <a:pt x="1388" y="112"/>
              </a:cubicBezTo>
              <a:cubicBezTo>
                <a:pt x="1388" y="118"/>
                <a:pt x="1388" y="118"/>
                <a:pt x="1388" y="118"/>
              </a:cubicBezTo>
              <a:cubicBezTo>
                <a:pt x="1389" y="134"/>
                <a:pt x="1390" y="149"/>
                <a:pt x="1392" y="164"/>
              </a:cubicBezTo>
              <a:cubicBezTo>
                <a:pt x="1382" y="164"/>
                <a:pt x="1382" y="164"/>
                <a:pt x="1382" y="164"/>
              </a:cubicBezTo>
              <a:cubicBezTo>
                <a:pt x="1372" y="165"/>
                <a:pt x="1363" y="165"/>
                <a:pt x="1353" y="165"/>
              </a:cubicBezTo>
              <a:cubicBezTo>
                <a:pt x="1353" y="165"/>
                <a:pt x="1352" y="165"/>
                <a:pt x="1352" y="165"/>
              </a:cubicBezTo>
              <a:cubicBezTo>
                <a:pt x="1344" y="165"/>
                <a:pt x="1337" y="164"/>
                <a:pt x="1329" y="164"/>
              </a:cubicBezTo>
              <a:cubicBezTo>
                <a:pt x="1323" y="163"/>
                <a:pt x="1323" y="163"/>
                <a:pt x="1323" y="163"/>
              </a:cubicBezTo>
              <a:cubicBezTo>
                <a:pt x="1320" y="163"/>
                <a:pt x="1320" y="163"/>
                <a:pt x="1320" y="163"/>
              </a:cubicBezTo>
              <a:cubicBezTo>
                <a:pt x="1319" y="163"/>
                <a:pt x="1319" y="163"/>
                <a:pt x="1319" y="163"/>
              </a:cubicBezTo>
              <a:cubicBezTo>
                <a:pt x="1319" y="163"/>
                <a:pt x="1319" y="162"/>
                <a:pt x="1319" y="162"/>
              </a:cubicBezTo>
              <a:cubicBezTo>
                <a:pt x="1319" y="161"/>
                <a:pt x="1319" y="160"/>
                <a:pt x="1319" y="159"/>
              </a:cubicBezTo>
              <a:cubicBezTo>
                <a:pt x="1319" y="157"/>
                <a:pt x="1319" y="156"/>
                <a:pt x="1318" y="154"/>
              </a:cubicBezTo>
              <a:cubicBezTo>
                <a:pt x="1318" y="138"/>
                <a:pt x="1318" y="123"/>
                <a:pt x="1318" y="107"/>
              </a:cubicBezTo>
              <a:cubicBezTo>
                <a:pt x="1318" y="104"/>
                <a:pt x="1318" y="104"/>
                <a:pt x="1318" y="104"/>
              </a:cubicBezTo>
              <a:cubicBezTo>
                <a:pt x="1315" y="104"/>
                <a:pt x="1315" y="104"/>
                <a:pt x="1315" y="104"/>
              </a:cubicBezTo>
              <a:cubicBezTo>
                <a:pt x="1267" y="104"/>
                <a:pt x="1267" y="104"/>
                <a:pt x="1267" y="104"/>
              </a:cubicBezTo>
              <a:cubicBezTo>
                <a:pt x="1264" y="104"/>
                <a:pt x="1264" y="104"/>
                <a:pt x="1264" y="104"/>
              </a:cubicBezTo>
              <a:cubicBezTo>
                <a:pt x="1264" y="107"/>
                <a:pt x="1264" y="107"/>
                <a:pt x="1264" y="107"/>
              </a:cubicBezTo>
              <a:cubicBezTo>
                <a:pt x="1264" y="170"/>
                <a:pt x="1264" y="170"/>
                <a:pt x="1264" y="170"/>
              </a:cubicBezTo>
              <a:cubicBezTo>
                <a:pt x="1264" y="173"/>
                <a:pt x="1264" y="173"/>
                <a:pt x="1264" y="173"/>
              </a:cubicBezTo>
              <a:cubicBezTo>
                <a:pt x="1267" y="173"/>
                <a:pt x="1267" y="173"/>
                <a:pt x="1267" y="173"/>
              </a:cubicBezTo>
              <a:cubicBezTo>
                <a:pt x="1296" y="172"/>
                <a:pt x="1325" y="172"/>
                <a:pt x="1354" y="171"/>
              </a:cubicBezTo>
              <a:cubicBezTo>
                <a:pt x="1361" y="171"/>
                <a:pt x="1368" y="172"/>
                <a:pt x="1375" y="172"/>
              </a:cubicBezTo>
              <a:cubicBezTo>
                <a:pt x="1379" y="172"/>
                <a:pt x="1383" y="172"/>
                <a:pt x="1387" y="172"/>
              </a:cubicBezTo>
              <a:cubicBezTo>
                <a:pt x="1389" y="171"/>
                <a:pt x="1391" y="171"/>
                <a:pt x="1393" y="171"/>
              </a:cubicBezTo>
              <a:cubicBezTo>
                <a:pt x="1394" y="171"/>
                <a:pt x="1394" y="171"/>
                <a:pt x="1395" y="171"/>
              </a:cubicBezTo>
              <a:cubicBezTo>
                <a:pt x="1395" y="171"/>
                <a:pt x="1395" y="171"/>
                <a:pt x="1396" y="171"/>
              </a:cubicBezTo>
              <a:cubicBezTo>
                <a:pt x="1396" y="171"/>
                <a:pt x="1397" y="171"/>
                <a:pt x="1398" y="170"/>
              </a:cubicBezTo>
              <a:cubicBezTo>
                <a:pt x="1398" y="170"/>
                <a:pt x="1398" y="170"/>
                <a:pt x="1398" y="170"/>
              </a:cubicBezTo>
              <a:cubicBezTo>
                <a:pt x="1411" y="169"/>
                <a:pt x="1411" y="169"/>
                <a:pt x="1411" y="169"/>
              </a:cubicBezTo>
              <a:cubicBezTo>
                <a:pt x="1418" y="169"/>
                <a:pt x="1418" y="169"/>
                <a:pt x="1418" y="169"/>
              </a:cubicBezTo>
              <a:cubicBezTo>
                <a:pt x="1420" y="169"/>
                <a:pt x="1423" y="170"/>
                <a:pt x="1426" y="169"/>
              </a:cubicBezTo>
              <a:cubicBezTo>
                <a:pt x="1426" y="169"/>
                <a:pt x="1427" y="168"/>
                <a:pt x="1427" y="168"/>
              </a:cubicBezTo>
              <a:cubicBezTo>
                <a:pt x="1427" y="168"/>
                <a:pt x="1428" y="167"/>
                <a:pt x="1428" y="167"/>
              </a:cubicBezTo>
              <a:cubicBezTo>
                <a:pt x="1429" y="165"/>
                <a:pt x="1429" y="165"/>
                <a:pt x="1429" y="165"/>
              </a:cubicBezTo>
              <a:cubicBezTo>
                <a:pt x="1432" y="163"/>
                <a:pt x="1432" y="163"/>
                <a:pt x="1432" y="163"/>
              </a:cubicBezTo>
              <a:cubicBezTo>
                <a:pt x="1433" y="161"/>
                <a:pt x="1435" y="159"/>
                <a:pt x="1436" y="157"/>
              </a:cubicBezTo>
              <a:cubicBezTo>
                <a:pt x="1439" y="154"/>
                <a:pt x="1443" y="150"/>
                <a:pt x="1446" y="148"/>
              </a:cubicBezTo>
              <a:cubicBezTo>
                <a:pt x="1448" y="146"/>
                <a:pt x="1450" y="145"/>
                <a:pt x="1452" y="144"/>
              </a:cubicBezTo>
              <a:cubicBezTo>
                <a:pt x="1452" y="144"/>
                <a:pt x="1452" y="144"/>
                <a:pt x="1452" y="144"/>
              </a:cubicBezTo>
              <a:cubicBezTo>
                <a:pt x="1450" y="147"/>
                <a:pt x="1447" y="150"/>
                <a:pt x="1445" y="154"/>
              </a:cubicBezTo>
              <a:cubicBezTo>
                <a:pt x="1444" y="155"/>
                <a:pt x="1444" y="156"/>
                <a:pt x="1443" y="157"/>
              </a:cubicBezTo>
              <a:cubicBezTo>
                <a:pt x="1443" y="158"/>
                <a:pt x="1442" y="158"/>
                <a:pt x="1442" y="159"/>
              </a:cubicBezTo>
              <a:cubicBezTo>
                <a:pt x="1442" y="160"/>
                <a:pt x="1442" y="160"/>
                <a:pt x="1442" y="162"/>
              </a:cubicBezTo>
              <a:cubicBezTo>
                <a:pt x="1442" y="162"/>
                <a:pt x="1442" y="162"/>
                <a:pt x="1442" y="163"/>
              </a:cubicBezTo>
              <a:cubicBezTo>
                <a:pt x="1443" y="163"/>
                <a:pt x="1443" y="163"/>
                <a:pt x="1443" y="163"/>
              </a:cubicBezTo>
              <a:cubicBezTo>
                <a:pt x="1443" y="163"/>
                <a:pt x="1443" y="164"/>
                <a:pt x="1443" y="164"/>
              </a:cubicBezTo>
              <a:cubicBezTo>
                <a:pt x="1444" y="164"/>
                <a:pt x="1445" y="164"/>
                <a:pt x="1446" y="164"/>
              </a:cubicBezTo>
              <a:cubicBezTo>
                <a:pt x="1447" y="164"/>
                <a:pt x="1447" y="163"/>
                <a:pt x="1448" y="163"/>
              </a:cubicBezTo>
              <a:cubicBezTo>
                <a:pt x="1449" y="162"/>
                <a:pt x="1450" y="161"/>
                <a:pt x="1451" y="161"/>
              </a:cubicBezTo>
              <a:cubicBezTo>
                <a:pt x="1454" y="158"/>
                <a:pt x="1457" y="154"/>
                <a:pt x="1460" y="152"/>
              </a:cubicBezTo>
              <a:cubicBezTo>
                <a:pt x="1457" y="157"/>
                <a:pt x="1457" y="157"/>
                <a:pt x="1457" y="157"/>
              </a:cubicBezTo>
              <a:cubicBezTo>
                <a:pt x="1457" y="158"/>
                <a:pt x="1456" y="159"/>
                <a:pt x="1456" y="161"/>
              </a:cubicBezTo>
              <a:cubicBezTo>
                <a:pt x="1455" y="161"/>
                <a:pt x="1455" y="162"/>
                <a:pt x="1455" y="163"/>
              </a:cubicBezTo>
              <a:cubicBezTo>
                <a:pt x="1455" y="164"/>
                <a:pt x="1455" y="165"/>
                <a:pt x="1456" y="166"/>
              </a:cubicBezTo>
              <a:cubicBezTo>
                <a:pt x="1456" y="166"/>
                <a:pt x="1457" y="167"/>
                <a:pt x="1458" y="167"/>
              </a:cubicBezTo>
              <a:cubicBezTo>
                <a:pt x="1459" y="168"/>
                <a:pt x="1459" y="168"/>
                <a:pt x="1460" y="168"/>
              </a:cubicBezTo>
              <a:cubicBezTo>
                <a:pt x="1461" y="168"/>
                <a:pt x="1463" y="168"/>
                <a:pt x="1464" y="168"/>
              </a:cubicBezTo>
              <a:cubicBezTo>
                <a:pt x="1469" y="167"/>
                <a:pt x="1473" y="166"/>
                <a:pt x="1478" y="165"/>
              </a:cubicBezTo>
              <a:cubicBezTo>
                <a:pt x="1488" y="163"/>
                <a:pt x="1497" y="161"/>
                <a:pt x="1506" y="160"/>
              </a:cubicBezTo>
              <a:cubicBezTo>
                <a:pt x="1516" y="159"/>
                <a:pt x="1526" y="159"/>
                <a:pt x="1535" y="159"/>
              </a:cubicBezTo>
              <a:cubicBezTo>
                <a:pt x="1573" y="160"/>
                <a:pt x="1612" y="163"/>
                <a:pt x="1650" y="166"/>
              </a:cubicBezTo>
              <a:cubicBezTo>
                <a:pt x="1612" y="162"/>
                <a:pt x="1574" y="158"/>
                <a:pt x="1535" y="157"/>
              </a:cubicBezTo>
              <a:close/>
              <a:moveTo>
                <a:pt x="1045" y="74"/>
              </a:moveTo>
              <a:cubicBezTo>
                <a:pt x="1045" y="74"/>
                <a:pt x="1045" y="74"/>
                <a:pt x="1045" y="74"/>
              </a:cubicBezTo>
              <a:cubicBezTo>
                <a:pt x="1046" y="74"/>
                <a:pt x="1046" y="74"/>
                <a:pt x="1046" y="74"/>
              </a:cubicBezTo>
              <a:cubicBezTo>
                <a:pt x="1045" y="74"/>
                <a:pt x="1045" y="75"/>
                <a:pt x="1045" y="74"/>
              </a:cubicBezTo>
              <a:close/>
              <a:moveTo>
                <a:pt x="1081" y="25"/>
              </a:moveTo>
              <a:cubicBezTo>
                <a:pt x="1081" y="25"/>
                <a:pt x="1081" y="25"/>
                <a:pt x="1081" y="25"/>
              </a:cubicBezTo>
              <a:cubicBezTo>
                <a:pt x="1081" y="25"/>
                <a:pt x="1081" y="25"/>
                <a:pt x="1081" y="25"/>
              </a:cubicBezTo>
              <a:cubicBezTo>
                <a:pt x="1081" y="25"/>
                <a:pt x="1081" y="25"/>
                <a:pt x="1081" y="25"/>
              </a:cubicBezTo>
              <a:close/>
              <a:moveTo>
                <a:pt x="1084" y="30"/>
              </a:moveTo>
              <a:cubicBezTo>
                <a:pt x="1084" y="30"/>
                <a:pt x="1084" y="30"/>
                <a:pt x="1084" y="30"/>
              </a:cubicBezTo>
              <a:cubicBezTo>
                <a:pt x="1084" y="30"/>
                <a:pt x="1084" y="30"/>
                <a:pt x="1084" y="30"/>
              </a:cubicBezTo>
              <a:close/>
              <a:moveTo>
                <a:pt x="1084" y="30"/>
              </a:moveTo>
              <a:cubicBezTo>
                <a:pt x="1084" y="30"/>
                <a:pt x="1084" y="30"/>
                <a:pt x="1084" y="30"/>
              </a:cubicBezTo>
              <a:cubicBezTo>
                <a:pt x="1084" y="30"/>
                <a:pt x="1084" y="30"/>
                <a:pt x="1084" y="30"/>
              </a:cubicBezTo>
              <a:cubicBezTo>
                <a:pt x="1085" y="30"/>
                <a:pt x="1085" y="30"/>
                <a:pt x="1085" y="30"/>
              </a:cubicBezTo>
              <a:cubicBezTo>
                <a:pt x="1085" y="30"/>
                <a:pt x="1084" y="30"/>
                <a:pt x="1084" y="30"/>
              </a:cubicBezTo>
              <a:close/>
              <a:moveTo>
                <a:pt x="1123" y="130"/>
              </a:moveTo>
              <a:cubicBezTo>
                <a:pt x="1123" y="130"/>
                <a:pt x="1123" y="130"/>
                <a:pt x="1123" y="130"/>
              </a:cubicBezTo>
              <a:cubicBezTo>
                <a:pt x="1123" y="130"/>
                <a:pt x="1123" y="130"/>
                <a:pt x="1123" y="130"/>
              </a:cubicBezTo>
              <a:cubicBezTo>
                <a:pt x="1123" y="130"/>
                <a:pt x="1123" y="130"/>
                <a:pt x="1123" y="130"/>
              </a:cubicBezTo>
              <a:cubicBezTo>
                <a:pt x="1123" y="130"/>
                <a:pt x="1123" y="130"/>
                <a:pt x="1123" y="130"/>
              </a:cubicBezTo>
              <a:close/>
              <a:moveTo>
                <a:pt x="1270" y="167"/>
              </a:moveTo>
              <a:cubicBezTo>
                <a:pt x="1270" y="110"/>
                <a:pt x="1270" y="110"/>
                <a:pt x="1270" y="110"/>
              </a:cubicBezTo>
              <a:cubicBezTo>
                <a:pt x="1312" y="110"/>
                <a:pt x="1312" y="110"/>
                <a:pt x="1312" y="110"/>
              </a:cubicBezTo>
              <a:cubicBezTo>
                <a:pt x="1312" y="125"/>
                <a:pt x="1312" y="139"/>
                <a:pt x="1312" y="154"/>
              </a:cubicBezTo>
              <a:cubicBezTo>
                <a:pt x="1313" y="156"/>
                <a:pt x="1313" y="158"/>
                <a:pt x="1313" y="160"/>
              </a:cubicBezTo>
              <a:cubicBezTo>
                <a:pt x="1313" y="161"/>
                <a:pt x="1313" y="162"/>
                <a:pt x="1313" y="163"/>
              </a:cubicBezTo>
              <a:cubicBezTo>
                <a:pt x="1313" y="164"/>
                <a:pt x="1314" y="164"/>
                <a:pt x="1314" y="165"/>
              </a:cubicBezTo>
              <a:cubicBezTo>
                <a:pt x="1314" y="165"/>
                <a:pt x="1314" y="165"/>
                <a:pt x="1314" y="166"/>
              </a:cubicBezTo>
              <a:cubicBezTo>
                <a:pt x="1299" y="166"/>
                <a:pt x="1284" y="167"/>
                <a:pt x="1270" y="167"/>
              </a:cubicBezTo>
              <a:close/>
            </a:path>
          </a:pathLst>
        </a:custGeom>
        <a:solidFill>
          <a:srgbClr val="002060"/>
        </a:solidFill>
        <a:ln>
          <a:noFill/>
        </a:ln>
        <a:effectLst>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a:extLst/>
      </xdr:spPr>
      <xdr:txBody>
        <a:bodyPr/>
        <a:lstStyle/>
        <a:p>
          <a:endParaRPr lang="pt-BR"/>
        </a:p>
      </xdr:txBody>
    </xdr:sp>
    <xdr:clientData/>
  </xdr:twoCellAnchor>
  <xdr:twoCellAnchor>
    <xdr:from>
      <xdr:col>0</xdr:col>
      <xdr:colOff>85725</xdr:colOff>
      <xdr:row>2</xdr:row>
      <xdr:rowOff>9525</xdr:rowOff>
    </xdr:from>
    <xdr:to>
      <xdr:col>3</xdr:col>
      <xdr:colOff>95252</xdr:colOff>
      <xdr:row>7</xdr:row>
      <xdr:rowOff>28575</xdr:rowOff>
    </xdr:to>
    <xdr:grpSp>
      <xdr:nvGrpSpPr>
        <xdr:cNvPr id="13" name="Agrupar 12"/>
        <xdr:cNvGrpSpPr/>
      </xdr:nvGrpSpPr>
      <xdr:grpSpPr>
        <a:xfrm>
          <a:off x="85725" y="695325"/>
          <a:ext cx="2647952" cy="1352550"/>
          <a:chOff x="4467223" y="38100"/>
          <a:chExt cx="2647952" cy="1352550"/>
        </a:xfrm>
        <a:effectLst>
          <a:reflection blurRad="6350" stA="52000" endA="300" endPos="35000" dir="5400000" sy="-100000" algn="bl" rotWithShape="0"/>
        </a:effectLst>
      </xdr:grpSpPr>
      <xdr:sp macro="" textlink="">
        <xdr:nvSpPr>
          <xdr:cNvPr id="14" name="CaixaDeTexto 13"/>
          <xdr:cNvSpPr txBox="1"/>
        </xdr:nvSpPr>
        <xdr:spPr>
          <a:xfrm>
            <a:off x="4467223" y="38100"/>
            <a:ext cx="2590801" cy="135255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noAutofit/>
          </a:bodyPr>
          <a:lstStyle/>
          <a:p>
            <a:r>
              <a:rPr lang="pt-BR" sz="1100" b="1">
                <a:solidFill>
                  <a:srgbClr val="FFC000"/>
                </a:solidFill>
                <a:latin typeface="Tahoma" panose="020B0604030504040204" pitchFamily="34" charset="0"/>
                <a:ea typeface="Tahoma" panose="020B0604030504040204" pitchFamily="34" charset="0"/>
                <a:cs typeface="Tahoma" panose="020B0604030504040204" pitchFamily="34" charset="0"/>
              </a:rPr>
              <a:t>COMENTÁRIOS</a:t>
            </a:r>
          </a:p>
          <a:p>
            <a:endParaRPr lang="pt-BR" sz="1000">
              <a:latin typeface="Tahoma" panose="020B0604030504040204" pitchFamily="34" charset="0"/>
              <a:ea typeface="Tahoma" panose="020B0604030504040204" pitchFamily="34" charset="0"/>
              <a:cs typeface="Tahoma" panose="020B0604030504040204" pitchFamily="34" charset="0"/>
            </a:endParaRPr>
          </a:p>
          <a:p>
            <a:r>
              <a:rPr lang="pt-BR" sz="1000">
                <a:latin typeface="Tahoma" panose="020B0604030504040204" pitchFamily="34" charset="0"/>
                <a:ea typeface="Tahoma" panose="020B0604030504040204" pitchFamily="34" charset="0"/>
                <a:cs typeface="Tahoma" panose="020B0604030504040204" pitchFamily="34" charset="0"/>
              </a:rPr>
              <a:t>Novo</a:t>
            </a:r>
            <a:r>
              <a:rPr lang="pt-BR" sz="1000" baseline="0">
                <a:latin typeface="Tahoma" panose="020B0604030504040204" pitchFamily="34" charset="0"/>
                <a:ea typeface="Tahoma" panose="020B0604030504040204" pitchFamily="34" charset="0"/>
                <a:cs typeface="Tahoma" panose="020B0604030504040204" pitchFamily="34" charset="0"/>
              </a:rPr>
              <a:t> Comentário</a:t>
            </a:r>
          </a:p>
          <a:p>
            <a:r>
              <a:rPr lang="pt-BR" sz="1000">
                <a:latin typeface="Tahoma" panose="020B0604030504040204" pitchFamily="34" charset="0"/>
                <a:ea typeface="Tahoma" panose="020B0604030504040204" pitchFamily="34" charset="0"/>
                <a:cs typeface="Tahoma" panose="020B0604030504040204" pitchFamily="34" charset="0"/>
              </a:rPr>
              <a:t>Editar Comentário</a:t>
            </a:r>
          </a:p>
          <a:p>
            <a:r>
              <a:rPr lang="pt-BR" sz="1000">
                <a:latin typeface="Tahoma" panose="020B0604030504040204" pitchFamily="34" charset="0"/>
                <a:ea typeface="Tahoma" panose="020B0604030504040204" pitchFamily="34" charset="0"/>
                <a:cs typeface="Tahoma" panose="020B0604030504040204" pitchFamily="34" charset="0"/>
              </a:rPr>
              <a:t>Excluir Comentário</a:t>
            </a:r>
          </a:p>
          <a:p>
            <a:r>
              <a:rPr lang="pt-BR" sz="1000">
                <a:latin typeface="Tahoma" panose="020B0604030504040204" pitchFamily="34" charset="0"/>
                <a:ea typeface="Tahoma" panose="020B0604030504040204" pitchFamily="34" charset="0"/>
                <a:cs typeface="Tahoma" panose="020B0604030504040204" pitchFamily="34" charset="0"/>
              </a:rPr>
              <a:t>Comentário</a:t>
            </a:r>
            <a:r>
              <a:rPr lang="pt-BR" sz="1000" baseline="0">
                <a:latin typeface="Tahoma" panose="020B0604030504040204" pitchFamily="34" charset="0"/>
                <a:ea typeface="Tahoma" panose="020B0604030504040204" pitchFamily="34" charset="0"/>
                <a:cs typeface="Tahoma" panose="020B0604030504040204" pitchFamily="34" charset="0"/>
              </a:rPr>
              <a:t> Anterior</a:t>
            </a:r>
          </a:p>
          <a:p>
            <a:r>
              <a:rPr lang="pt-BR" sz="1000" baseline="0">
                <a:latin typeface="Tahoma" panose="020B0604030504040204" pitchFamily="34" charset="0"/>
                <a:ea typeface="Tahoma" panose="020B0604030504040204" pitchFamily="34" charset="0"/>
                <a:cs typeface="Tahoma" panose="020B0604030504040204" pitchFamily="34" charset="0"/>
              </a:rPr>
              <a:t>Próximo Comentário</a:t>
            </a:r>
            <a:endParaRPr lang="pt-BR" sz="1000">
              <a:latin typeface="Tahoma" panose="020B0604030504040204" pitchFamily="34" charset="0"/>
              <a:ea typeface="Tahoma" panose="020B0604030504040204" pitchFamily="34" charset="0"/>
              <a:cs typeface="Tahoma" panose="020B0604030504040204" pitchFamily="34" charset="0"/>
            </a:endParaRPr>
          </a:p>
        </xdr:txBody>
      </xdr:sp>
      <xdr:pic>
        <xdr:nvPicPr>
          <xdr:cNvPr id="15" name="Imagem 1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95975" y="152400"/>
            <a:ext cx="1219200" cy="1219200"/>
          </a:xfrm>
          <a:prstGeom prst="rect">
            <a:avLst/>
          </a:prstGeom>
        </xdr:spPr>
      </xdr:pic>
    </xdr:grpSp>
    <xdr:clientData/>
  </xdr:twoCellAnchor>
</xdr:wsDr>
</file>

<file path=xl/drawings/drawing98.xml><?xml version="1.0" encoding="utf-8"?>
<xdr:wsDr xmlns:xdr="http://schemas.openxmlformats.org/drawingml/2006/spreadsheetDrawing" xmlns:a="http://schemas.openxmlformats.org/drawingml/2006/main">
  <xdr:twoCellAnchor>
    <xdr:from>
      <xdr:col>2</xdr:col>
      <xdr:colOff>171450</xdr:colOff>
      <xdr:row>8</xdr:row>
      <xdr:rowOff>152400</xdr:rowOff>
    </xdr:from>
    <xdr:to>
      <xdr:col>19</xdr:col>
      <xdr:colOff>123825</xdr:colOff>
      <xdr:row>17</xdr:row>
      <xdr:rowOff>85725</xdr:rowOff>
    </xdr:to>
    <xdr:grpSp>
      <xdr:nvGrpSpPr>
        <xdr:cNvPr id="7" name="Agrupar 6"/>
        <xdr:cNvGrpSpPr/>
      </xdr:nvGrpSpPr>
      <xdr:grpSpPr>
        <a:xfrm>
          <a:off x="1390650" y="1676400"/>
          <a:ext cx="10315575" cy="1647825"/>
          <a:chOff x="885825" y="1543050"/>
          <a:chExt cx="10315575" cy="1647825"/>
        </a:xfrm>
      </xdr:grpSpPr>
      <xdr:sp macro="" textlink="">
        <xdr:nvSpPr>
          <xdr:cNvPr id="3" name="Retângulo 2"/>
          <xdr:cNvSpPr/>
        </xdr:nvSpPr>
        <xdr:spPr>
          <a:xfrm>
            <a:off x="885825" y="1543050"/>
            <a:ext cx="10315575" cy="1571625"/>
          </a:xfrm>
          <a:prstGeom prst="rect">
            <a:avLst/>
          </a:prstGeom>
          <a:noFill/>
        </xdr:spPr>
        <xdr:txBody>
          <a:bodyPr wrap="none" lIns="91440" tIns="45720" rIns="91440" bIns="45720">
            <a:prstTxWarp prst="textArchUp">
              <a:avLst/>
            </a:prstTxWarp>
            <a:noAutofit/>
          </a:bodyPr>
          <a:lstStyle/>
          <a:p>
            <a:pPr algn="ctr"/>
            <a:r>
              <a:rPr lang="pt-BR" sz="9600" b="1" cap="none" spc="0" baseline="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rPr>
              <a:t>EXIBIÇÃO E IMPRESSÃO</a:t>
            </a:r>
            <a:endParaRPr lang="pt-BR" sz="9600" b="1" cap="none" spc="0">
              <a:ln w="0">
                <a:solidFill>
                  <a:sysClr val="windowText" lastClr="000000"/>
                </a:solidFill>
              </a:ln>
              <a:solidFill>
                <a:schemeClr val="tx1"/>
              </a:solidFill>
              <a:effectLst>
                <a:reflection blurRad="6350" stA="53000" endA="300" endPos="35500" dir="5400000" sy="-90000" algn="bl" rotWithShape="0"/>
              </a:effectLst>
              <a:latin typeface="Bradley Hand ITC" panose="03070402050302030203" pitchFamily="66" charset="0"/>
            </a:endParaRPr>
          </a:p>
        </xdr:txBody>
      </xdr:sp>
      <xdr:pic>
        <xdr:nvPicPr>
          <xdr:cNvPr id="6" name="Imagem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81600" y="1971675"/>
            <a:ext cx="1219200" cy="1219200"/>
          </a:xfrm>
          <a:prstGeom prst="rect">
            <a:avLst/>
          </a:prstGeom>
        </xdr:spPr>
      </xdr:pic>
    </xdr:grpSp>
    <xdr:clientData/>
  </xdr:twoCellAnchor>
</xdr:wsDr>
</file>

<file path=xl/drawings/drawing99.xml><?xml version="1.0" encoding="utf-8"?>
<xdr:wsDr xmlns:xdr="http://schemas.openxmlformats.org/drawingml/2006/spreadsheetDrawing" xmlns:a="http://schemas.openxmlformats.org/drawingml/2006/main">
  <xdr:twoCellAnchor>
    <xdr:from>
      <xdr:col>6</xdr:col>
      <xdr:colOff>28575</xdr:colOff>
      <xdr:row>1</xdr:row>
      <xdr:rowOff>19050</xdr:rowOff>
    </xdr:from>
    <xdr:to>
      <xdr:col>14</xdr:col>
      <xdr:colOff>276225</xdr:colOff>
      <xdr:row>20</xdr:row>
      <xdr:rowOff>104775</xdr:rowOff>
    </xdr:to>
    <xdr:grpSp>
      <xdr:nvGrpSpPr>
        <xdr:cNvPr id="2" name="Agrupar 1"/>
        <xdr:cNvGrpSpPr/>
      </xdr:nvGrpSpPr>
      <xdr:grpSpPr>
        <a:xfrm>
          <a:off x="3686175" y="209550"/>
          <a:ext cx="5124450" cy="3705225"/>
          <a:chOff x="3476625" y="95249"/>
          <a:chExt cx="5124450" cy="3705225"/>
        </a:xfrm>
        <a:solidFill>
          <a:srgbClr val="002060"/>
        </a:solidFill>
        <a:effectLst>
          <a:reflection blurRad="6350" stA="52000" endA="300" endPos="35000" dir="5400000" sy="-100000" algn="bl" rotWithShape="0"/>
        </a:effectLst>
      </xdr:grpSpPr>
      <xdr:sp macro="" textlink="">
        <xdr:nvSpPr>
          <xdr:cNvPr id="6" name="CaixaDeTexto 5"/>
          <xdr:cNvSpPr txBox="1"/>
        </xdr:nvSpPr>
        <xdr:spPr>
          <a:xfrm>
            <a:off x="3476625" y="95249"/>
            <a:ext cx="5124450" cy="3705225"/>
          </a:xfrm>
          <a:prstGeom prst="rect">
            <a:avLst/>
          </a:prstGeom>
          <a:grp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t">
            <a:noAutofit/>
          </a:bodyPr>
          <a:lstStyle/>
          <a:p>
            <a:r>
              <a:rPr lang="pt-BR" sz="1100" b="1">
                <a:solidFill>
                  <a:schemeClr val="lt1"/>
                </a:solidFill>
                <a:effectLst/>
                <a:latin typeface="Tahoma" panose="020B0604030504040204" pitchFamily="34" charset="0"/>
                <a:ea typeface="Tahoma" panose="020B0604030504040204" pitchFamily="34" charset="0"/>
                <a:cs typeface="Tahoma" panose="020B0604030504040204" pitchFamily="34" charset="0"/>
              </a:rPr>
              <a:t>CAPÍTULO 17</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r>
              <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rPr>
              <a:t>Imprima partes específicas de uma planilha, seja no formato Retrato ou Paisagem. Defina Cabeçalhos e Rodapés diferentes entre as páginas, aplique o logotipo de sua corporação e apresente seu relatório de forma moderna. As ferramentas que você aprenderá nesse capítulo são:</a:t>
            </a:r>
          </a:p>
          <a:p>
            <a:endParaRPr lang="pt-BR" sz="110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endPar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 Modos de Exibição</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1.1. Normal</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1.2. Layout da Página</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1"/>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2.3. Visualização da Quebra de Página</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2.</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Mostrar</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3. Zoom</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4. Janela</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5. Configurar Página</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5. Dimensionar para Ajustar</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6.</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Cabeçalho e Rodapé</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a:p>
            <a:pPr lvl="0"/>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7.</a:t>
            </a:r>
            <a:r>
              <a:rPr lang="pt-BR" sz="1100" b="0" baseline="0">
                <a:solidFill>
                  <a:schemeClr val="lt1"/>
                </a:solidFill>
                <a:effectLst/>
                <a:latin typeface="Tahoma" panose="020B0604030504040204" pitchFamily="34" charset="0"/>
                <a:ea typeface="Tahoma" panose="020B0604030504040204" pitchFamily="34" charset="0"/>
                <a:cs typeface="Tahoma" panose="020B0604030504040204" pitchFamily="34" charset="0"/>
              </a:rPr>
              <a:t> </a:t>
            </a:r>
            <a:r>
              <a:rPr lang="pt-BR" sz="1100" b="0">
                <a:solidFill>
                  <a:schemeClr val="lt1"/>
                </a:solidFill>
                <a:effectLst/>
                <a:latin typeface="Tahoma" panose="020B0604030504040204" pitchFamily="34" charset="0"/>
                <a:ea typeface="Tahoma" panose="020B0604030504040204" pitchFamily="34" charset="0"/>
                <a:cs typeface="Tahoma" panose="020B0604030504040204" pitchFamily="34" charset="0"/>
              </a:rPr>
              <a:t>Opções de Planilha</a:t>
            </a:r>
            <a:endParaRPr lang="pt-BR" sz="1050" b="0">
              <a:solidFill>
                <a:schemeClr val="lt1"/>
              </a:solidFill>
              <a:effectLst/>
              <a:latin typeface="Tahoma" panose="020B0604030504040204" pitchFamily="34" charset="0"/>
              <a:ea typeface="Tahoma" panose="020B0604030504040204" pitchFamily="34" charset="0"/>
              <a:cs typeface="Tahoma" panose="020B0604030504040204" pitchFamily="34" charset="0"/>
            </a:endParaRPr>
          </a:p>
        </xdr:txBody>
      </xdr:sp>
      <xdr:cxnSp macro="">
        <xdr:nvCxnSpPr>
          <xdr:cNvPr id="4" name="Conector reto 3"/>
          <xdr:cNvCxnSpPr/>
        </xdr:nvCxnSpPr>
        <xdr:spPr>
          <a:xfrm>
            <a:off x="3562350" y="390525"/>
            <a:ext cx="4860000" cy="0"/>
          </a:xfrm>
          <a:prstGeom prst="line">
            <a:avLst/>
          </a:prstGeom>
          <a:grpFill/>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 name="Conector reto 4"/>
          <xdr:cNvCxnSpPr/>
        </xdr:nvCxnSpPr>
        <xdr:spPr>
          <a:xfrm>
            <a:off x="3571875" y="1400175"/>
            <a:ext cx="4860000" cy="0"/>
          </a:xfrm>
          <a:prstGeom prst="line">
            <a:avLst/>
          </a:prstGeom>
          <a:grpFill/>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00.xml><?xml version="1.0" encoding="utf-8"?>
<xdr:wsDr xmlns:xdr="http://schemas.openxmlformats.org/drawingml/2006/spreadsheetDrawing" xmlns:a="http://schemas.openxmlformats.org/drawingml/2006/main">
  <xdr:twoCellAnchor>
    <xdr:from>
      <xdr:col>5</xdr:col>
      <xdr:colOff>602455</xdr:colOff>
      <xdr:row>0</xdr:row>
      <xdr:rowOff>57150</xdr:rowOff>
    </xdr:from>
    <xdr:to>
      <xdr:col>16</xdr:col>
      <xdr:colOff>219075</xdr:colOff>
      <xdr:row>22</xdr:row>
      <xdr:rowOff>28575</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DOCUME~1/COORDE~1/CONFIG~1/Temp/atual/Exercic&#237;os2264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aluno/AppData/Local/Microsoft/Windows/Temporary%20Internet%20Files/Content.IE5/Y7M4QOZU/Exercic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omparativo-realxpresumidoxsimpl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xtra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áf2Produção"/>
      <sheetName val="Analise"/>
      <sheetName val="GrafProduçãoMensal"/>
      <sheetName val="Produçao"/>
      <sheetName val="Preços"/>
      <sheetName val="copia"/>
      <sheetName val="produção"/>
      <sheetName val="Previsao de Pgto"/>
      <sheetName val="Metas da Empresa"/>
      <sheetName val="Relatório de vendas"/>
      <sheetName val="Loja 1"/>
      <sheetName val="Loja 2"/>
      <sheetName val="Loja 1e2"/>
      <sheetName val="Convênios"/>
      <sheetName val="Orçamento"/>
      <sheetName val="Plan1"/>
      <sheetName val="MAGAZINE"/>
      <sheetName val="Pedido"/>
    </sheetNames>
    <sheetDataSet>
      <sheetData sheetId="0" refreshError="1"/>
      <sheetData sheetId="1">
        <row r="1">
          <cell r="A1" t="str">
            <v>Analise de Produçao</v>
          </cell>
        </row>
      </sheetData>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stro semanal de horas (2)"/>
      <sheetName val="EXTRA"/>
      <sheetName val="Gráfitau"/>
      <sheetName val="itaú"/>
      <sheetName val="Info"/>
      <sheetName val="Marisa"/>
      <sheetName val="Vendas"/>
      <sheetName val="controle"/>
      <sheetName val="Boletim"/>
      <sheetName val="Boletim Escolar"/>
      <sheetName val="MAGAZINE"/>
      <sheetName val="Pesquisa"/>
      <sheetName val="cargos"/>
      <sheetName val="Gráfvend08"/>
      <sheetName val="ven08"/>
      <sheetName val="Semestre"/>
      <sheetName val="estoque"/>
      <sheetName val="EMPRESA NACIONAL"/>
      <sheetName val="CópiaRELATIVA"/>
      <sheetName val="CópiaABSOLUTA"/>
      <sheetName val="Org"/>
      <sheetName val="Compras"/>
      <sheetName val="GráfCompras"/>
      <sheetName val="Etapas"/>
      <sheetName val="GráfBoletim"/>
      <sheetName val="Metas"/>
      <sheetName val="Lojas 1"/>
      <sheetName val="Loja 2"/>
      <sheetName val="Metas Lojas 1,2"/>
      <sheetName val="Gráf7"/>
      <sheetName val="Vínculo"/>
      <sheetName val="For.Cond."/>
      <sheetName val="Região"/>
      <sheetName val="Gráfaumento"/>
      <sheetName val="FOLHA"/>
      <sheetName val="Dias Trabalhados"/>
      <sheetName val="pedido"/>
      <sheetName val="copia1"/>
      <sheetName val="cor"/>
      <sheetName val="FOLHA (2)"/>
      <sheetName val="Gráfvendas"/>
      <sheetName val="tdvc"/>
      <sheetName val="Gráf2"/>
      <sheetName val="vendascursos"/>
      <sheetName val="banco"/>
      <sheetName val="clinica"/>
      <sheetName val="texto"/>
      <sheetName val="Previsao de Pgto (2)"/>
      <sheetName val="FOLHA (6)"/>
      <sheetName val="Previsao de Pgto"/>
      <sheetName val="FOLHA (5)"/>
      <sheetName val="FOLHA (4)"/>
      <sheetName val="FOLHAFINAL"/>
      <sheetName val="Região (2)"/>
      <sheetName val="reajuste"/>
      <sheetName val="novomes"/>
      <sheetName val="metas1"/>
      <sheetName val="fita"/>
      <sheetName val="solicitação"/>
      <sheetName val="Gráffolha"/>
      <sheetName val="PAGAMENTO FOLHA"/>
      <sheetName val="Comissão"/>
      <sheetName val="Gráfgasolçina"/>
      <sheetName val="gasolina"/>
      <sheetName val="contrcursos"/>
      <sheetName val="produção"/>
      <sheetName val="MAIORIDADE"/>
      <sheetName val="Registro semanal de horas"/>
      <sheetName val="produto"/>
      <sheetName val="produtofinal"/>
      <sheetName val="Exercic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1">
          <cell r="E11" t="str">
            <v>Tabela de Comissões</v>
          </cell>
        </row>
        <row r="12">
          <cell r="E12" t="str">
            <v>Valor Vendido</v>
          </cell>
          <cell r="G12" t="str">
            <v>Comissões</v>
          </cell>
        </row>
        <row r="13">
          <cell r="E13">
            <v>0</v>
          </cell>
          <cell r="F13">
            <v>2000</v>
          </cell>
          <cell r="G13">
            <v>0.03</v>
          </cell>
        </row>
        <row r="14">
          <cell r="E14">
            <v>2001</v>
          </cell>
          <cell r="F14">
            <v>4000</v>
          </cell>
          <cell r="G14">
            <v>0.05</v>
          </cell>
        </row>
        <row r="15">
          <cell r="E15">
            <v>4001</v>
          </cell>
          <cell r="F15">
            <v>7000</v>
          </cell>
          <cell r="G15">
            <v>7.0000000000000007E-2</v>
          </cell>
        </row>
        <row r="16">
          <cell r="E16">
            <v>7001</v>
          </cell>
          <cell r="F16">
            <v>15000</v>
          </cell>
          <cell r="G16">
            <v>0.1</v>
          </cell>
        </row>
      </sheetData>
      <sheetData sheetId="11" refreshError="1"/>
      <sheetData sheetId="12">
        <row r="11">
          <cell r="A11" t="str">
            <v>Tabelas de Cargos e Salários</v>
          </cell>
        </row>
        <row r="12">
          <cell r="A12" t="str">
            <v>Código</v>
          </cell>
          <cell r="B12" t="str">
            <v>Cargo</v>
          </cell>
          <cell r="C12" t="str">
            <v>Salário</v>
          </cell>
        </row>
        <row r="13">
          <cell r="A13">
            <v>1</v>
          </cell>
          <cell r="B13" t="str">
            <v>Supervisor</v>
          </cell>
          <cell r="C13">
            <v>2000</v>
          </cell>
        </row>
        <row r="14">
          <cell r="A14">
            <v>2</v>
          </cell>
          <cell r="B14" t="str">
            <v>Aux. Administrativo</v>
          </cell>
          <cell r="C14">
            <v>1200</v>
          </cell>
        </row>
        <row r="15">
          <cell r="A15">
            <v>3</v>
          </cell>
          <cell r="B15" t="str">
            <v>Aux. de Estoque</v>
          </cell>
          <cell r="C15">
            <v>1000</v>
          </cell>
        </row>
        <row r="16">
          <cell r="A16">
            <v>4</v>
          </cell>
          <cell r="B16" t="str">
            <v>Secretária</v>
          </cell>
          <cell r="C16">
            <v>1800</v>
          </cell>
        </row>
        <row r="17">
          <cell r="A17">
            <v>5</v>
          </cell>
          <cell r="B17" t="str">
            <v>Gerente</v>
          </cell>
          <cell r="C17">
            <v>5000</v>
          </cell>
        </row>
      </sheetData>
      <sheetData sheetId="13" refreshError="1"/>
      <sheetData sheetId="14">
        <row r="10">
          <cell r="A10" t="str">
            <v>Tabela de Comissão</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6">
          <cell r="F6" t="str">
            <v>Compras</v>
          </cell>
        </row>
        <row r="8">
          <cell r="F8" t="str">
            <v>CÓDIGO</v>
          </cell>
          <cell r="G8" t="str">
            <v>DESCRIÇÃO DOS PRODUTOS</v>
          </cell>
          <cell r="H8" t="str">
            <v>UN</v>
          </cell>
        </row>
        <row r="9">
          <cell r="G9" t="str">
            <v>ALIMENTOS, COPA E COZINHA</v>
          </cell>
        </row>
        <row r="10">
          <cell r="F10">
            <v>1</v>
          </cell>
          <cell r="G10" t="str">
            <v>Arroz</v>
          </cell>
          <cell r="H10" t="str">
            <v>Kg</v>
          </cell>
        </row>
        <row r="11">
          <cell r="F11">
            <v>2</v>
          </cell>
          <cell r="G11" t="str">
            <v>Feijão</v>
          </cell>
          <cell r="H11" t="str">
            <v>Kg</v>
          </cell>
        </row>
        <row r="12">
          <cell r="F12">
            <v>3</v>
          </cell>
          <cell r="G12" t="str">
            <v>Acucar refinado</v>
          </cell>
          <cell r="H12" t="str">
            <v>Kg</v>
          </cell>
        </row>
        <row r="13">
          <cell r="F13">
            <v>4</v>
          </cell>
          <cell r="G13" t="str">
            <v>Café moido</v>
          </cell>
          <cell r="H13" t="str">
            <v>UN</v>
          </cell>
        </row>
        <row r="14">
          <cell r="G14" t="str">
            <v>DESCARTÁVEIS e LIMPEZA</v>
          </cell>
        </row>
        <row r="15">
          <cell r="F15">
            <v>10</v>
          </cell>
          <cell r="G15" t="str">
            <v>Detergente</v>
          </cell>
          <cell r="H15" t="str">
            <v>UN</v>
          </cell>
        </row>
        <row r="16">
          <cell r="F16">
            <v>11</v>
          </cell>
          <cell r="G16" t="str">
            <v>Sabão em pó</v>
          </cell>
          <cell r="H16" t="str">
            <v>UN</v>
          </cell>
        </row>
        <row r="17">
          <cell r="F17">
            <v>12</v>
          </cell>
          <cell r="G17" t="str">
            <v>Veja multiuso</v>
          </cell>
          <cell r="H17" t="str">
            <v>UN</v>
          </cell>
        </row>
        <row r="18">
          <cell r="F18">
            <v>13</v>
          </cell>
          <cell r="G18" t="str">
            <v>Papel higienico</v>
          </cell>
          <cell r="H18" t="str">
            <v>UN</v>
          </cell>
        </row>
        <row r="19">
          <cell r="G19" t="str">
            <v>ESCRITÓRIO</v>
          </cell>
        </row>
        <row r="20">
          <cell r="F20">
            <v>20</v>
          </cell>
          <cell r="G20" t="str">
            <v>Agenda</v>
          </cell>
          <cell r="H20" t="str">
            <v>UN</v>
          </cell>
        </row>
        <row r="21">
          <cell r="F21">
            <v>21</v>
          </cell>
          <cell r="G21" t="str">
            <v>caderno</v>
          </cell>
          <cell r="H21" t="str">
            <v>CX</v>
          </cell>
        </row>
        <row r="22">
          <cell r="F22">
            <v>22</v>
          </cell>
          <cell r="G22" t="str">
            <v>caneta</v>
          </cell>
          <cell r="H22" t="str">
            <v>UN</v>
          </cell>
        </row>
        <row r="23">
          <cell r="F23">
            <v>23</v>
          </cell>
          <cell r="G23" t="str">
            <v>Lápis</v>
          </cell>
          <cell r="H23" t="str">
            <v>UN</v>
          </cell>
        </row>
      </sheetData>
      <sheetData sheetId="59" refreshError="1"/>
      <sheetData sheetId="60">
        <row r="12">
          <cell r="D12" t="str">
            <v>Tabela de Aumento</v>
          </cell>
        </row>
        <row r="13">
          <cell r="D13" t="str">
            <v>de</v>
          </cell>
          <cell r="E13" t="str">
            <v>até</v>
          </cell>
          <cell r="F13" t="str">
            <v>Índice</v>
          </cell>
        </row>
        <row r="14">
          <cell r="D14">
            <v>450</v>
          </cell>
          <cell r="E14">
            <v>1000</v>
          </cell>
          <cell r="F14">
            <v>0.04</v>
          </cell>
        </row>
        <row r="15">
          <cell r="D15">
            <v>1001</v>
          </cell>
          <cell r="E15">
            <v>3000</v>
          </cell>
          <cell r="F15">
            <v>0.02</v>
          </cell>
        </row>
        <row r="16">
          <cell r="D16">
            <v>3003</v>
          </cell>
          <cell r="E16">
            <v>6000</v>
          </cell>
          <cell r="F16">
            <v>1.4999999999999999E-2</v>
          </cell>
        </row>
      </sheetData>
      <sheetData sheetId="61">
        <row r="11">
          <cell r="E11" t="str">
            <v>Tabela de Comissões</v>
          </cell>
        </row>
        <row r="12">
          <cell r="E12" t="str">
            <v>Valor Vendido</v>
          </cell>
          <cell r="G12" t="str">
            <v>Comissões</v>
          </cell>
        </row>
        <row r="13">
          <cell r="E13">
            <v>100</v>
          </cell>
          <cell r="F13">
            <v>2000</v>
          </cell>
          <cell r="G13">
            <v>0.03</v>
          </cell>
        </row>
        <row r="14">
          <cell r="E14">
            <v>2001</v>
          </cell>
          <cell r="F14">
            <v>4000</v>
          </cell>
          <cell r="G14">
            <v>0.05</v>
          </cell>
        </row>
        <row r="15">
          <cell r="E15">
            <v>4001</v>
          </cell>
          <cell r="F15">
            <v>7000</v>
          </cell>
          <cell r="G15">
            <v>7.0000000000000007E-2</v>
          </cell>
        </row>
        <row r="16">
          <cell r="E16">
            <v>7001</v>
          </cell>
          <cell r="F16">
            <v>16000</v>
          </cell>
          <cell r="G16">
            <v>0.1</v>
          </cell>
        </row>
      </sheetData>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ércio"/>
      <sheetName val="Anexo 1"/>
      <sheetName val="Serviços (III)"/>
      <sheetName val="Anexo III"/>
      <sheetName val="Serviços IV"/>
      <sheetName val="Anexo IV"/>
    </sheetNames>
    <sheetDataSet>
      <sheetData sheetId="0"/>
      <sheetData sheetId="1">
        <row r="33">
          <cell r="L33" t="str">
            <v>ICMS - Simples</v>
          </cell>
        </row>
        <row r="34">
          <cell r="L34" t="str">
            <v>Isenção</v>
          </cell>
        </row>
        <row r="35">
          <cell r="L35" t="str">
            <v>Substituição Tributária</v>
          </cell>
        </row>
      </sheetData>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squisa"/>
      <sheetName val="Marisa"/>
      <sheetName val="Info"/>
      <sheetName val="itaú"/>
      <sheetName val="extra"/>
      <sheetName val="controle"/>
      <sheetName val="datas"/>
    </sheetNames>
    <sheetDataSet>
      <sheetData sheetId="0"/>
      <sheetData sheetId="1"/>
      <sheetData sheetId="2"/>
      <sheetData sheetId="3"/>
      <sheetData sheetId="4"/>
      <sheetData sheetId="5"/>
      <sheetData sheetId="6" refreshError="1"/>
    </sheetDataSet>
  </externalBook>
</externalLink>
</file>

<file path=xl/tables/table1.xml><?xml version="1.0" encoding="utf-8"?>
<table xmlns="http://schemas.openxmlformats.org/spreadsheetml/2006/main" id="2" name="Tabela2" displayName="Tabela2" ref="A10:H18" totalsRowShown="0">
  <autoFilter ref="A10:H1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Código"/>
    <tableColumn id="2" name="Vendedor"/>
    <tableColumn id="3" name="Data" dataDxfId="339"/>
    <tableColumn id="4" name="Valor"/>
    <tableColumn id="5" name="Região"/>
    <tableColumn id="6" name="UF"/>
    <tableColumn id="7" name="Cidade"/>
    <tableColumn id="8" name="Coeficiente"/>
  </tableColumns>
  <tableStyleInfo name="TableStyleMedium9" showFirstColumn="0" showLastColumn="0" showRowStripes="1" showColumnStripes="0"/>
</table>
</file>

<file path=xl/tables/table2.xml><?xml version="1.0" encoding="utf-8"?>
<table xmlns="http://schemas.openxmlformats.org/spreadsheetml/2006/main" id="1" name="Tabela1" displayName="Tabela1" ref="A28:G42">
  <autoFilter ref="A28:G42">
    <filterColumn colId="0" hiddenButton="1"/>
    <filterColumn colId="1" hiddenButton="1"/>
    <filterColumn colId="2" hiddenButton="1"/>
    <filterColumn colId="3" hiddenButton="1"/>
    <filterColumn colId="4" hiddenButton="1"/>
  </autoFilter>
  <tableColumns count="7">
    <tableColumn id="2" name="Vendedor"/>
    <tableColumn id="9" name="Nome abreviado"/>
    <tableColumn id="4" name="Valor" totalsRowFunction="sum" totalsRowDxfId="338" dataCellStyle="Vírgula"/>
    <tableColumn id="5" name="Região"/>
    <tableColumn id="6" name="UF"/>
    <tableColumn id="1" name="Data" dataDxfId="337"/>
    <tableColumn id="7" name="Coeficiente" dataDxfId="336" dataCellStyle="Porcentagem"/>
  </tableColumns>
  <tableStyleInfo name="TableStyleMedium9" showFirstColumn="0" showLastColumn="0" showRowStripes="1" showColumnStripes="0"/>
</table>
</file>

<file path=xl/tables/table3.xml><?xml version="1.0" encoding="utf-8"?>
<table xmlns="http://schemas.openxmlformats.org/spreadsheetml/2006/main" id="16" name="TblSomases" displayName="TblSomases" ref="A1:B15" totalsRowShown="0">
  <autoFilter ref="A1:B15">
    <filterColumn colId="0" hiddenButton="1"/>
    <filterColumn colId="1" hiddenButton="1"/>
  </autoFilter>
  <tableColumns count="2">
    <tableColumn id="1" name="Marca"/>
    <tableColumn id="2" name="Produto"/>
  </tableColumns>
  <tableStyleInfo name="TableStyleMedium14" showFirstColumn="0" showLastColumn="0" showRowStripes="1" showColumnStripes="0"/>
</table>
</file>

<file path=xl/tables/table4.xml><?xml version="1.0" encoding="utf-8"?>
<table xmlns="http://schemas.openxmlformats.org/spreadsheetml/2006/main" id="10" name="Operadores11" displayName="Operadores11" ref="A1:C16" totalsRowShown="0">
  <autoFilter ref="A1:C16">
    <filterColumn colId="0" hiddenButton="1"/>
    <filterColumn colId="1" hiddenButton="1"/>
    <filterColumn colId="2" hiddenButton="1"/>
  </autoFilter>
  <tableColumns count="3">
    <tableColumn id="1" name="Matemática" dataDxfId="335"/>
    <tableColumn id="2" name="Excel" dataDxfId="334"/>
    <tableColumn id="3" name="Nome"/>
  </tableColumns>
  <tableStyleInfo name="TableStyleMedium4" showFirstColumn="0" showLastColumn="1" showRowStripes="1" showColumnStripes="0"/>
</table>
</file>

<file path=xl/tables/table5.xml><?xml version="1.0" encoding="utf-8"?>
<table xmlns="http://schemas.openxmlformats.org/spreadsheetml/2006/main" id="19" name="TblDespesas20" displayName="TblDespesas20" ref="A1:B5">
  <autoFilter ref="A1:B5">
    <filterColumn colId="0" hiddenButton="1"/>
    <filterColumn colId="1" hiddenButton="1"/>
  </autoFilter>
  <tableColumns count="2">
    <tableColumn id="1" name="Produto" totalsRowLabel="Total"/>
    <tableColumn id="2" name="Valor" totalsRowFunction="sum" totalsRowDxfId="333" dataCellStyle="Moeda"/>
  </tableColumns>
  <tableStyleInfo name="TableStyleMedium9" showFirstColumn="1" showLastColumn="0" showRowStripes="1" showColumnStripes="0"/>
</table>
</file>

<file path=xl/tables/table6.xml><?xml version="1.0" encoding="utf-8"?>
<table xmlns="http://schemas.openxmlformats.org/spreadsheetml/2006/main" id="5" name="TblDespesas" displayName="TblDespesas" ref="A1:B12">
  <autoFilter ref="A1:B12">
    <filterColumn colId="0" hiddenButton="1"/>
    <filterColumn colId="1" hiddenButton="1"/>
  </autoFilter>
  <tableColumns count="2">
    <tableColumn id="1" name="Despesa" totalsRowLabel="Total"/>
    <tableColumn id="2" name="Valor" totalsRowFunction="sum" totalsRowDxfId="332" dataCellStyle="Moeda"/>
  </tableColumns>
  <tableStyleInfo name="TableStyleMedium9" showFirstColumn="1" showLastColumn="0" showRowStripes="1" showColumnStripes="0"/>
</table>
</file>

<file path=xl/tables/table7.xml><?xml version="1.0" encoding="utf-8"?>
<table xmlns="http://schemas.openxmlformats.org/spreadsheetml/2006/main" id="6" name="TblImpostos" displayName="TblImpostos" ref="D1:E3" headerRowCount="0" totalsRowShown="0">
  <tableColumns count="2">
    <tableColumn id="1" name="Colunas1"/>
    <tableColumn id="2" name="Colunas2" headerRowDxfId="331" headerRowCellStyle="Moeda"/>
  </tableColumns>
  <tableStyleInfo name="TableStyleMedium9" showFirstColumn="1" showLastColumn="0" showRowStripes="1" showColumnStripes="0"/>
</table>
</file>

<file path=xl/tables/table8.xml><?xml version="1.0" encoding="utf-8"?>
<table xmlns="http://schemas.openxmlformats.org/spreadsheetml/2006/main" id="7" name="Multiplicação" displayName="Multiplicação" ref="A11:F18" totalsRowShown="0" headerRowDxfId="330">
  <autoFilter ref="A11:F18">
    <filterColumn colId="0" hiddenButton="1"/>
    <filterColumn colId="1" hiddenButton="1"/>
    <filterColumn colId="2" hiddenButton="1"/>
    <filterColumn colId="3" hiddenButton="1"/>
    <filterColumn colId="4" hiddenButton="1"/>
    <filterColumn colId="5" hiddenButton="1"/>
  </autoFilter>
  <tableColumns count="6">
    <tableColumn id="6" name="Núm. Pedido" dataDxfId="329"/>
    <tableColumn id="1" name="Nome do Produto"/>
    <tableColumn id="2" name="Quantidade"/>
    <tableColumn id="3" name="Preço Unitário" dataCellStyle="Moeda"/>
    <tableColumn id="4" name="Quantidade Vendida" dataDxfId="328" dataCellStyle="Moeda"/>
    <tableColumn id="5" name="Total" dataDxfId="327" dataCellStyle="Moeda"/>
  </tableColumns>
  <tableStyleInfo name="TableStyleMedium9" showFirstColumn="1" showLastColumn="0" showRowStripes="1" showColumnStripes="0"/>
</table>
</file>

<file path=xl/tables/table9.xml><?xml version="1.0" encoding="utf-8"?>
<table xmlns="http://schemas.openxmlformats.org/spreadsheetml/2006/main" id="8" name="Divisão" displayName="Divisão" ref="A15:C27" totalsRowCount="1" headerRowDxfId="326">
  <autoFilter ref="A15:C26">
    <filterColumn colId="0" hiddenButton="1"/>
    <filterColumn colId="1" hiddenButton="1"/>
    <filterColumn colId="2" hiddenButton="1"/>
  </autoFilter>
  <tableColumns count="3">
    <tableColumn id="1" name="Departamento" totalsRowLabel="Total Despesas" totalsRowDxfId="325"/>
    <tableColumn id="2" name="Valor" totalsRowFunction="sum" dataDxfId="324" totalsRowDxfId="323" dataCellStyle="Moeda"/>
    <tableColumn id="3" name="Porc. Participação" dataDxfId="322" totalsRowDxfId="321" dataCellStyle="Porcentagem"/>
  </tableColumns>
  <tableStyleInfo name="TableStyleMedium9" showFirstColumn="1" showLastColumn="0" showRowStripes="1" showColumnStripes="0"/>
</table>
</file>

<file path=xl/tables/table10.xml><?xml version="1.0" encoding="utf-8"?>
<table xmlns="http://schemas.openxmlformats.org/spreadsheetml/2006/main" id="9" name="Exponenciação" displayName="Exponenciação" ref="A1:C10" totalsRowShown="0">
  <autoFilter ref="A1:C10">
    <filterColumn colId="0" hiddenButton="1"/>
    <filterColumn colId="1" hiddenButton="1"/>
    <filterColumn colId="2" hiddenButton="1"/>
  </autoFilter>
  <tableColumns count="3">
    <tableColumn id="1" name="Base"/>
    <tableColumn id="2" name="Expoente"/>
    <tableColumn id="3" name="Resultado" dataDxfId="320"/>
  </tableColumns>
  <tableStyleInfo name="TableStyleMedium9" showFirstColumn="1" showLastColumn="0" showRowStripes="1" showColumnStripes="0"/>
</table>
</file>

<file path=xl/tables/table11.xml><?xml version="1.0" encoding="utf-8"?>
<table xmlns="http://schemas.openxmlformats.org/spreadsheetml/2006/main" id="14" name="TblPorcentagens" displayName="TblPorcentagens" ref="H1:J17" totalsRowShown="0" headerRowDxfId="319" tableBorderDxfId="318">
  <autoFilter ref="H1:J17">
    <filterColumn colId="0" hiddenButton="1"/>
    <filterColumn colId="1" hiddenButton="1"/>
    <filterColumn colId="2" hiddenButton="1"/>
  </autoFilter>
  <tableColumns count="3">
    <tableColumn id="1" name="Valor da Comissão (Multiplicação)" dataDxfId="317" dataCellStyle="Moeda"/>
    <tableColumn id="2" name="Subtotal (Adição)" dataDxfId="316" dataCellStyle="Moeda"/>
    <tableColumn id="3" name="Total com desconto (Subtração)" dataDxfId="315" dataCellStyle="Moeda"/>
  </tableColumns>
  <tableStyleInfo name="TableStyleMedium9" showFirstColumn="0" showLastColumn="0" showRowStripes="1" showColumnStripes="0"/>
</table>
</file>

<file path=xl/tables/table12.xml><?xml version="1.0" encoding="utf-8"?>
<table xmlns="http://schemas.openxmlformats.org/spreadsheetml/2006/main" id="15" name="TblPorcentagem" displayName="TblPorcentagem" ref="F1:F2" totalsRowShown="0" headerRowDxfId="314" dataDxfId="313">
  <autoFilter ref="F1:F2">
    <filterColumn colId="0" hiddenButton="1"/>
  </autoFilter>
  <tableColumns count="1">
    <tableColumn id="1" name="Porcentagem de Desconto" dataDxfId="312"/>
  </tableColumns>
  <tableStyleInfo name="TableStyleMedium9" showFirstColumn="0" showLastColumn="0" showRowStripes="1" showColumnStripes="0"/>
</table>
</file>

<file path=xl/tables/table13.xml><?xml version="1.0" encoding="utf-8"?>
<table xmlns="http://schemas.openxmlformats.org/spreadsheetml/2006/main" id="50" name="TblPedidos" displayName="TblPedidos" ref="A1:D17" totalsRowShown="0" headerRowDxfId="311">
  <autoFilter ref="A1:D17">
    <filterColumn colId="0" hiddenButton="1"/>
    <filterColumn colId="1" hiddenButton="1"/>
    <filterColumn colId="2" hiddenButton="1"/>
    <filterColumn colId="3" hiddenButton="1"/>
  </autoFilter>
  <tableColumns count="4">
    <tableColumn id="1" name="Núm. Pedido" dataDxfId="310"/>
    <tableColumn id="2" name="Vendedor" dataDxfId="309"/>
    <tableColumn id="3" name="Total Geral" dataDxfId="308" dataCellStyle="Moeda"/>
    <tableColumn id="4" name="Percentual de Comissão" dataDxfId="307" dataCellStyle="Porcentagem"/>
  </tableColumns>
  <tableStyleInfo name="TableStyleMedium9" showFirstColumn="0" showLastColumn="0" showRowStripes="1" showColumnStripes="0"/>
</table>
</file>

<file path=xl/tables/table14.xml><?xml version="1.0" encoding="utf-8"?>
<table xmlns="http://schemas.openxmlformats.org/spreadsheetml/2006/main" id="11" name="Concatenação" displayName="Concatenação" ref="A1:C7" totalsRowShown="0">
  <autoFilter ref="A1:C7">
    <filterColumn colId="0" hiddenButton="1"/>
    <filterColumn colId="1" hiddenButton="1"/>
    <filterColumn colId="2" hiddenButton="1"/>
  </autoFilter>
  <tableColumns count="3">
    <tableColumn id="1" name="Nome"/>
    <tableColumn id="2" name="Sobrenome"/>
    <tableColumn id="3" name="Nome Completo" dataDxfId="306"/>
  </tableColumns>
  <tableStyleInfo name="TableStyleMedium9" showFirstColumn="1" showLastColumn="0" showRowStripes="1" showColumnStripes="0"/>
</table>
</file>

<file path=xl/tables/table15.xml><?xml version="1.0" encoding="utf-8"?>
<table xmlns="http://schemas.openxmlformats.org/spreadsheetml/2006/main" id="12" name="Tabela8217" displayName="Tabela8217" ref="A1:D55" totalsRowShown="0" headerRowDxfId="305">
  <autoFilter ref="A1:D55">
    <filterColumn colId="0" hiddenButton="1"/>
    <filterColumn colId="1" hiddenButton="1"/>
    <filterColumn colId="2" hiddenButton="1"/>
    <filterColumn colId="3" hiddenButton="1"/>
  </autoFilter>
  <tableColumns count="4">
    <tableColumn id="1" name="Ordem"/>
    <tableColumn id="2" name="Departamento"/>
    <tableColumn id="3" name="Unidade"/>
    <tableColumn id="4" name="Código do Funcionário" dataDxfId="304"/>
  </tableColumns>
  <tableStyleInfo name="TableStyleMedium14" showFirstColumn="1" showLastColumn="0" showRowStripes="1" showColumnStripes="0"/>
</table>
</file>

<file path=xl/tables/table16.xml><?xml version="1.0" encoding="utf-8"?>
<table xmlns="http://schemas.openxmlformats.org/spreadsheetml/2006/main" id="13" name="Expressões12" displayName="Expressões12" ref="A1:A2" totalsRowShown="0">
  <autoFilter ref="A1:A2">
    <filterColumn colId="0" hiddenButton="1"/>
  </autoFilter>
  <tableColumns count="1">
    <tableColumn id="1" name="Resultado" dataDxfId="303"/>
  </tableColumns>
  <tableStyleInfo name="TableStyleMedium7" showFirstColumn="0" showLastColumn="0" showRowStripes="1" showColumnStripes="0"/>
</table>
</file>

<file path=xl/tables/table17.xml><?xml version="1.0" encoding="utf-8"?>
<table xmlns="http://schemas.openxmlformats.org/spreadsheetml/2006/main" id="82" name="FaixasDeIMC83" displayName="FaixasDeIMC83" ref="G1:H6" totalsRowShown="0" headerRowDxfId="302" dataDxfId="301">
  <autoFilter ref="G1:H6">
    <filterColumn colId="0" hiddenButton="1"/>
    <filterColumn colId="1" hiddenButton="1"/>
  </autoFilter>
  <tableColumns count="2">
    <tableColumn id="1" name="IMC" dataDxfId="300"/>
    <tableColumn id="2" name="Resultado" dataDxfId="299"/>
  </tableColumns>
  <tableStyleInfo name="TableStyleMedium14" showFirstColumn="0" showLastColumn="0" showRowStripes="1" showColumnStripes="0"/>
</table>
</file>

<file path=xl/tables/table18.xml><?xml version="1.0" encoding="utf-8"?>
<table xmlns="http://schemas.openxmlformats.org/spreadsheetml/2006/main" id="83" name="Pessoas84" displayName="Pessoas84" ref="A1:E26" totalsRowShown="0">
  <autoFilter ref="A1:E26">
    <filterColumn colId="0" hiddenButton="1"/>
    <filterColumn colId="1" hiddenButton="1"/>
    <filterColumn colId="2" hiddenButton="1"/>
    <filterColumn colId="3" hiddenButton="1"/>
    <filterColumn colId="4" hiddenButton="1"/>
  </autoFilter>
  <tableColumns count="5">
    <tableColumn id="1" name="Nome" dataDxfId="298"/>
    <tableColumn id="3" name="Altura" dataDxfId="297"/>
    <tableColumn id="4" name="Peso" dataDxfId="296"/>
    <tableColumn id="5" name="IMC" dataDxfId="295" dataCellStyle="Ênfase3"/>
    <tableColumn id="6" name="Resultado" dataDxfId="294">
      <calculatedColumnFormula>IF(ISBLANK(Pessoas84[[#This Row],[IMC]]),"",LOOKUP(Pessoas84[[#This Row],[IMC]],FaixasDeIMC83[]))</calculatedColumnFormula>
    </tableColumn>
  </tableColumns>
  <tableStyleInfo name="TableStyleMedium14" showFirstColumn="1" showLastColumn="0" showRowStripes="1" showColumnStripes="0"/>
</table>
</file>

<file path=xl/tables/table19.xml><?xml version="1.0" encoding="utf-8"?>
<table xmlns="http://schemas.openxmlformats.org/spreadsheetml/2006/main" id="4" name="TblAutosoma" displayName="TblAutosoma" ref="A2:M18" headerRowDxfId="293" totalsRowDxfId="292">
  <autoFilter ref="A2:M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name="Cidade" dataDxfId="291"/>
    <tableColumn id="2" name="Jan" dataDxfId="290" totalsRowDxfId="289" dataCellStyle="Vírgula"/>
    <tableColumn id="3" name="Fev" dataDxfId="288" totalsRowDxfId="287" dataCellStyle="Vírgula"/>
    <tableColumn id="4" name="Mar" dataDxfId="286" totalsRowDxfId="285" dataCellStyle="Vírgula"/>
    <tableColumn id="5" name="Abr" dataDxfId="284" totalsRowDxfId="283" dataCellStyle="Vírgula"/>
    <tableColumn id="6" name="Mai" dataDxfId="282" totalsRowDxfId="281" dataCellStyle="Vírgula"/>
    <tableColumn id="7" name="Jun" dataDxfId="280" totalsRowDxfId="279" dataCellStyle="Vírgula"/>
    <tableColumn id="8" name="Jul" dataDxfId="278" totalsRowDxfId="277" dataCellStyle="Vírgula"/>
    <tableColumn id="9" name="Ago" dataDxfId="276" totalsRowDxfId="275" dataCellStyle="Vírgula"/>
    <tableColumn id="10" name="Set" dataDxfId="274" totalsRowDxfId="273" dataCellStyle="Vírgula"/>
    <tableColumn id="11" name="Out" dataDxfId="272" totalsRowDxfId="271" dataCellStyle="Vírgula"/>
    <tableColumn id="12" name="Nov" dataDxfId="270" totalsRowDxfId="269" dataCellStyle="Vírgula"/>
    <tableColumn id="13" name="Dez" dataDxfId="268" totalsRowDxfId="267" dataCellStyle="Vírgula"/>
  </tableColumns>
  <tableStyleInfo name="TableStyleMedium9" showFirstColumn="1" showLastColumn="0" showRowStripes="1" showColumnStripes="0"/>
</table>
</file>

<file path=xl/tables/table20.xml><?xml version="1.0" encoding="utf-8"?>
<table xmlns="http://schemas.openxmlformats.org/spreadsheetml/2006/main" id="18" name="TblInserirFunção" displayName="TblInserirFunção" ref="A2:Q18">
  <autoFilter ref="A2:Q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name="Cidade"/>
    <tableColumn id="2" name="Jan" totalsRowDxfId="266" dataCellStyle="Vírgula"/>
    <tableColumn id="3" name="Fev" totalsRowDxfId="265" dataCellStyle="Vírgula"/>
    <tableColumn id="4" name="Mar" totalsRowDxfId="264" dataCellStyle="Vírgula"/>
    <tableColumn id="5" name="Abr" totalsRowDxfId="263" dataCellStyle="Vírgula"/>
    <tableColumn id="6" name="Mai" totalsRowDxfId="262" dataCellStyle="Vírgula"/>
    <tableColumn id="7" name="Jun" totalsRowDxfId="261" dataCellStyle="Vírgula"/>
    <tableColumn id="8" name="Jul" totalsRowDxfId="260" dataCellStyle="Vírgula"/>
    <tableColumn id="9" name="Ago" totalsRowDxfId="259" dataCellStyle="Vírgula"/>
    <tableColumn id="10" name="Set" totalsRowDxfId="258" dataCellStyle="Vírgula"/>
    <tableColumn id="11" name="Out" totalsRowDxfId="257" dataCellStyle="Vírgula"/>
    <tableColumn id="12" name="Nov" totalsRowDxfId="256" dataCellStyle="Vírgula"/>
    <tableColumn id="13" name="Dez" totalsRowDxfId="255" dataCellStyle="Vírgula"/>
    <tableColumn id="14" name="Média/Cidade" dataDxfId="254" totalsRowDxfId="253" dataCellStyle="Vírgula"/>
    <tableColumn id="16" name="Máximo/Cidade" dataDxfId="252" dataCellStyle="Vírgula"/>
    <tableColumn id="17" name="Mínimo Cidade" dataDxfId="251" dataCellStyle="Vírgula"/>
    <tableColumn id="19" name="Total/Cidade" dataDxfId="250" dataCellStyle="Vírgula"/>
  </tableColumns>
  <tableStyleInfo name="TableStyleMedium9" showFirstColumn="1" showLastColumn="0" showRowStripes="1" showColumnStripes="0"/>
</table>
</file>

<file path=xl/tables/table21.xml><?xml version="1.0" encoding="utf-8"?>
<table xmlns="http://schemas.openxmlformats.org/spreadsheetml/2006/main" id="17" name="TblDespesasSoma" displayName="TblDespesasSoma" ref="A1:B12">
  <autoFilter ref="A1:B12">
    <filterColumn colId="0" hiddenButton="1"/>
    <filterColumn colId="1" hiddenButton="1"/>
  </autoFilter>
  <tableColumns count="2">
    <tableColumn id="1" name="Despesa" totalsRowLabel="Total"/>
    <tableColumn id="2" name="Valor" totalsRowFunction="sum" totalsRowDxfId="249" dataCellStyle="Moeda"/>
  </tableColumns>
  <tableStyleInfo name="TableStyleMedium9" showFirstColumn="1" showLastColumn="0" showRowStripes="1" showColumnStripes="0"/>
</table>
</file>

<file path=xl/tables/table22.xml><?xml version="1.0" encoding="utf-8"?>
<table xmlns="http://schemas.openxmlformats.org/spreadsheetml/2006/main" id="20" name="Tabela20" displayName="Tabela20" ref="D1:D2" totalsRowShown="0" dataCellStyle="Moeda">
  <autoFilter ref="D1:D2">
    <filterColumn colId="0" hiddenButton="1"/>
  </autoFilter>
  <tableColumns count="1">
    <tableColumn id="1" name="Total Geral" dataDxfId="248" dataCellStyle="Moeda"/>
  </tableColumns>
  <tableStyleInfo name="TableStyleMedium9" showFirstColumn="0" showLastColumn="0" showRowStripes="1" showColumnStripes="0"/>
</table>
</file>

<file path=xl/tables/table23.xml><?xml version="1.0" encoding="utf-8"?>
<table xmlns="http://schemas.openxmlformats.org/spreadsheetml/2006/main" id="21" name="TblSomarProduto" displayName="TblSomarProduto" ref="A1:C8" totalsRowShown="0" headerRowDxfId="247" dataCellStyle="Vírgula">
  <autoFilter ref="A1:C8">
    <filterColumn colId="0" hiddenButton="1"/>
    <filterColumn colId="1" hiddenButton="1"/>
    <filterColumn colId="2" hiddenButton="1"/>
  </autoFilter>
  <tableColumns count="3">
    <tableColumn id="1" name="Quantidade Pedida" dataDxfId="246" dataCellStyle="Vírgula"/>
    <tableColumn id="3" name="Produto"/>
    <tableColumn id="2" name="Preço Unitário" dataDxfId="245" dataCellStyle="Vírgula"/>
  </tableColumns>
  <tableStyleInfo name="TableStyleMedium9" showFirstColumn="1" showLastColumn="0" showRowStripes="1" showColumnStripes="0"/>
</table>
</file>

<file path=xl/tables/table24.xml><?xml version="1.0" encoding="utf-8"?>
<table xmlns="http://schemas.openxmlformats.org/spreadsheetml/2006/main" id="22" name="Tabela22" displayName="Tabela22" ref="E7:E8" totalsRowShown="0" dataCellStyle="Moeda">
  <autoFilter ref="E7:E8">
    <filterColumn colId="0" hiddenButton="1"/>
  </autoFilter>
  <tableColumns count="1">
    <tableColumn id="1" name="Total Geral" dataDxfId="244" dataCellStyle="Moeda"/>
  </tableColumns>
  <tableStyleInfo name="TableStyleMedium9" showFirstColumn="0" showLastColumn="0" showRowStripes="1" showColumnStripes="0"/>
</table>
</file>

<file path=xl/tables/table25.xml><?xml version="1.0" encoding="utf-8"?>
<table xmlns="http://schemas.openxmlformats.org/spreadsheetml/2006/main" id="26" name="TblSubtotal" displayName="TblSubtotal" ref="A1:C14" totalsRowShown="0" headerRowDxfId="243" dataDxfId="242">
  <autoFilter ref="A1:C14">
    <filterColumn colId="0" hiddenButton="1"/>
    <filterColumn colId="1" hiddenButton="1"/>
    <filterColumn colId="2" hiddenButton="1"/>
  </autoFilter>
  <tableColumns count="3">
    <tableColumn id="1" name="Categoria" dataDxfId="241" dataCellStyle="Vírgula"/>
    <tableColumn id="2" name="Produto" dataDxfId="240" dataCellStyle="Vírgula"/>
    <tableColumn id="3" name="Valores" dataDxfId="239" dataCellStyle="Moeda"/>
  </tableColumns>
  <tableStyleInfo name="TableStyleMedium13" showFirstColumn="1" showLastColumn="0" showRowStripes="1" showColumnStripes="0"/>
</table>
</file>

<file path=xl/tables/table26.xml><?xml version="1.0" encoding="utf-8"?>
<table xmlns="http://schemas.openxmlformats.org/spreadsheetml/2006/main" id="25" name="TblArredondamentos" displayName="TblArredondamentos" ref="A1:G13" totalsRowShown="0">
  <autoFilter ref="A1:G13">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name="Valor" dataDxfId="238" dataCellStyle="Vírgula"/>
    <tableColumn id="2" name="Casas Decimais"/>
    <tableColumn id="3" name="Arred" dataDxfId="237"/>
    <tableColumn id="4" name="Arredondar para baixo" dataDxfId="236"/>
    <tableColumn id="5" name="Arredondar para cima" dataDxfId="235"/>
    <tableColumn id="7" name="Int" dataDxfId="234"/>
    <tableColumn id="6" name="Abs" dataDxfId="233"/>
  </tableColumns>
  <tableStyleInfo name="TableStyleMedium9" showFirstColumn="1" showLastColumn="0" showRowStripes="1" showColumnStripes="0"/>
</table>
</file>

<file path=xl/tables/table27.xml><?xml version="1.0" encoding="utf-8"?>
<table xmlns="http://schemas.openxmlformats.org/spreadsheetml/2006/main" id="30" name="TblExercício9" displayName="TblExercício9" ref="A1:E17" totalsRowShown="0" headerRowDxfId="232">
  <autoFilter ref="A1:E17">
    <filterColumn colId="0" hiddenButton="1"/>
    <filterColumn colId="1" hiddenButton="1"/>
    <filterColumn colId="2" hiddenButton="1"/>
    <filterColumn colId="3" hiddenButton="1"/>
    <filterColumn colId="4" hiddenButton="1"/>
  </autoFilter>
  <sortState ref="A2:C19">
    <sortCondition ref="C2"/>
  </sortState>
  <tableColumns count="5">
    <tableColumn id="1" name="Nome" dataDxfId="231"/>
    <tableColumn id="3" name="Região"/>
    <tableColumn id="2" name="Valor Vendido" dataDxfId="230"/>
    <tableColumn id="4" name="Comissão" dataDxfId="229" dataCellStyle="Porcentagem"/>
    <tableColumn id="5" name="Total com comissão" dataDxfId="228" dataCellStyle="Moeda"/>
  </tableColumns>
  <tableStyleInfo name="TableStyleMedium14" showFirstColumn="1" showLastColumn="0" showRowStripes="1" showColumnStripes="0"/>
</table>
</file>

<file path=xl/tables/table28.xml><?xml version="1.0" encoding="utf-8"?>
<table xmlns="http://schemas.openxmlformats.org/spreadsheetml/2006/main" id="31" name="Total" displayName="Total" ref="G1:G2" totalsRowShown="0" headerRowDxfId="227" dataCellStyle="Moeda">
  <autoFilter ref="G1:G2">
    <filterColumn colId="0" hiddenButton="1"/>
  </autoFilter>
  <tableColumns count="1">
    <tableColumn id="1" name="Total de Valores Vendidos" dataDxfId="226" dataCellStyle="Moeda"/>
  </tableColumns>
  <tableStyleInfo name="TableStyleMedium7" showFirstColumn="0" showLastColumn="0" showRowStripes="1" showColumnStripes="0"/>
</table>
</file>

<file path=xl/tables/table29.xml><?xml version="1.0" encoding="utf-8"?>
<table xmlns="http://schemas.openxmlformats.org/spreadsheetml/2006/main" id="27" name="Descontos" displayName="Descontos" ref="A1:B6" totalsRowCount="1" totalsRowDxfId="225">
  <autoFilter ref="A1:B5">
    <filterColumn colId="0" hiddenButton="1"/>
    <filterColumn colId="1" hiddenButton="1"/>
  </autoFilter>
  <tableColumns count="2">
    <tableColumn id="1" name="Descontos" totalsRowLabel="Total" totalsRowDxfId="224"/>
    <tableColumn id="2" name="Valor" totalsRowFunction="sum" totalsRowDxfId="223" dataCellStyle="Vírgula"/>
  </tableColumns>
  <tableStyleInfo name="TableStyleMedium13" showFirstColumn="1" showLastColumn="0" showRowStripes="1" showColumnStripes="0"/>
</table>
</file>

<file path=xl/tables/table30.xml><?xml version="1.0" encoding="utf-8"?>
<table xmlns="http://schemas.openxmlformats.org/spreadsheetml/2006/main" id="28" name="Acréscimos" displayName="Acréscimos" ref="D1:E5" totalsRowCount="1" totalsRowDxfId="222">
  <autoFilter ref="D1:E4">
    <filterColumn colId="0" hiddenButton="1"/>
    <filterColumn colId="1" hiddenButton="1"/>
  </autoFilter>
  <tableColumns count="2">
    <tableColumn id="1" name="Acréscimos" totalsRowLabel="Total" totalsRowDxfId="221"/>
    <tableColumn id="2" name="Valor" totalsRowFunction="sum" totalsRowDxfId="220" dataCellStyle="Vírgula"/>
  </tableColumns>
  <tableStyleInfo name="TableStyleMedium13" showFirstColumn="1" showLastColumn="0" showRowStripes="1" showColumnStripes="0"/>
</table>
</file>

<file path=xl/tables/table31.xml><?xml version="1.0" encoding="utf-8"?>
<table xmlns="http://schemas.openxmlformats.org/spreadsheetml/2006/main" id="29" name="Holerite" displayName="Holerite" ref="G1:H5" totalsRowCount="1">
  <autoFilter ref="G1:H4">
    <filterColumn colId="0" hiddenButton="1"/>
    <filterColumn colId="1" hiddenButton="1"/>
  </autoFilter>
  <tableColumns count="2">
    <tableColumn id="1" name="Descrição" totalsRowLabel="Total"/>
    <tableColumn id="2" name="Valor" totalsRowFunction="sum" dataDxfId="219" totalsRowDxfId="218" dataCellStyle="Vírgula"/>
  </tableColumns>
  <tableStyleInfo name="TableStyleMedium14" showFirstColumn="1" showLastColumn="0" showRowStripes="1" showColumnStripes="0"/>
</table>
</file>

<file path=xl/tables/table32.xml><?xml version="1.0" encoding="utf-8"?>
<table xmlns="http://schemas.openxmlformats.org/spreadsheetml/2006/main" id="33" name="Cidades" displayName="Cidades" ref="A1:B13" totalsRowShown="0">
  <autoFilter ref="A1:B13">
    <filterColumn colId="0" hiddenButton="1"/>
    <filterColumn colId="1" hiddenButton="1"/>
  </autoFilter>
  <tableColumns count="2">
    <tableColumn id="1" name="Filial"/>
    <tableColumn id="2" name="Vendas" dataDxfId="217" dataCellStyle="Vírgula"/>
  </tableColumns>
  <tableStyleInfo name="TableStyleMedium13" showFirstColumn="1" showLastColumn="0" showRowStripes="1" showColumnStripes="0"/>
</table>
</file>

<file path=xl/tables/table33.xml><?xml version="1.0" encoding="utf-8"?>
<table xmlns="http://schemas.openxmlformats.org/spreadsheetml/2006/main" id="32" name="TblFunçõesEstatísticas" displayName="TblFunçõesEstatísticas" ref="A2:O18">
  <autoFilter ref="A2:O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4" name="Código" dataDxfId="216" totalsRowDxfId="215" dataCellStyle="Vírgula"/>
    <tableColumn id="15" name="Vendedor" totalsRowDxfId="214" dataCellStyle="Vírgula"/>
    <tableColumn id="1" name="Cidade"/>
    <tableColumn id="2" name="Jan" dataDxfId="213" dataCellStyle="Vírgula"/>
    <tableColumn id="3" name="Fev" dataDxfId="212" dataCellStyle="Vírgula"/>
    <tableColumn id="4" name="Mar" dataDxfId="211" dataCellStyle="Vírgula"/>
    <tableColumn id="5" name="Abr" totalsRowDxfId="210" dataCellStyle="Vírgula"/>
    <tableColumn id="6" name="Mai" totalsRowDxfId="209" dataCellStyle="Vírgula"/>
    <tableColumn id="7" name="Jun" totalsRowDxfId="208" dataCellStyle="Vírgula"/>
    <tableColumn id="8" name="Jul" dataDxfId="207" totalsRowDxfId="206" dataCellStyle="Vírgula"/>
    <tableColumn id="9" name="Ago" dataDxfId="205" totalsRowDxfId="204" dataCellStyle="Vírgula"/>
    <tableColumn id="10" name="Set" dataDxfId="203" totalsRowDxfId="202" dataCellStyle="Vírgula"/>
    <tableColumn id="11" name="Out" totalsRowDxfId="201" dataCellStyle="Vírgula"/>
    <tableColumn id="12" name="Nov" totalsRowDxfId="200" dataCellStyle="Vírgula"/>
    <tableColumn id="13" name="Dez" totalsRowDxfId="199" dataCellStyle="Vírgula"/>
  </tableColumns>
  <tableStyleInfo name="TableStyleMedium14" showFirstColumn="1" showLastColumn="0" showRowStripes="1" showColumnStripes="0"/>
</table>
</file>

<file path=xl/tables/table34.xml><?xml version="1.0" encoding="utf-8"?>
<table xmlns="http://schemas.openxmlformats.org/spreadsheetml/2006/main" id="34" name="Tabela635" displayName="Tabela635" ref="A1:B17" headerRowDxfId="198" dataDxfId="197" totalsRowDxfId="196">
  <autoFilter ref="A1:B17">
    <filterColumn colId="0" hiddenButton="1"/>
    <filterColumn colId="1" hiddenButton="1"/>
  </autoFilter>
  <tableColumns count="2">
    <tableColumn id="1" name="Valor" totalsRowLabel="Total" dataDxfId="195"/>
    <tableColumn id="2" name="Data e Hora" totalsRowFunction="count" dataDxfId="194">
      <calculatedColumnFormula>Tabela635[[#This Row],[Valor]]</calculatedColumnFormula>
    </tableColumn>
  </tableColumns>
  <tableStyleInfo name="TableStyleMedium4" showFirstColumn="1" showLastColumn="0" showRowStripes="1" showColumnStripes="0"/>
</table>
</file>

<file path=xl/tables/table35.xml><?xml version="1.0" encoding="utf-8"?>
<table xmlns="http://schemas.openxmlformats.org/spreadsheetml/2006/main" id="36" name="TblDuração" displayName="TblDuração" ref="A1:F24" totalsRowShown="0">
  <autoFilter ref="A1:F24">
    <filterColumn colId="0" hiddenButton="1"/>
    <filterColumn colId="1" hiddenButton="1"/>
    <filterColumn colId="2" hiddenButton="1"/>
    <filterColumn colId="3" hiddenButton="1"/>
    <filterColumn colId="4" hiddenButton="1"/>
    <filterColumn colId="5" hiddenButton="1"/>
  </autoFilter>
  <tableColumns count="6">
    <tableColumn id="1" name="Família"/>
    <tableColumn id="2" name="Grupo"/>
    <tableColumn id="3" name="Curso"/>
    <tableColumn id="4" name="Início" dataDxfId="193" dataCellStyle="Normal 4"/>
    <tableColumn id="5" name="Término" dataDxfId="192" dataCellStyle="Normal 4"/>
    <tableColumn id="6" name="Duração" dataDxfId="191"/>
  </tableColumns>
  <tableStyleInfo name="TableStyleMedium14" showFirstColumn="1" showLastColumn="0" showRowStripes="1" showColumnStripes="0"/>
</table>
</file>

<file path=xl/tables/table36.xml><?xml version="1.0" encoding="utf-8"?>
<table xmlns="http://schemas.openxmlformats.org/spreadsheetml/2006/main" id="37" name="TblTermino" displayName="TblTermino" ref="A1:F24" totalsRowShown="0">
  <autoFilter ref="A1:F24">
    <filterColumn colId="0" hiddenButton="1"/>
    <filterColumn colId="1" hiddenButton="1"/>
    <filterColumn colId="2" hiddenButton="1"/>
    <filterColumn colId="3" hiddenButton="1"/>
    <filterColumn colId="4" hiddenButton="1"/>
    <filterColumn colId="5" hiddenButton="1"/>
  </autoFilter>
  <tableColumns count="6">
    <tableColumn id="1" name="Família"/>
    <tableColumn id="2" name="Grupo"/>
    <tableColumn id="3" name="Curso"/>
    <tableColumn id="4" name="Início" dataDxfId="190" dataCellStyle="Normal 4"/>
    <tableColumn id="6" name="Duração" dataDxfId="189"/>
    <tableColumn id="5" name="Término" dataDxfId="188" dataCellStyle="Normal 4"/>
  </tableColumns>
  <tableStyleInfo name="TableStyleMedium14" showFirstColumn="1" showLastColumn="0" showRowStripes="1" showColumnStripes="0"/>
</table>
</file>

<file path=xl/tables/table37.xml><?xml version="1.0" encoding="utf-8"?>
<table xmlns="http://schemas.openxmlformats.org/spreadsheetml/2006/main" id="39" name="Tabela8108" displayName="Tabela8108" ref="A1:F24" totalsRowShown="0">
  <autoFilter ref="A1:F24">
    <filterColumn colId="0" hiddenButton="1"/>
    <filterColumn colId="1" hiddenButton="1"/>
    <filterColumn colId="2" hiddenButton="1"/>
    <filterColumn colId="3" hiddenButton="1"/>
    <filterColumn colId="4" hiddenButton="1"/>
    <filterColumn colId="5" hiddenButton="1"/>
  </autoFilter>
  <tableColumns count="6">
    <tableColumn id="1" name="Família"/>
    <tableColumn id="2" name="Grupo"/>
    <tableColumn id="3" name="Curso" dataDxfId="187"/>
    <tableColumn id="6" name="Duração" dataDxfId="186"/>
    <tableColumn id="4" name="Término" dataDxfId="185"/>
    <tableColumn id="5" name="Início" dataDxfId="184"/>
  </tableColumns>
  <tableStyleInfo name="TableStyleMedium14" showFirstColumn="1" showLastColumn="0" showRowStripes="1" showColumnStripes="0"/>
</table>
</file>

<file path=xl/tables/table38.xml><?xml version="1.0" encoding="utf-8"?>
<table xmlns="http://schemas.openxmlformats.org/spreadsheetml/2006/main" id="40" name="Tabela13" displayName="Tabela13" ref="E1:E2" totalsRowShown="0" dataDxfId="183">
  <autoFilter ref="E1:E2">
    <filterColumn colId="0" hiddenButton="1"/>
  </autoFilter>
  <tableColumns count="1">
    <tableColumn id="1" name="Hoje" dataDxfId="182">
      <calculatedColumnFormula>TODAY()</calculatedColumnFormula>
    </tableColumn>
  </tableColumns>
  <tableStyleInfo name="TableStyleMedium7" showFirstColumn="0" showLastColumn="0" showRowStripes="1" showColumnStripes="0"/>
</table>
</file>

<file path=xl/tables/table39.xml><?xml version="1.0" encoding="utf-8"?>
<table xmlns="http://schemas.openxmlformats.org/spreadsheetml/2006/main" id="41" name="TblIdade" displayName="TblIdade" ref="A1:C26" totalsRowShown="0">
  <autoFilter ref="A1:C26">
    <filterColumn colId="0" hiddenButton="1"/>
    <filterColumn colId="1" hiddenButton="1"/>
    <filterColumn colId="2" hiddenButton="1"/>
  </autoFilter>
  <tableColumns count="3">
    <tableColumn id="1" name="Aluno" dataDxfId="181"/>
    <tableColumn id="2" name="Nascimento" dataDxfId="180"/>
    <tableColumn id="3" name="Idade" dataDxfId="179" dataCellStyle="Vírgula"/>
  </tableColumns>
  <tableStyleInfo name="TableStyleMedium14" showFirstColumn="1" showLastColumn="0" showRowStripes="1" showColumnStripes="0"/>
</table>
</file>

<file path=xl/tables/table40.xml><?xml version="1.0" encoding="utf-8"?>
<table xmlns="http://schemas.openxmlformats.org/spreadsheetml/2006/main" id="72" name="Tabela973" displayName="Tabela973" ref="J1:M2" totalsRowShown="0" headerRowDxfId="178">
  <autoFilter ref="J1:M2">
    <filterColumn colId="0" hiddenButton="1"/>
    <filterColumn colId="1" hiddenButton="1"/>
    <filterColumn colId="2" hiddenButton="1"/>
    <filterColumn colId="3" hiddenButton="1"/>
  </autoFilter>
  <tableColumns count="4">
    <tableColumn id="1" name="Total em Horas" dataDxfId="177"/>
    <tableColumn id="2" name="Total em Decimal" dataCellStyle="Vírgula"/>
    <tableColumn id="3" name="Valor/hora" dataCellStyle="Moeda"/>
    <tableColumn id="4" name="Total" dataDxfId="176" dataCellStyle="Moeda"/>
  </tableColumns>
  <tableStyleInfo name="TableStyleMedium14" showFirstColumn="0" showLastColumn="0" showRowStripes="1" showColumnStripes="0"/>
</table>
</file>

<file path=xl/tables/table41.xml><?xml version="1.0" encoding="utf-8"?>
<table xmlns="http://schemas.openxmlformats.org/spreadsheetml/2006/main" id="47" name="FolhaDeHoras48" displayName="FolhaDeHoras48" ref="A1:F30" totalsRowCount="1" headerRowDxfId="175">
  <autoFilter ref="A1:F29">
    <filterColumn colId="0" hiddenButton="1"/>
    <filterColumn colId="1" hiddenButton="1"/>
    <filterColumn colId="2" hiddenButton="1"/>
    <filterColumn colId="3" hiddenButton="1"/>
    <filterColumn colId="4" hiddenButton="1"/>
    <filterColumn colId="5" hiddenButton="1"/>
  </autoFilter>
  <tableColumns count="6">
    <tableColumn id="1" name="Data" totalsRowLabel="Total" dataDxfId="174"/>
    <tableColumn id="2" name="Entrada Manhã"/>
    <tableColumn id="3" name="Saída Manhã"/>
    <tableColumn id="4" name="Entrada Tarde"/>
    <tableColumn id="5" name="Saída Tarde"/>
    <tableColumn id="6" name="Duração" totalsRowFunction="sum" dataDxfId="173" totalsRowDxfId="172"/>
  </tableColumns>
  <tableStyleInfo name="TableStyleMedium14" showFirstColumn="1" showLastColumn="0" showRowStripes="1" showColumnStripes="0"/>
</table>
</file>

<file path=xl/tables/table42.xml><?xml version="1.0" encoding="utf-8"?>
<table xmlns="http://schemas.openxmlformats.org/spreadsheetml/2006/main" id="46" name="TblAgora" displayName="TblAgora" ref="A2:N18" totalsRowShown="0" headerRowDxfId="171" dataDxfId="170" dataCellStyle="Vírgula">
  <autoFilter ref="A2:N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name="Vendedor" dataDxfId="169" dataCellStyle="Vírgula"/>
    <tableColumn id="2" name="Cidade"/>
    <tableColumn id="3" name="Jan" dataDxfId="168" dataCellStyle="Vírgula"/>
    <tableColumn id="4" name="Fev" dataDxfId="167" dataCellStyle="Vírgula"/>
    <tableColumn id="5" name="Mar" dataDxfId="166" dataCellStyle="Vírgula"/>
    <tableColumn id="6" name="Abr" dataDxfId="165" dataCellStyle="Vírgula"/>
    <tableColumn id="7" name="Mai" dataDxfId="164" dataCellStyle="Vírgula"/>
    <tableColumn id="8" name="Jun" dataDxfId="163" dataCellStyle="Vírgula"/>
    <tableColumn id="9" name="Jul" dataDxfId="162" dataCellStyle="Vírgula"/>
    <tableColumn id="10" name="Ago" dataDxfId="161" dataCellStyle="Vírgula"/>
    <tableColumn id="11" name="Set" dataDxfId="160" dataCellStyle="Vírgula"/>
    <tableColumn id="12" name="Out" dataDxfId="159" dataCellStyle="Vírgula"/>
    <tableColumn id="13" name="Nov" dataDxfId="158" dataCellStyle="Vírgula"/>
    <tableColumn id="14" name="Dez" dataDxfId="157" dataCellStyle="Vírgula"/>
  </tableColumns>
  <tableStyleInfo name="TableStyleMedium9" showFirstColumn="1" showLastColumn="0" showRowStripes="1" showColumnStripes="0"/>
</table>
</file>

<file path=xl/tables/table43.xml><?xml version="1.0" encoding="utf-8"?>
<table xmlns="http://schemas.openxmlformats.org/spreadsheetml/2006/main" id="48" name="TblAgora49" displayName="TblAgora49" ref="A2:N18" totalsRowShown="0" headerRowDxfId="156" dataDxfId="155" dataCellStyle="Vírgula">
  <autoFilter ref="A2:N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name="Vendedor" dataDxfId="154" dataCellStyle="Vírgula"/>
    <tableColumn id="2" name="Cidade"/>
    <tableColumn id="3" name="Jan" dataDxfId="153" dataCellStyle="Vírgula"/>
    <tableColumn id="4" name="Fev" dataDxfId="152" dataCellStyle="Vírgula"/>
    <tableColumn id="5" name="Mar" dataDxfId="151" dataCellStyle="Vírgula"/>
    <tableColumn id="6" name="Abr" dataDxfId="150" dataCellStyle="Vírgula"/>
    <tableColumn id="7" name="Mai" dataDxfId="149" dataCellStyle="Vírgula"/>
    <tableColumn id="8" name="Jun" dataDxfId="148" dataCellStyle="Vírgula"/>
    <tableColumn id="9" name="Jul" dataDxfId="147" dataCellStyle="Vírgula"/>
    <tableColumn id="10" name="Ago" dataDxfId="146" dataCellStyle="Vírgula"/>
    <tableColumn id="11" name="Set" dataDxfId="145" dataCellStyle="Vírgula"/>
    <tableColumn id="12" name="Out" dataDxfId="144" dataCellStyle="Vírgula"/>
    <tableColumn id="13" name="Nov" dataDxfId="143" dataCellStyle="Vírgula"/>
    <tableColumn id="14" name="Dez" dataDxfId="142" dataCellStyle="Vírgula"/>
  </tableColumns>
  <tableStyleInfo name="TableStyleMedium9" showFirstColumn="1" showLastColumn="0" showRowStripes="1" showColumnStripes="0"/>
</table>
</file>

<file path=xl/tables/table44.xml><?xml version="1.0" encoding="utf-8"?>
<table xmlns="http://schemas.openxmlformats.org/spreadsheetml/2006/main" id="49" name="TblTempo" displayName="TblTempo" ref="A1:E26" totalsRowShown="0">
  <autoFilter ref="A1:E26">
    <filterColumn colId="0" hiddenButton="1"/>
    <filterColumn colId="1" hiddenButton="1"/>
    <filterColumn colId="2" hiddenButton="1"/>
    <filterColumn colId="3" hiddenButton="1"/>
    <filterColumn colId="4" hiddenButton="1"/>
  </autoFilter>
  <tableColumns count="5">
    <tableColumn id="1" name="Nome"/>
    <tableColumn id="2" name="Dia" dataDxfId="141"/>
    <tableColumn id="3" name="Mês" dataDxfId="140"/>
    <tableColumn id="4" name="Ano" dataDxfId="139"/>
    <tableColumn id="5" name="Resultado" dataDxfId="138"/>
  </tableColumns>
  <tableStyleInfo name="TableStyleMedium9" showFirstColumn="1" showLastColumn="0" showRowStripes="1" showColumnStripes="0"/>
</table>
</file>

<file path=xl/tables/table45.xml><?xml version="1.0" encoding="utf-8"?>
<table xmlns="http://schemas.openxmlformats.org/spreadsheetml/2006/main" id="52" name="TblDiaMêsAno" displayName="TblDiaMêsAno" ref="A1:E26" totalsRowShown="0">
  <autoFilter ref="A1:E26">
    <filterColumn colId="0" hiddenButton="1"/>
    <filterColumn colId="1" hiddenButton="1"/>
    <filterColumn colId="2" hiddenButton="1"/>
    <filterColumn colId="3" hiddenButton="1"/>
    <filterColumn colId="4" hiddenButton="1"/>
  </autoFilter>
  <tableColumns count="5">
    <tableColumn id="1" name="Nome" dataDxfId="137"/>
    <tableColumn id="8" name="Nascimento" dataDxfId="136"/>
    <tableColumn id="2" name="Dia" dataDxfId="135"/>
    <tableColumn id="3" name="Mês" dataDxfId="134"/>
    <tableColumn id="4" name="Ano" dataDxfId="133"/>
  </tableColumns>
  <tableStyleInfo name="TableStyleMedium9" showFirstColumn="1" showLastColumn="0" showRowStripes="1" showColumnStripes="0"/>
</table>
</file>

<file path=xl/tables/table46.xml><?xml version="1.0" encoding="utf-8"?>
<table xmlns="http://schemas.openxmlformats.org/spreadsheetml/2006/main" id="53" name="TblHoraMinutoSegundo" displayName="TblHoraMinutoSegundo" ref="A1:E26" totalsRowShown="0">
  <autoFilter ref="A1:E26">
    <filterColumn colId="0" hiddenButton="1"/>
    <filterColumn colId="1" hiddenButton="1"/>
    <filterColumn colId="2" hiddenButton="1"/>
    <filterColumn colId="3" hiddenButton="1"/>
    <filterColumn colId="4" hiddenButton="1"/>
  </autoFilter>
  <tableColumns count="5">
    <tableColumn id="1" name="Nome" dataDxfId="132"/>
    <tableColumn id="8" name="Nascimento" dataDxfId="131"/>
    <tableColumn id="5" name="Hora" dataDxfId="130"/>
    <tableColumn id="2" name="Minuto" dataDxfId="129"/>
    <tableColumn id="3" name="Segundo" dataDxfId="128"/>
  </tableColumns>
  <tableStyleInfo name="TableStyleMedium9" showFirstColumn="1" showLastColumn="0" showRowStripes="1" showColumnStripes="0"/>
</table>
</file>

<file path=xl/tables/table47.xml><?xml version="1.0" encoding="utf-8"?>
<table xmlns="http://schemas.openxmlformats.org/spreadsheetml/2006/main" id="54" name="Aniversáriantes" displayName="Aniversáriantes" ref="A1:C26" totalsRowShown="0">
  <autoFilter ref="A1:C26">
    <filterColumn colId="0" hiddenButton="1"/>
    <filterColumn colId="1" hiddenButton="1"/>
    <filterColumn colId="2" hiddenButton="1"/>
  </autoFilter>
  <tableColumns count="3">
    <tableColumn id="1" name="Nome" dataDxfId="127"/>
    <tableColumn id="8" name="Nascimento" dataDxfId="126"/>
    <tableColumn id="5" name="Idade em Anos" dataDxfId="125"/>
  </tableColumns>
  <tableStyleInfo name="TableStyleMedium14" showFirstColumn="1" showLastColumn="0" showRowStripes="1" showColumnStripes="0"/>
</table>
</file>

<file path=xl/tables/table48.xml><?xml version="1.0" encoding="utf-8"?>
<table xmlns="http://schemas.openxmlformats.org/spreadsheetml/2006/main" id="55" name="Tabela7" displayName="Tabela7" ref="E1:E2" totalsRowShown="0">
  <autoFilter ref="E1:E2">
    <filterColumn colId="0" hiddenButton="1"/>
  </autoFilter>
  <tableColumns count="1">
    <tableColumn id="1" name="Data Atual">
      <calculatedColumnFormula>TODAY()</calculatedColumnFormula>
    </tableColumn>
  </tableColumns>
  <tableStyleInfo name="TableStyleMedium7" showFirstColumn="0" showLastColumn="0" showRowStripes="1" showColumnStripes="0"/>
</table>
</file>

<file path=xl/tables/table49.xml><?xml version="1.0" encoding="utf-8"?>
<table xmlns="http://schemas.openxmlformats.org/spreadsheetml/2006/main" id="57" name="TblFunçõesDeTexto" displayName="TblFunçõesDeTexto" ref="A1:E26" totalsRowShown="0">
  <autoFilter ref="A1:E26">
    <filterColumn colId="0" hiddenButton="1"/>
    <filterColumn colId="1" hiddenButton="1"/>
    <filterColumn colId="2" hiddenButton="1"/>
    <filterColumn colId="3" hiddenButton="1"/>
    <filterColumn colId="4" hiddenButton="1"/>
  </autoFilter>
  <tableColumns count="5">
    <tableColumn id="1" name="Texto" dataDxfId="124"/>
    <tableColumn id="5" name="Arrumar" dataDxfId="123"/>
    <tableColumn id="2" name="Maiúscula"/>
    <tableColumn id="3" name="Minúscula"/>
    <tableColumn id="4" name="Pri.Maiúscula" dataDxfId="122"/>
  </tableColumns>
  <tableStyleInfo name="TableStyleMedium9" showFirstColumn="1" showLastColumn="0" showRowStripes="1" showColumnStripes="0"/>
</table>
</file>

<file path=xl/tables/table50.xml><?xml version="1.0" encoding="utf-8"?>
<table xmlns="http://schemas.openxmlformats.org/spreadsheetml/2006/main" id="59" name="Tabela2714" displayName="Tabela2714" ref="A1:D5" totalsRowShown="0">
  <autoFilter ref="A1:D5">
    <filterColumn colId="0" hiddenButton="1"/>
    <filterColumn colId="1" hiddenButton="1"/>
    <filterColumn colId="2" hiddenButton="1"/>
    <filterColumn colId="3" hiddenButton="1"/>
  </autoFilter>
  <tableColumns count="4">
    <tableColumn id="1" name="1º Critério"/>
    <tableColumn id="2" name="2º Critério"/>
    <tableColumn id="4" name="3º Critério"/>
    <tableColumn id="3" name="Concatenado" dataDxfId="121"/>
  </tableColumns>
  <tableStyleInfo name="TableStyleMedium9" showFirstColumn="0" showLastColumn="0" showRowStripes="1" showColumnStripes="0"/>
</table>
</file>

<file path=xl/tables/table51.xml><?xml version="1.0" encoding="utf-8"?>
<table xmlns="http://schemas.openxmlformats.org/spreadsheetml/2006/main" id="60" name="Tabela81" displayName="Tabela81" ref="A1:C26" totalsRowShown="0" headerRowDxfId="120">
  <autoFilter ref="A1:C26">
    <filterColumn colId="0" hiddenButton="1"/>
    <filterColumn colId="1" hiddenButton="1"/>
    <filterColumn colId="2" hiddenButton="1"/>
  </autoFilter>
  <tableColumns count="3">
    <tableColumn id="4" name="Nome" dataDxfId="119"/>
    <tableColumn id="5" name="Sobrenome" dataDxfId="118"/>
    <tableColumn id="3" name="Nome Completo" dataDxfId="117"/>
  </tableColumns>
  <tableStyleInfo name="TableStyleMedium14" showFirstColumn="1" showLastColumn="0" showRowStripes="1" showColumnStripes="0"/>
</table>
</file>

<file path=xl/tables/table52.xml><?xml version="1.0" encoding="utf-8"?>
<table xmlns="http://schemas.openxmlformats.org/spreadsheetml/2006/main" id="24" name="BoletimIgual10" displayName="BoletimIgual10" ref="A1:L9">
  <autoFilter ref="A1:L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Matérias" totalsRowLabel="Total"/>
    <tableColumn id="2" name="1º Bim" totalsRowDxfId="116" dataCellStyle="Vírgula"/>
    <tableColumn id="3" name="2º Bim" totalsRowDxfId="115" dataCellStyle="Vírgula"/>
    <tableColumn id="4" name="3º Bim" totalsRowDxfId="114" dataCellStyle="Vírgula"/>
    <tableColumn id="5" name="4º Bim" totalsRowDxfId="113" dataCellStyle="Vírgula"/>
    <tableColumn id="6" name="Média" dataDxfId="112" dataCellStyle="Vírgula">
      <calculatedColumnFormula>MROUND(AVERAGE(BoletimIgual10[[#This Row],[1º Bim]:[4º Bim]]),0.25)</calculatedColumnFormula>
    </tableColumn>
    <tableColumn id="7" name="Média = 10?" totalsRowFunction="count" dataDxfId="111"/>
    <tableColumn id="8" name="Média &lt;&gt; 10?" dataCellStyle="Vírgula"/>
    <tableColumn id="9" name="Média &gt; 7?" dataCellStyle="Vírgula"/>
    <tableColumn id="10" name="Média &lt; 7?" dataCellStyle="Vírgula"/>
    <tableColumn id="11" name="Média &gt;=7" dataCellStyle="Vírgula"/>
    <tableColumn id="12" name="Média &lt;=7" dataDxfId="110" dataCellStyle="Vírgula"/>
  </tableColumns>
  <tableStyleInfo name="TableStyleMedium9" showFirstColumn="1" showLastColumn="0" showRowStripes="1" showColumnStripes="0"/>
</table>
</file>

<file path=xl/tables/table53.xml><?xml version="1.0" encoding="utf-8"?>
<table xmlns="http://schemas.openxmlformats.org/spreadsheetml/2006/main" id="23" name="Tabela824" displayName="Tabela824" ref="A12:C25" totalsRowShown="0">
  <autoFilter ref="A12:C25">
    <filterColumn colId="0" hiddenButton="1"/>
    <filterColumn colId="1" hiddenButton="1"/>
    <filterColumn colId="2" hiddenButton="1"/>
  </autoFilter>
  <tableColumns count="3">
    <tableColumn id="1" name="Nome"/>
    <tableColumn id="2" name="Região"/>
    <tableColumn id="3" name="Região = Sudeste?" dataDxfId="109"/>
  </tableColumns>
  <tableStyleInfo name="TableStyleMedium9" showFirstColumn="1" showLastColumn="0" showRowStripes="1" showColumnStripes="0"/>
</table>
</file>

<file path=xl/tables/table54.xml><?xml version="1.0" encoding="utf-8"?>
<table xmlns="http://schemas.openxmlformats.org/spreadsheetml/2006/main" id="64" name="BoletimSe" displayName="BoletimSe" ref="A1:G9">
  <autoFilter ref="A1:G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name="Matérias" totalsRowLabel="Total"/>
    <tableColumn id="2" name="1º Bim" totalsRowDxfId="108" dataCellStyle="Vírgula"/>
    <tableColumn id="3" name="2º Bim" totalsRowDxfId="107" dataCellStyle="Vírgula"/>
    <tableColumn id="4" name="3º Bim" totalsRowDxfId="106" dataCellStyle="Vírgula"/>
    <tableColumn id="5" name="4º Bim" totalsRowDxfId="105" dataCellStyle="Vírgula"/>
    <tableColumn id="6" name="Média" dataDxfId="104" dataCellStyle="Ênfase1">
      <calculatedColumnFormula>MROUND(AVERAGE(BoletimSe[[#This Row],[1º Bim]:[4º Bim]]),0.25)</calculatedColumnFormula>
    </tableColumn>
    <tableColumn id="7" name="Situação" totalsRowFunction="count" dataDxfId="103"/>
  </tableColumns>
  <tableStyleInfo name="TableStyleMedium9" showFirstColumn="1" showLastColumn="0" showRowStripes="1" showColumnStripes="0"/>
</table>
</file>

<file path=xl/tables/table55.xml><?xml version="1.0" encoding="utf-8"?>
<table xmlns="http://schemas.openxmlformats.org/spreadsheetml/2006/main" id="45" name="MaiorMenor" displayName="MaiorMenor" ref="A1:D7" totalsRowShown="0">
  <autoFilter ref="A1:D7">
    <filterColumn colId="0" hiddenButton="1"/>
    <filterColumn colId="1" hiddenButton="1"/>
    <filterColumn colId="2" hiddenButton="1"/>
    <filterColumn colId="3" hiddenButton="1"/>
  </autoFilter>
  <tableColumns count="4">
    <tableColumn id="1" name="Nome"/>
    <tableColumn id="2" name="Ano de Nascimento"/>
    <tableColumn id="3" name="Data">
      <calculatedColumnFormula>YEAR(TODAY())</calculatedColumnFormula>
    </tableColumn>
    <tableColumn id="4" name="Classificação" dataDxfId="102"/>
  </tableColumns>
  <tableStyleInfo name="TableStyleMedium14" showFirstColumn="0" showLastColumn="0" showRowStripes="1" showColumnStripes="0"/>
</table>
</file>

<file path=xl/tables/table56.xml><?xml version="1.0" encoding="utf-8"?>
<table xmlns="http://schemas.openxmlformats.org/spreadsheetml/2006/main" id="66" name="TblAumentoSE" displayName="TblAumentoSE" ref="A1:F26" totalsRowShown="0" headerRowDxfId="101">
  <autoFilter ref="A1:F26">
    <filterColumn colId="0" hiddenButton="1"/>
    <filterColumn colId="1" hiddenButton="1"/>
    <filterColumn colId="2" hiddenButton="1"/>
    <filterColumn colId="3" hiddenButton="1"/>
    <filterColumn colId="4" hiddenButton="1"/>
    <filterColumn colId="5" hiddenButton="1"/>
  </autoFilter>
  <tableColumns count="6">
    <tableColumn id="1" name="Nome"/>
    <tableColumn id="2" name="Entrada" dataDxfId="100"/>
    <tableColumn id="3" name="Salário Atual" dataCellStyle="Vírgula"/>
    <tableColumn id="4" name="Ano da Entrada" dataDxfId="99"/>
    <tableColumn id="7" name="Aumento" dataDxfId="98" dataCellStyle="Vírgula"/>
    <tableColumn id="5" name="Novo Salário" dataDxfId="97" dataCellStyle="Vírgula"/>
  </tableColumns>
  <tableStyleInfo name="TableStyleMedium14" showFirstColumn="1" showLastColumn="0" showRowStripes="1" showColumnStripes="0"/>
</table>
</file>

<file path=xl/tables/table57.xml><?xml version="1.0" encoding="utf-8"?>
<table xmlns="http://schemas.openxmlformats.org/spreadsheetml/2006/main" id="67" name="AnoAtual" displayName="AnoAtual" ref="H3:H4" totalsRowShown="0" headerRowDxfId="96">
  <autoFilter ref="H3:H4">
    <filterColumn colId="0" hiddenButton="1"/>
  </autoFilter>
  <tableColumns count="1">
    <tableColumn id="1" name="Ano Atual">
      <calculatedColumnFormula>YEAR(TODAY())</calculatedColumnFormula>
    </tableColumn>
  </tableColumns>
  <tableStyleInfo name="TableStyleMedium7" showFirstColumn="0" showLastColumn="0" showRowStripes="1" showColumnStripes="0"/>
</table>
</file>

<file path=xl/tables/table58.xml><?xml version="1.0" encoding="utf-8"?>
<table xmlns="http://schemas.openxmlformats.org/spreadsheetml/2006/main" id="65" name="TblMetaSe" displayName="TblMetaSe" ref="A1:G5" totalsRowShown="0" headerRowDxfId="95">
  <autoFilter ref="A1:G5">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name="Cidade"/>
    <tableColumn id="2" name="Jan"/>
    <tableColumn id="3" name="Fev"/>
    <tableColumn id="4" name="Mar"/>
    <tableColumn id="5" name="Soma" dataDxfId="94" dataCellStyle="Ênfase3">
      <calculatedColumnFormula>SUM(TblMetaSe[[#This Row],[Jan]:[Mar]])</calculatedColumnFormula>
    </tableColumn>
    <tableColumn id="6" name="Meta"/>
    <tableColumn id="7" name="Resultado" dataDxfId="93"/>
  </tableColumns>
  <tableStyleInfo name="TableStyleMedium14" showFirstColumn="1" showLastColumn="0" showRowStripes="1" showColumnStripes="0"/>
</table>
</file>

<file path=xl/tables/table59.xml><?xml version="1.0" encoding="utf-8"?>
<table xmlns="http://schemas.openxmlformats.org/spreadsheetml/2006/main" id="42" name="FolhaDeHoras" displayName="FolhaDeHoras" ref="A1:F30" totalsRowCount="1" headerRowDxfId="92">
  <autoFilter ref="A1:F29">
    <filterColumn colId="0" hiddenButton="1"/>
    <filterColumn colId="1" hiddenButton="1"/>
    <filterColumn colId="2" hiddenButton="1"/>
    <filterColumn colId="3" hiddenButton="1"/>
    <filterColumn colId="4" hiddenButton="1"/>
    <filterColumn colId="5" hiddenButton="1"/>
  </autoFilter>
  <tableColumns count="6">
    <tableColumn id="1" name="Data" totalsRowLabel="Total" dataDxfId="91"/>
    <tableColumn id="2" name="Entrada Manhã"/>
    <tableColumn id="3" name="Saída Manhã"/>
    <tableColumn id="4" name="Entrada Tarde"/>
    <tableColumn id="5" name="Saída Tarde"/>
    <tableColumn id="6" name="Duração" totalsRowFunction="sum" dataDxfId="90" totalsRowDxfId="89">
      <calculatedColumnFormula>FolhaDeHoras[[#This Row],[Saída Tarde]]-FolhaDeHoras[[#This Row],[Entrada Tarde]]+FolhaDeHoras[[#This Row],[Saída Manhã]]-FolhaDeHoras[[#This Row],[Entrada Manhã]]</calculatedColumnFormula>
    </tableColumn>
  </tableColumns>
  <tableStyleInfo name="TableStyleMedium14" showFirstColumn="1" showLastColumn="0" showRowStripes="1" showColumnStripes="0"/>
</table>
</file>

<file path=xl/tables/table60.xml><?xml version="1.0" encoding="utf-8"?>
<table xmlns="http://schemas.openxmlformats.org/spreadsheetml/2006/main" id="43" name="Tabela9" displayName="Tabela9" ref="I1:N2" totalsRowShown="0" headerRowDxfId="88">
  <autoFilter ref="I1:N2">
    <filterColumn colId="0" hiddenButton="1"/>
    <filterColumn colId="1" hiddenButton="1"/>
    <filterColumn colId="2" hiddenButton="1"/>
    <filterColumn colId="3" hiddenButton="1"/>
    <filterColumn colId="4" hiddenButton="1"/>
    <filterColumn colId="5" hiddenButton="1"/>
  </autoFilter>
  <tableColumns count="6">
    <tableColumn id="1" name="Total em Horas" dataDxfId="87">
      <calculatedColumnFormula>FolhaDeHoras[[#Totals],[Duração]]</calculatedColumnFormula>
    </tableColumn>
    <tableColumn id="2" name="Total em Decimal" dataCellStyle="Vírgula">
      <calculatedColumnFormula>Tabela9[Total em Horas]*24</calculatedColumnFormula>
    </tableColumn>
    <tableColumn id="3" name="Valor/hora" dataCellStyle="Moeda"/>
    <tableColumn id="4" name="Total" dataCellStyle="Moeda">
      <calculatedColumnFormula>Tabela9[Valor/hora]*Tabela9[Total em Decimal]</calculatedColumnFormula>
    </tableColumn>
    <tableColumn id="5" name="Data Prevista do Pagamento">
      <calculatedColumnFormula>TODAY()</calculatedColumnFormula>
    </tableColumn>
    <tableColumn id="6" name="Data de Pagamento" dataDxfId="86"/>
  </tableColumns>
  <tableStyleInfo name="TableStyleMedium14" showFirstColumn="0" showLastColumn="0" showRowStripes="1" showColumnStripes="0"/>
</table>
</file>

<file path=xl/tables/table61.xml><?xml version="1.0" encoding="utf-8"?>
<table xmlns="http://schemas.openxmlformats.org/spreadsheetml/2006/main" id="68" name="Tabela68" displayName="Tabela68" ref="A1:F9" totalsRowShown="0" dataDxfId="85" dataCellStyle="Vírgula 4">
  <autoFilter ref="A1:F9">
    <filterColumn colId="0" hiddenButton="1"/>
    <filterColumn colId="1" hiddenButton="1"/>
    <filterColumn colId="2" hiddenButton="1"/>
    <filterColumn colId="3" hiddenButton="1"/>
    <filterColumn colId="4" hiddenButton="1"/>
    <filterColumn colId="5" hiddenButton="1"/>
  </autoFilter>
  <tableColumns count="6">
    <tableColumn id="1" name="Matérias"/>
    <tableColumn id="2" name="1º Bim" dataDxfId="84" dataCellStyle="Vírgula 4"/>
    <tableColumn id="3" name="2º Bim" dataDxfId="83" dataCellStyle="Vírgula 4"/>
    <tableColumn id="4" name="3º Bim" dataDxfId="82" dataCellStyle="Vírgula 4"/>
    <tableColumn id="5" name="4º Bim" dataDxfId="81" dataCellStyle="Vírgula 4"/>
    <tableColumn id="6" name="Média" dataDxfId="80" dataCellStyle="Vírgula 4">
      <calculatedColumnFormula>MROUND(AVERAGE(Tabela68[[#This Row],[1º Bim]:[4º Bim]]),0.25)</calculatedColumnFormula>
    </tableColumn>
  </tableColumns>
  <tableStyleInfo name="TableStyleMedium9" showFirstColumn="1" showLastColumn="0" showRowStripes="1" showColumnStripes="0"/>
</table>
</file>

<file path=xl/tables/table62.xml><?xml version="1.0" encoding="utf-8"?>
<table xmlns="http://schemas.openxmlformats.org/spreadsheetml/2006/main" id="69" name="Tabela3" displayName="Tabela3" ref="A1:H6" totalsRowShown="0">
  <autoFilter ref="A1:H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Cidade"/>
    <tableColumn id="2" name="Jan"/>
    <tableColumn id="3" name="Fev"/>
    <tableColumn id="4" name="Mar"/>
    <tableColumn id="5" name="Abr"/>
    <tableColumn id="6" name="Mai"/>
    <tableColumn id="7" name="Média" dataDxfId="79">
      <calculatedColumnFormula>AVERAGE(Tabela3[[#This Row],[Jan]:[Mai]])</calculatedColumnFormula>
    </tableColumn>
    <tableColumn id="8" name="Meta"/>
  </tableColumns>
  <tableStyleInfo name="TableStyleMedium14" showFirstColumn="0" showLastColumn="0" showRowStripes="1" showColumnStripes="0"/>
</table>
</file>

<file path=xl/tables/table63.xml><?xml version="1.0" encoding="utf-8"?>
<table xmlns="http://schemas.openxmlformats.org/spreadsheetml/2006/main" id="71" name="Tabela17172" displayName="Tabela17172" ref="A1:E48" totalsRowShown="0" headerRowDxfId="78" dataDxfId="77">
  <autoFilter ref="A1:E48"/>
  <sortState ref="A2:E48">
    <sortCondition ref="E1:E48"/>
  </sortState>
  <tableColumns count="5">
    <tableColumn id="1" name="Região" dataDxfId="76"/>
    <tableColumn id="2" name="UF" dataDxfId="75"/>
    <tableColumn id="3" name="Cidade" dataDxfId="74"/>
    <tableColumn id="4" name="Vendas" dataDxfId="73" dataCellStyle="Vírgula"/>
    <tableColumn id="5" name="Registro" dataDxfId="72"/>
  </tableColumns>
  <tableStyleInfo name="TableStyleLight9" showFirstColumn="0" showLastColumn="0" showRowStripes="1" showColumnStripes="0"/>
</table>
</file>

<file path=xl/tables/table64.xml><?xml version="1.0" encoding="utf-8"?>
<table xmlns="http://schemas.openxmlformats.org/spreadsheetml/2006/main" id="3" name="tblRenda" displayName="tblRenda" ref="A12:O16" totalsRowCount="1" headerRowDxfId="71" dataDxfId="70" totalsRowDxfId="69">
  <tableColumns count="15">
    <tableColumn id="1" name="TIPO DE RENDA" totalsRowLabel="RENDA TOTAIS" dataDxfId="68" totalsRowDxfId="67"/>
    <tableColumn id="2" name="JAN" totalsRowFunction="sum" dataDxfId="66" totalsRowDxfId="65"/>
    <tableColumn id="3" name="FEV" totalsRowFunction="sum" dataDxfId="64" totalsRowDxfId="63"/>
    <tableColumn id="4" name="MAR" totalsRowFunction="sum" dataDxfId="62" totalsRowDxfId="61"/>
    <tableColumn id="5" name="ABR" totalsRowFunction="sum" dataDxfId="60" totalsRowDxfId="59"/>
    <tableColumn id="6" name="MAI" totalsRowFunction="sum" dataDxfId="58" totalsRowDxfId="57"/>
    <tableColumn id="7" name="JUN" totalsRowFunction="sum" dataDxfId="56" totalsRowDxfId="55"/>
    <tableColumn id="8" name="JUL" totalsRowFunction="sum" dataDxfId="54" totalsRowDxfId="53"/>
    <tableColumn id="9" name="AGO" totalsRowFunction="sum" dataDxfId="52" totalsRowDxfId="51"/>
    <tableColumn id="10" name="SET" totalsRowFunction="sum" dataDxfId="50" totalsRowDxfId="49"/>
    <tableColumn id="11" name="OUT" totalsRowFunction="sum" dataDxfId="48" totalsRowDxfId="47"/>
    <tableColumn id="12" name="NOV" totalsRowFunction="sum" dataDxfId="46" totalsRowDxfId="45"/>
    <tableColumn id="13" name="DEZ" totalsRowFunction="sum" dataDxfId="44" totalsRowDxfId="43"/>
    <tableColumn id="14" name="TOTAL NO ANO" totalsRowFunction="sum" dataDxfId="42" totalsRowDxfId="41">
      <calculatedColumnFormula>SUM(tblRenda[[#This Row],[JAN]:[DEZ]])</calculatedColumnFormula>
    </tableColumn>
    <tableColumn id="15" name="TENDÊNCIA" dataDxfId="40" totalsRowDxfId="39"/>
  </tableColumns>
  <tableStyleInfo name="Family Budget Cash Available 2 2" showFirstColumn="1" showLastColumn="0" showRowStripes="1" showColumnStripes="0"/>
  <extLst>
    <ext xmlns:x14="http://schemas.microsoft.com/office/spreadsheetml/2009/9/main" uri="{504A1905-F514-4f6f-8877-14C23A59335A}">
      <x14:table altText="Renda mensal" altTextSummary="Resume a renda por tipo para cada mês do calendário."/>
    </ext>
  </extLst>
</table>
</file>

<file path=xl/tables/table65.xml><?xml version="1.0" encoding="utf-8"?>
<table xmlns="http://schemas.openxmlformats.org/spreadsheetml/2006/main" id="38" name="tblDespesas39" displayName="tblDespesas39" ref="A18:O33" totalsRowCount="1" headerRowDxfId="38" dataDxfId="37">
  <tableColumns count="15">
    <tableColumn id="1" name="DESPESAS" totalsRowLabel="DESPESAS TOTAIS" dataDxfId="36"/>
    <tableColumn id="2" name="JAN" totalsRowFunction="sum" totalsRowDxfId="35"/>
    <tableColumn id="3" name="FEV" totalsRowFunction="sum" totalsRowDxfId="34"/>
    <tableColumn id="4" name="MAR" totalsRowFunction="sum" totalsRowDxfId="33"/>
    <tableColumn id="5" name="ABR" totalsRowFunction="sum" totalsRowDxfId="32"/>
    <tableColumn id="6" name="MAI" totalsRowFunction="sum" totalsRowDxfId="31"/>
    <tableColumn id="7" name="JUN" totalsRowFunction="sum" totalsRowDxfId="30"/>
    <tableColumn id="8" name="JUL" totalsRowFunction="sum" totalsRowDxfId="29"/>
    <tableColumn id="9" name="AGO" totalsRowFunction="sum" totalsRowDxfId="28"/>
    <tableColumn id="10" name="SET" totalsRowFunction="sum" totalsRowDxfId="27"/>
    <tableColumn id="11" name="OUT" totalsRowFunction="sum" totalsRowDxfId="26"/>
    <tableColumn id="12" name="NOV" totalsRowFunction="sum" totalsRowDxfId="25"/>
    <tableColumn id="13" name="DEZ" totalsRowFunction="sum" totalsRowDxfId="24"/>
    <tableColumn id="14" name="TOTAL NO ANO" totalsRowFunction="sum" totalsRowDxfId="23">
      <calculatedColumnFormula>SUM(tblDespesas39[[#This Row],[JAN]:[DEZ]])</calculatedColumnFormula>
    </tableColumn>
    <tableColumn id="15" name="TENDÊNCIA" dataDxfId="22"/>
  </tableColumns>
  <tableStyleInfo name="Family Budget Cash Available 3 2" showFirstColumn="1" showLastColumn="0" showRowStripes="1" showColumnStripes="0"/>
  <extLst>
    <ext xmlns:x14="http://schemas.microsoft.com/office/spreadsheetml/2009/9/main" uri="{504A1905-F514-4f6f-8877-14C23A59335A}">
      <x14:table altText="Despesas mensais" altTextSummary="Resumo das despesas para cada mês do calendário."/>
    </ext>
  </extLst>
</table>
</file>

<file path=xl/tables/table66.xml><?xml version="1.0" encoding="utf-8"?>
<table xmlns="http://schemas.openxmlformats.org/spreadsheetml/2006/main" id="44" name="tblCaixaDisponível" displayName="tblCaixaDisponível" ref="A9:O10">
  <tableColumns count="15">
    <tableColumn id="1" name="CAIXA DISPONÍVEL" totalsRowLabel="Total" dataDxfId="21" totalsRowDxfId="20"/>
    <tableColumn id="2" name="JAN" dataDxfId="19">
      <calculatedColumnFormula>tblRenda[[#Totals],[JAN]]-tblDespesas39[[#Totals],[JAN]]</calculatedColumnFormula>
    </tableColumn>
    <tableColumn id="3" name="FEV" dataDxfId="18">
      <calculatedColumnFormula>tblRenda[[#Totals],[FEV]]-tblDespesas39[[#Totals],[FEV]]</calculatedColumnFormula>
    </tableColumn>
    <tableColumn id="4" name="MAR" dataDxfId="17">
      <calculatedColumnFormula>tblRenda[[#Totals],[MAR]]-tblDespesas39[[#Totals],[MAR]]</calculatedColumnFormula>
    </tableColumn>
    <tableColumn id="5" name="ABR" dataDxfId="16">
      <calculatedColumnFormula>tblRenda[[#Totals],[ABR]]-tblDespesas39[[#Totals],[ABR]]</calculatedColumnFormula>
    </tableColumn>
    <tableColumn id="6" name="MAI" dataDxfId="15">
      <calculatedColumnFormula>tblRenda[[#Totals],[MAI]]-tblDespesas39[[#Totals],[MAI]]</calculatedColumnFormula>
    </tableColumn>
    <tableColumn id="7" name="JUN" dataDxfId="14">
      <calculatedColumnFormula>tblRenda[[#Totals],[JUN]]-tblDespesas39[[#Totals],[JUN]]</calculatedColumnFormula>
    </tableColumn>
    <tableColumn id="8" name="JUL" dataDxfId="13">
      <calculatedColumnFormula>tblRenda[[#Totals],[JUL]]-tblDespesas39[[#Totals],[JUL]]</calculatedColumnFormula>
    </tableColumn>
    <tableColumn id="9" name="AGO" dataDxfId="12">
      <calculatedColumnFormula>tblRenda[[#Totals],[AGO]]-tblDespesas39[[#Totals],[AGO]]</calculatedColumnFormula>
    </tableColumn>
    <tableColumn id="10" name="SET" dataDxfId="11">
      <calculatedColumnFormula>tblRenda[[#Totals],[SET]]-tblDespesas39[[#Totals],[SET]]</calculatedColumnFormula>
    </tableColumn>
    <tableColumn id="11" name="OUT" dataDxfId="10">
      <calculatedColumnFormula>tblRenda[[#Totals],[OUT]]-tblDespesas39[[#Totals],[OUT]]</calculatedColumnFormula>
    </tableColumn>
    <tableColumn id="12" name="NOV" dataDxfId="9">
      <calculatedColumnFormula>tblRenda[[#Totals],[NOV]]-tblDespesas39[[#Totals],[NOV]]</calculatedColumnFormula>
    </tableColumn>
    <tableColumn id="13" name="DEZ" dataDxfId="8">
      <calculatedColumnFormula>tblRenda[[#Totals],[DEZ]]-tblDespesas39[[#Totals],[DEZ]]</calculatedColumnFormula>
    </tableColumn>
    <tableColumn id="14" name="TOTAL NO ANO" dataDxfId="7" totalsRowDxfId="6">
      <calculatedColumnFormula>tblRenda[[#Totals],[TOTAL NO ANO]]-tblDespesas39[[#Totals],[TOTAL NO ANO]]</calculatedColumnFormula>
    </tableColumn>
    <tableColumn id="15" name="TENDÊNCIA" totalsRowFunction="count" dataDxfId="5" totalsRowDxfId="4"/>
  </tableColumns>
  <tableStyleInfo name="Family Budget Cash Available 4" showFirstColumn="1" showLastColumn="0" showRowStripes="1" showColumnStripes="0"/>
  <extLst>
    <ext xmlns:x14="http://schemas.microsoft.com/office/spreadsheetml/2009/9/main" uri="{504A1905-F514-4f6f-8877-14C23A59335A}">
      <x14:table altText="Caixa mensal disponível" altTextSummary="Resume o caixa disponível (renda menos despesas) para cada mês do calendário."/>
    </ext>
  </extLst>
</table>
</file>

<file path=xl/tables/table67.xml><?xml version="1.0" encoding="utf-8"?>
<table xmlns="http://schemas.openxmlformats.org/spreadsheetml/2006/main" id="73" name="Tabela374" displayName="Tabela374" ref="A1:O28" totalsRowShown="0">
  <autoFilter ref="A1:O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Região"/>
    <tableColumn id="2" name="UF"/>
    <tableColumn id="3" name="Cidade"/>
    <tableColumn id="4" name="Jan" dataCellStyle="Moeda"/>
    <tableColumn id="5" name="Fev" dataCellStyle="Moeda"/>
    <tableColumn id="6" name="Mar" dataCellStyle="Moeda"/>
    <tableColumn id="7" name="Abr" dataCellStyle="Moeda"/>
    <tableColumn id="8" name="Mai" dataCellStyle="Moeda"/>
    <tableColumn id="9" name="Jun" dataCellStyle="Moeda"/>
    <tableColumn id="10" name="Jul" dataCellStyle="Moeda"/>
    <tableColumn id="11" name="Ago" dataCellStyle="Moeda"/>
    <tableColumn id="12" name="Set" dataCellStyle="Moeda"/>
    <tableColumn id="13" name="Out" dataCellStyle="Moeda"/>
    <tableColumn id="14" name="Nov" dataCellStyle="Moeda"/>
    <tableColumn id="15" name="Dez" dataCellStyle="Moeda"/>
  </tableColumns>
  <tableStyleInfo name="TableStyleMedium9" showFirstColumn="0" showLastColumn="0" showRowStripes="1" showColumnStripes="0"/>
</table>
</file>

<file path=xl/tables/table68.xml><?xml version="1.0" encoding="utf-8"?>
<table xmlns="http://schemas.openxmlformats.org/spreadsheetml/2006/main" id="74" name="Tabela4" displayName="Tabela4" ref="A1:C192" totalsRowShown="0">
  <autoFilter ref="A1:C192">
    <filterColumn colId="0" hiddenButton="1"/>
    <filterColumn colId="1" hiddenButton="1"/>
    <filterColumn colId="2" hiddenButton="1"/>
  </autoFilter>
  <tableColumns count="3">
    <tableColumn id="1" name="País"/>
    <tableColumn id="2" name="Índice" dataDxfId="3"/>
    <tableColumn id="3" name="Localização"/>
  </tableColumns>
  <tableStyleInfo name="TableStyleMedium9" showFirstColumn="0" showLastColumn="0" showRowStripes="1" showColumnStripes="0"/>
</table>
</file>

<file path=xl/tables/table69.xml><?xml version="1.0" encoding="utf-8"?>
<table xmlns="http://schemas.openxmlformats.org/spreadsheetml/2006/main" id="75" name="Tabela376" displayName="Tabela376" ref="A1:I6" totalsRowShown="0">
  <autoFilter ref="A1:I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name="Região"/>
    <tableColumn id="2" name="UF"/>
    <tableColumn id="3" name="Cidade"/>
    <tableColumn id="4" name="Jan" dataCellStyle="Moeda"/>
    <tableColumn id="5" name="Fev" dataCellStyle="Moeda"/>
    <tableColumn id="6" name="Mar" dataCellStyle="Moeda"/>
    <tableColumn id="7" name="Abr" dataCellStyle="Moeda"/>
    <tableColumn id="8" name="Mai" dataCellStyle="Moeda"/>
    <tableColumn id="9" name="Jun" dataCellStyle="Moeda"/>
  </tableColumns>
  <tableStyleInfo name="TableStyleMedium9" showFirstColumn="0" showLastColumn="0" showRowStripes="1" showColumnStripes="0"/>
</table>
</file>

<file path=xl/tables/table70.xml><?xml version="1.0" encoding="utf-8"?>
<table xmlns="http://schemas.openxmlformats.org/spreadsheetml/2006/main" id="77" name="Tabela378" displayName="Tabela378" ref="A1:O506" totalsRowShown="0">
  <autoFilter ref="A1:O506"/>
  <tableColumns count="15">
    <tableColumn id="1" name="Região"/>
    <tableColumn id="2" name="UF"/>
    <tableColumn id="3" name="Cidade"/>
    <tableColumn id="4" name="Jan" dataCellStyle="Moeda"/>
    <tableColumn id="5" name="Fev" dataCellStyle="Moeda"/>
    <tableColumn id="6" name="Mar" dataCellStyle="Moeda"/>
    <tableColumn id="7" name="Abr" dataCellStyle="Moeda"/>
    <tableColumn id="8" name="Mai" dataCellStyle="Moeda"/>
    <tableColumn id="9" name="Jun" dataCellStyle="Moeda"/>
    <tableColumn id="10" name="Jul" dataCellStyle="Moeda"/>
    <tableColumn id="11" name="Ago" dataCellStyle="Moeda"/>
    <tableColumn id="12" name="Set" dataCellStyle="Moeda"/>
    <tableColumn id="13" name="Out" dataCellStyle="Moeda"/>
    <tableColumn id="14" name="Nov" dataCellStyle="Moeda"/>
    <tableColumn id="15" name="Dez" dataCellStyle="Moeda"/>
  </tableColumns>
  <tableStyleInfo name="TableStyleMedium9" showFirstColumn="0" showLastColumn="0" showRowStripes="1" showColumnStripes="0"/>
</table>
</file>

<file path=xl/tables/table71.xml><?xml version="1.0" encoding="utf-8"?>
<table xmlns="http://schemas.openxmlformats.org/spreadsheetml/2006/main" id="78" name="Tabela37879" displayName="Tabela37879" ref="A1:O506" totalsRowShown="0">
  <autoFilter ref="A1:O506"/>
  <tableColumns count="15">
    <tableColumn id="1" name="Região"/>
    <tableColumn id="2" name="UF"/>
    <tableColumn id="3" name="Cidade"/>
    <tableColumn id="4" name="Jan" dataCellStyle="Moeda"/>
    <tableColumn id="5" name="Fev" dataCellStyle="Moeda"/>
    <tableColumn id="6" name="Mar" dataCellStyle="Moeda"/>
    <tableColumn id="7" name="Abr" dataCellStyle="Moeda"/>
    <tableColumn id="8" name="Mai" dataCellStyle="Moeda"/>
    <tableColumn id="9" name="Jun" dataCellStyle="Moeda"/>
    <tableColumn id="10" name="Jul" dataCellStyle="Moeda"/>
    <tableColumn id="11" name="Ago" dataCellStyle="Moeda"/>
    <tableColumn id="12" name="Set" dataCellStyle="Moeda"/>
    <tableColumn id="13" name="Out" dataCellStyle="Moeda"/>
    <tableColumn id="14" name="Nov" dataCellStyle="Moeda"/>
    <tableColumn id="15" name="Dez" dataCellStyle="Moeda"/>
  </tableColumns>
  <tableStyleInfo name="TableStyleMedium9" showFirstColumn="0" showLastColumn="0" showRowStripes="1" showColumnStripes="0"/>
</table>
</file>

<file path=xl/tables/table72.xml><?xml version="1.0" encoding="utf-8"?>
<table xmlns="http://schemas.openxmlformats.org/spreadsheetml/2006/main" id="79" name="Tabela37480" displayName="Tabela37480" ref="A1:O28" totalsRowShown="0">
  <autoFilter ref="A1:O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Região"/>
    <tableColumn id="2" name="UF"/>
    <tableColumn id="3" name="Cidade"/>
    <tableColumn id="4" name="Jan" dataCellStyle="Moeda"/>
    <tableColumn id="5" name="Fev" dataCellStyle="Moeda"/>
    <tableColumn id="6" name="Mar" dataCellStyle="Moeda"/>
    <tableColumn id="7" name="Abr" dataCellStyle="Moeda"/>
    <tableColumn id="8" name="Mai" dataCellStyle="Moeda"/>
    <tableColumn id="9" name="Jun" dataCellStyle="Moeda"/>
    <tableColumn id="10" name="Jul" dataCellStyle="Moeda"/>
    <tableColumn id="11" name="Ago" dataCellStyle="Moeda"/>
    <tableColumn id="12" name="Set" dataCellStyle="Moeda"/>
    <tableColumn id="13" name="Out" dataCellStyle="Moeda"/>
    <tableColumn id="14" name="Nov" dataCellStyle="Moeda"/>
    <tableColumn id="15" name="Dez" dataCellStyle="Moeda"/>
  </tableColumns>
  <tableStyleInfo name="TableStyleMedium9" showFirstColumn="0" showLastColumn="0" showRowStripes="1" showColumnStripes="0"/>
</table>
</file>

<file path=xl/tables/table73.xml><?xml version="1.0" encoding="utf-8"?>
<table xmlns="http://schemas.openxmlformats.org/spreadsheetml/2006/main" id="81" name="Tabela482" displayName="Tabela482" ref="A1:C192" totalsRowShown="0">
  <autoFilter ref="A1:C192">
    <filterColumn colId="0" hiddenButton="1"/>
    <filterColumn colId="1" hiddenButton="1"/>
    <filterColumn colId="2" hiddenButton="1"/>
  </autoFilter>
  <tableColumns count="3">
    <tableColumn id="1" name="País"/>
    <tableColumn id="2" name="Índice" dataDxfId="2"/>
    <tableColumn id="3" name="Localização"/>
  </tableColumns>
  <tableStyleInfo name="TableStyleMedium9" showFirstColumn="0" showLastColumn="0" showRowStripes="1" showColumnStripes="0"/>
</table>
</file>

<file path=xl/tables/table74.xml><?xml version="1.0" encoding="utf-8"?>
<table xmlns="http://schemas.openxmlformats.org/spreadsheetml/2006/main" id="80" name="Tabela281" displayName="Tabela281" ref="A1:B15" totalsRowCount="1">
  <autoFilter ref="A1:B14">
    <filterColumn colId="0" hiddenButton="1"/>
    <filterColumn colId="1" hiddenButton="1"/>
  </autoFilter>
  <tableColumns count="2">
    <tableColumn id="1" name="Data" totalsRowLabel="Média" dataDxfId="1"/>
    <tableColumn id="2" name="Cotação" totalsRowFunction="average" dataDxfId="0" dataCellStyle="Vírgula"/>
  </tableColumns>
  <tableStyleInfo name="TableStyleMedium9"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6" Type="http://schemas.microsoft.com/office/2011/relationships/webextension" Target="webextension6.xml"/><Relationship Id="rId5" Type="http://schemas.microsoft.com/office/2011/relationships/webextension" Target="webextension5.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 dockstate="right" visibility="0" width="350" row="6">
    <wetp:webextensionref xmlns:r="http://schemas.openxmlformats.org/officeDocument/2006/relationships" r:id="rId2"/>
  </wetp:taskpane>
  <wetp:taskpane dockstate="right" visibility="0" width="350" row="7">
    <wetp:webextensionref xmlns:r="http://schemas.openxmlformats.org/officeDocument/2006/relationships" r:id="rId3"/>
  </wetp:taskpane>
  <wetp:taskpane dockstate="right" visibility="0" width="350" row="8">
    <wetp:webextensionref xmlns:r="http://schemas.openxmlformats.org/officeDocument/2006/relationships" r:id="rId4"/>
  </wetp:taskpane>
  <wetp:taskpane dockstate="right" visibility="0" width="350" row="9">
    <wetp:webextensionref xmlns:r="http://schemas.openxmlformats.org/officeDocument/2006/relationships" r:id="rId5"/>
  </wetp:taskpane>
  <wetp:taskpane dockstate="right" visibility="0" width="350" row="10">
    <wetp:webextensionref xmlns:r="http://schemas.openxmlformats.org/officeDocument/2006/relationships" r:id="rId6"/>
  </wetp:taskpane>
</wetp:taskpanes>
</file>

<file path=xl/webextensions/webextension1.xml><?xml version="1.0" encoding="utf-8"?>
<we:webextension xmlns:we="http://schemas.microsoft.com/office/webextensions/webextension/2010/11" id="{302EF9CF-523F-434E-87F5-A04B025A3E0F}">
  <we:reference id="wa104053430" version="1.0.0.1" store="pt-BR" storeType="OMEX"/>
  <we:alternateReferences>
    <we:reference id="WA104053430" version="1.0.0.1" store="WA104053430"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D22ABBD9-5D42-401A-B293-8B700F115BD7}">
  <we:reference id="wa104100404" version="2.0.0.0" store="pt-BR" storeType="OMEX"/>
  <we:alternateReferences>
    <we:reference id="WA104100404" version="2.0.0.0" store="WA104100404" storeType="OMEX"/>
  </we:alternateReferences>
  <we:properties>
    <we:property name="UniqueID" value="&quot;201511141450115767188&quot;"/>
    <we:property name="OlEg" value="&quot;&quot;"/>
    <we:property name="BlwmFDBDESsnIQ==" value="&quot;MmEN&quot;"/>
    <we:property name="OFIyLzxf" value="&quot;RA==&quot;"/>
    <we:property name="BlwmFDBDESAsIQ==" value="&quot;RA==&quot;"/>
    <we:property name="BlwmFDBDET47Iw==" value="&quot;RR16UmUBfn8=&quot;"/>
    <we:property name="BlwmFDBDET0qKg==" value="&quot;RA==&quot;"/>
    <we:property name="BlwmFDBDETwlPg==" value="&quot;RQ==&quot;"/>
    <we:property name="BlwmFDBDETomKg==" value="&quot;RR16Uw==&quot;"/>
    <we:property name="BlwmFDBDES0/IQ==" value="&quot;RR16UmUA&quot;"/>
    <we:property name="BlwmFDBDESM6Kg==" value="&quot;RQ==&quot;"/>
    <we:property name="BlwmFDBDET06PA==" value="&quot;RAN6&quot;"/>
    <we:property name="BlwmFDBDETw6Ig==" value="&quot;RQ==&quot;"/>
    <we:property name="BlwmFDBDESM7Mg==" value="&quot;RR16VWA=&quot;"/>
    <we:property name="BlwmFDBDESMnLw==" value="&quot;RgM=&quot;"/>
    <we:property name="BlwmFDBDETwrMA==" value="&quot;RA==&quot;"/>
    <we:property name="BlwmFDBDESA9NA==" value="&quot;Rw==&quot;"/>
    <we:property name="BlwmFDBDES8qJQ==" value="&quot;RR16UmQ=&quot;"/>
    <we:property name="BlwmFDBDETwsNQ==" value="&quot;QA==&quot;"/>
    <we:property name="BlwmFDBDES87NQ==" value="&quot;RA==&quot;"/>
    <we:property name="BlwmFDBDET09Jw==" value="&quot;RQ==&quot;"/>
    <we:property name="BlwmFDBDESMsMg==" value="&quot;RA==&quot;"/>
    <we:property name="BlwmFDBDET0mJQ==" value="&quot;RQ==&quot;"/>
    <we:property name="BlwmFDBDESI5Mg==" value="&quot;RQ==&quot;"/>
    <we:property name="BlwmFDBDESI5Ng==" value="&quot;RQ==&quot;"/>
    <we:property name="BlwmFDBDESkoNg==" value="&quot;RR16UmUBfn8=&quot;"/>
    <we:property name="BlwmFDBDESc5NQ==" value="&quot;RR1zWw==&quot;"/>
    <we:property name="BlwmFDBDESgsJw==" value="&quot;RR16UmUBfn8=&quot;"/>
    <we:property name="BlwmFDBDESc5Lw==" value="&quot;RA==&quot;"/>
    <we:property name="BlwmFDBDESc5Ig==" value="&quot;Rg==&quot;"/>
    <we:property name="I1I4CzRTIis6" value="&quot;&quot;"/>
    <we:property name="BlwmFDBDESA8Kw==" value="&quot;RQ==&quot;"/>
    <we:property name="BlwmFDBDETgoKg==" value="&quot;RQ==&quot;"/>
  </we:properties>
  <we:bindings>
    <we:binding id="Worker" type="matrix" appref="{B7B39CAC-438B-41E8-BC55-259B29F41EB1}"/>
    <we:binding id="ObjSelect" type="matrix" appref="{10C233BB-3079-4B04-8CEC-68C76DE7F1B6}"/>
    <we:binding id="VarSelect" type="matrix" appref="{56CB1FED-510D-4D90-A848-7B4461109C73}"/>
    <we:binding id="LHS" type="matrix" appref="{E19C629F-23DE-46B3-A1F5-E55C05E2080D}"/>
    <we:binding id="RHS" type="matrix" appref="{C8B7D440-7A4F-4CF0-914A-09EE62B4269E}"/>
    <we:binding id="VarEdit" type="matrix" appref="{0AC44639-767C-42D2-A88E-9414D849312E}"/>
  </we:bindings>
  <we:snapshot xmlns:r="http://schemas.openxmlformats.org/officeDocument/2006/relationships"/>
</we:webextension>
</file>

<file path=xl/webextensions/webextension3.xml><?xml version="1.0" encoding="utf-8"?>
<we:webextension xmlns:we="http://schemas.microsoft.com/office/webextensions/webextension/2010/11" id="{9E724611-4BB2-44A8-9EE7-B3365575CA6A}">
  <we:reference id="wa104197352" version="1.0.0.9" store="pt-BR" storeType="OMEX"/>
  <we:alternateReferences>
    <we:reference id="WA104197352" version="1.0.0.9" store="WA104197352"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CC45978C-0CFF-49EF-A8A5-3E4BA1D54E1F}">
  <we:reference id="wa103982219" version="1.1.0.0" store="pt-BR" storeType="OMEX"/>
  <we:alternateReferences>
    <we:reference id="WA103982219" version="1.1.0.0" store="WA103982219" storeType="OMEX"/>
  </we:alternateReferences>
  <we:properties/>
  <we:bindings/>
  <we:snapshot xmlns:r="http://schemas.openxmlformats.org/officeDocument/2006/relationships"/>
</we:webextension>
</file>

<file path=xl/webextensions/webextension5.xml><?xml version="1.0" encoding="utf-8"?>
<we:webextension xmlns:we="http://schemas.microsoft.com/office/webextensions/webextension/2010/11" id="{8E98718D-0742-4AD6-8086-C0A8D6FF9EED}">
  <we:reference id="wa104051163" version="1.2.0.3" store="pt-BR" storeType="OMEX"/>
  <we:alternateReferences>
    <we:reference id="WA104051163" version="1.2.0.3" store="WA104051163" storeType="OMEX"/>
  </we:alternateReferences>
  <we:properties/>
  <we:bindings/>
  <we:snapshot xmlns:r="http://schemas.openxmlformats.org/officeDocument/2006/relationships"/>
</we:webextension>
</file>

<file path=xl/webextensions/webextension6.xml><?xml version="1.0" encoding="utf-8"?>
<we:webextension xmlns:we="http://schemas.microsoft.com/office/webextensions/webextension/2010/11" id="{4898845F-392E-4692-A22B-D9986804BE8A}">
  <we:reference id="wa104379638" version="1.0.0.0" store="pt-BR" storeType="OMEX"/>
  <we:alternateReferences>
    <we:reference id="WA104379638" version="1.0.0.0" store="WA104379638" storeType="OMEX"/>
  </we:alternateReferences>
  <we:properties>
    <we:property name="endpoints" value="&quot;[{\&quot;documentationUrl\&quot;:\&quot;https://ussouthcentral.services.azureml.net/workspaces/52a9fe1f0655445a9ec08cbaf87c3ffa/services/2a951e49ed8d43cfbe3afc68aa6d3878/swagger.json\&quot;,\&quot;token\&quot;:\&quot;xSc38GPprrK3FGyGMn5uQEJVD7wNUZgOn2UZt+vrFLMLFAyqGB+YhkF5o0JH57hfUYuIxZ7so1rf5DQ2nDfdGA==\&quot;,\&quot;serviceName\&quot;:\&quot;Titanic Survivor Predictor (Excel Add-in Sample) [Score]\&quot;,\&quot;globalParametersValues\&quot;:{},\&quot;outputCellValues\&quot;:{}},{\&quot;documentationUrl\&quot;:\&quot;https://ussouthcentral.services.azureml.net/odata/workspaces/52a9fe1f0655445a9ec08cbaf87c3ffa/services/0153ed4ecce44d999e7846d8f0e8102a\&quot;,\&quot;token\&quot;:\&quot;QR+dXhrglxsnO5WJ4/s0me85cwO+4WF7FcWVoUUSqFwzGyFCYbMIpzYfSaMwkNdNJGGavTDvVTlNbP1gv9Yh9A==\&quot;,\&quot;serviceName\&quot;:\&quot;Text Sentiment Analysis (Excel Add-in Sample) [Score]\&quot;,\&quot;globalParametersValues\&quot;:{},\&quot;outputCellValues\&quot;:{}}]&quot;"/>
  </we:properties>
  <we:bindings>
    <we:binding id="sheetName1" type="matrix" appref="{F24273CE-C4B6-46CD-A57A-F9205E8B2421}"/>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0.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3.xml"/><Relationship Id="rId1" Type="http://schemas.openxmlformats.org/officeDocument/2006/relationships/printerSettings" Target="../printerSettings/printerSettings11.bin"/><Relationship Id="rId5" Type="http://schemas.openxmlformats.org/officeDocument/2006/relationships/comments" Target="../comments1.xml"/><Relationship Id="rId4" Type="http://schemas.openxmlformats.org/officeDocument/2006/relationships/table" Target="../tables/table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0.xml"/><Relationship Id="rId1" Type="http://schemas.openxmlformats.org/officeDocument/2006/relationships/printerSettings" Target="../printerSettings/printerSettings14.bin"/><Relationship Id="rId4" Type="http://schemas.openxmlformats.org/officeDocument/2006/relationships/table" Target="../tables/table7.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31.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32.x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33.x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34.xml"/><Relationship Id="rId1" Type="http://schemas.openxmlformats.org/officeDocument/2006/relationships/printerSettings" Target="../printerSettings/printerSettings18.bin"/><Relationship Id="rId5" Type="http://schemas.openxmlformats.org/officeDocument/2006/relationships/table" Target="../tables/table13.xml"/><Relationship Id="rId4" Type="http://schemas.openxmlformats.org/officeDocument/2006/relationships/table" Target="../tables/table12.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35.xml"/><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36.xml"/><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37.xml"/><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42.xml"/><Relationship Id="rId1" Type="http://schemas.openxmlformats.org/officeDocument/2006/relationships/printerSettings" Target="../printerSettings/printerSettings24.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48.xml"/><Relationship Id="rId1" Type="http://schemas.openxmlformats.org/officeDocument/2006/relationships/printerSettings" Target="../printerSettings/printerSettings26.bin"/></Relationships>
</file>

<file path=xl/worksheets/_rels/sheet52.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51.xml"/><Relationship Id="rId1" Type="http://schemas.openxmlformats.org/officeDocument/2006/relationships/printerSettings" Target="../printerSettings/printerSettings27.bin"/><Relationship Id="rId5" Type="http://schemas.openxmlformats.org/officeDocument/2006/relationships/table" Target="../tables/table31.xml"/><Relationship Id="rId4" Type="http://schemas.openxmlformats.org/officeDocument/2006/relationships/table" Target="../tables/table30.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28.bin"/></Relationships>
</file>

<file path=xl/worksheets/_rels/sheet57.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3" Type="http://schemas.openxmlformats.org/officeDocument/2006/relationships/table" Target="../tables/table33.xml"/><Relationship Id="rId2" Type="http://schemas.openxmlformats.org/officeDocument/2006/relationships/drawing" Target="../drawings/drawing55.xml"/><Relationship Id="rId1" Type="http://schemas.openxmlformats.org/officeDocument/2006/relationships/printerSettings" Target="../printerSettings/printerSettings29.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table" Target="../tables/table38.xml"/><Relationship Id="rId1" Type="http://schemas.openxmlformats.org/officeDocument/2006/relationships/drawing" Target="../drawings/drawing61.xml"/></Relationships>
</file>

<file path=xl/worksheets/_rels/sheet65.xml.rels><?xml version="1.0" encoding="UTF-8" standalone="yes"?>
<Relationships xmlns="http://schemas.openxmlformats.org/package/2006/relationships"><Relationship Id="rId3" Type="http://schemas.openxmlformats.org/officeDocument/2006/relationships/table" Target="../tables/table41.xml"/><Relationship Id="rId2" Type="http://schemas.openxmlformats.org/officeDocument/2006/relationships/table" Target="../tables/table40.xml"/><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3" Type="http://schemas.openxmlformats.org/officeDocument/2006/relationships/table" Target="../tables/table47.xml"/><Relationship Id="rId2" Type="http://schemas.openxmlformats.org/officeDocument/2006/relationships/drawing" Target="../drawings/drawing70.xml"/><Relationship Id="rId1" Type="http://schemas.openxmlformats.org/officeDocument/2006/relationships/printerSettings" Target="../printerSettings/printerSettings30.bin"/><Relationship Id="rId4" Type="http://schemas.openxmlformats.org/officeDocument/2006/relationships/table" Target="../tables/table48.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3" Type="http://schemas.openxmlformats.org/officeDocument/2006/relationships/table" Target="../tables/table50.xml"/><Relationship Id="rId2" Type="http://schemas.openxmlformats.org/officeDocument/2006/relationships/drawing" Target="../drawings/drawing74.xml"/><Relationship Id="rId1" Type="http://schemas.openxmlformats.org/officeDocument/2006/relationships/printerSettings" Target="../printerSettings/printerSettings31.bin"/></Relationships>
</file>

<file path=xl/worksheets/_rels/sheet78.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table" Target="../tables/table52.xml"/></Relationships>
</file>

<file path=xl/worksheets/_rels/sheet83.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drawing" Target="../drawings/drawing79.xml"/><Relationship Id="rId1" Type="http://schemas.openxmlformats.org/officeDocument/2006/relationships/printerSettings" Target="../printerSettings/printerSettings32.bin"/></Relationships>
</file>

<file path=xl/worksheets/_rels/sheet84.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drawing" Target="../drawings/drawing80.xml"/></Relationships>
</file>

<file path=xl/worksheets/_rels/sheet85.xml.rels><?xml version="1.0" encoding="UTF-8" standalone="yes"?>
<Relationships xmlns="http://schemas.openxmlformats.org/package/2006/relationships"><Relationship Id="rId3" Type="http://schemas.openxmlformats.org/officeDocument/2006/relationships/table" Target="../tables/table57.xml"/><Relationship Id="rId2" Type="http://schemas.openxmlformats.org/officeDocument/2006/relationships/table" Target="../tables/table56.xml"/><Relationship Id="rId1" Type="http://schemas.openxmlformats.org/officeDocument/2006/relationships/drawing" Target="../drawings/drawing81.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58.xml"/><Relationship Id="rId1" Type="http://schemas.openxmlformats.org/officeDocument/2006/relationships/drawing" Target="../drawings/drawing82.xml"/></Relationships>
</file>

<file path=xl/worksheets/_rels/sheet87.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table" Target="../tables/table59.xml"/><Relationship Id="rId1" Type="http://schemas.openxmlformats.org/officeDocument/2006/relationships/drawing" Target="../drawings/drawing83.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0.xml.rels><?xml version="1.0" encoding="UTF-8" standalone="yes"?>
<Relationships xmlns="http://schemas.openxmlformats.org/package/2006/relationships"><Relationship Id="rId2" Type="http://schemas.openxmlformats.org/officeDocument/2006/relationships/table" Target="../tables/table61.xml"/><Relationship Id="rId1" Type="http://schemas.openxmlformats.org/officeDocument/2006/relationships/drawing" Target="../drawings/drawing86.xml"/></Relationships>
</file>

<file path=xl/worksheets/_rels/sheet91.xml.rels><?xml version="1.0" encoding="UTF-8" standalone="yes"?>
<Relationships xmlns="http://schemas.openxmlformats.org/package/2006/relationships"><Relationship Id="rId2" Type="http://schemas.openxmlformats.org/officeDocument/2006/relationships/table" Target="../tables/table62.xml"/><Relationship Id="rId1" Type="http://schemas.openxmlformats.org/officeDocument/2006/relationships/drawing" Target="../drawings/drawing87.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7.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drawing" Target="../drawings/drawing93.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1.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omments" Target="../comments2.xml"/><Relationship Id="rId2" Type="http://schemas.openxmlformats.org/officeDocument/2006/relationships/drawing" Target="../drawings/drawing97.xml"/><Relationship Id="rId1" Type="http://schemas.openxmlformats.org/officeDocument/2006/relationships/printerSettings" Target="../printerSettings/printerSettings33.bin"/><Relationship Id="rId6" Type="http://schemas.openxmlformats.org/officeDocument/2006/relationships/table" Target="../tables/table66.xml"/><Relationship Id="rId5" Type="http://schemas.openxmlformats.org/officeDocument/2006/relationships/table" Target="../tables/table65.xml"/><Relationship Id="rId4" Type="http://schemas.openxmlformats.org/officeDocument/2006/relationships/table" Target="../tables/table64.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112.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113.xml.rels><?xml version="1.0" encoding="UTF-8" standalone="yes"?>
<Relationships xmlns="http://schemas.openxmlformats.org/package/2006/relationships"><Relationship Id="rId3" Type="http://schemas.openxmlformats.org/officeDocument/2006/relationships/table" Target="../tables/table74.xml"/><Relationship Id="rId2" Type="http://schemas.openxmlformats.org/officeDocument/2006/relationships/drawing" Target="../drawings/drawing100.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tabColor theme="1"/>
  </sheetPr>
  <dimension ref="A1"/>
  <sheetViews>
    <sheetView showGridLines="0" showRowColHeaders="0" tabSelected="1" workbookViewId="0"/>
  </sheetViews>
  <sheetFormatPr defaultColWidth="9.140625" defaultRowHeight="15" x14ac:dyDescent="0.25"/>
  <cols>
    <col min="1" max="21" width="9.140625" style="333" customWidth="1"/>
    <col min="22" max="16384" width="9.140625" style="333"/>
  </cols>
  <sheetData/>
  <sheetProtection selectLockedCells="1" selectUnlockedCells="1"/>
  <pageMargins left="0.511811024" right="0.511811024" top="0.78740157499999996" bottom="0.78740157499999996" header="0.31496062000000002" footer="0.3149606200000000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7:XFD1048575"/>
  <sheetViews>
    <sheetView showGridLines="0" showRowColHeaders="0" workbookViewId="0">
      <selection activeCell="D6" sqref="D6"/>
    </sheetView>
  </sheetViews>
  <sheetFormatPr defaultRowHeight="15" x14ac:dyDescent="0.25"/>
  <cols>
    <col min="1" max="16384" width="9.140625" style="334"/>
  </cols>
  <sheetData>
    <row r="17" spans="1:12" x14ac:dyDescent="0.25">
      <c r="A17" s="341"/>
      <c r="L17" s="341"/>
    </row>
    <row r="18" spans="1:12" x14ac:dyDescent="0.25">
      <c r="A18" s="341"/>
      <c r="L18" s="341"/>
    </row>
    <row r="19" spans="1:12" x14ac:dyDescent="0.25">
      <c r="A19" s="341"/>
      <c r="L19" s="341"/>
    </row>
    <row r="1048550" spans="16384:16384" x14ac:dyDescent="0.25">
      <c r="XFD1048550" s="334" t="e">
        <f>solver_pre</f>
        <v>#NAME?</v>
      </c>
    </row>
    <row r="1048551" spans="16384:16384" x14ac:dyDescent="0.25">
      <c r="XFD1048551" s="334" t="e">
        <f>solver_scl</f>
        <v>#NAME?</v>
      </c>
    </row>
    <row r="1048552" spans="16384:16384" x14ac:dyDescent="0.25">
      <c r="XFD1048552" s="334" t="e">
        <f>solver_rlx</f>
        <v>#NAME?</v>
      </c>
    </row>
    <row r="1048553" spans="16384:16384" x14ac:dyDescent="0.25">
      <c r="XFD1048553" s="334" t="e">
        <f>solver_tol</f>
        <v>#NAME?</v>
      </c>
    </row>
    <row r="1048554" spans="16384:16384" x14ac:dyDescent="0.25">
      <c r="XFD1048554" s="334" t="e">
        <f>solver_cvg</f>
        <v>#NAME?</v>
      </c>
    </row>
    <row r="1048555" spans="16384:16384" x14ac:dyDescent="0.25">
      <c r="XFD1048555" s="334" t="e">
        <f>AREAS(solver_adj1)</f>
        <v>#NAME?</v>
      </c>
    </row>
    <row r="1048556" spans="16384:16384" x14ac:dyDescent="0.25">
      <c r="XFD1048556" s="334" t="e">
        <f>solver_ssz</f>
        <v>#NAME?</v>
      </c>
    </row>
    <row r="1048557" spans="16384:16384" x14ac:dyDescent="0.25">
      <c r="XFD1048557" s="334" t="e">
        <f>solver_rsd</f>
        <v>#NAME?</v>
      </c>
    </row>
    <row r="1048558" spans="16384:16384" x14ac:dyDescent="0.25">
      <c r="XFD1048558" s="334" t="e">
        <f>solver_mrt</f>
        <v>#NAME?</v>
      </c>
    </row>
    <row r="1048559" spans="16384:16384" x14ac:dyDescent="0.25">
      <c r="XFD1048559" s="334" t="e">
        <f>solver_mni</f>
        <v>#NAME?</v>
      </c>
    </row>
    <row r="1048560" spans="16384:16384" x14ac:dyDescent="0.25">
      <c r="XFD1048560" s="334" t="e">
        <f>solver_rbv</f>
        <v>#NAME?</v>
      </c>
    </row>
    <row r="1048561" spans="16384:16384" x14ac:dyDescent="0.25">
      <c r="XFD1048561" s="334" t="e">
        <f>solver_neg</f>
        <v>#NAME?</v>
      </c>
    </row>
    <row r="1048562" spans="16384:16384" x14ac:dyDescent="0.25">
      <c r="XFD1048562" s="334" t="e">
        <f>solver_ntr</f>
        <v>#NAME?</v>
      </c>
    </row>
    <row r="1048563" spans="16384:16384" x14ac:dyDescent="0.25">
      <c r="XFD1048563" s="334" t="e">
        <f>solver_acc</f>
        <v>#NAME?</v>
      </c>
    </row>
    <row r="1048564" spans="16384:16384" x14ac:dyDescent="0.25">
      <c r="XFD1048564" s="334" t="e">
        <f>solver_res</f>
        <v>#NAME?</v>
      </c>
    </row>
    <row r="1048565" spans="16384:16384" x14ac:dyDescent="0.25">
      <c r="XFD1048565" s="334" t="e">
        <f>solver_ars</f>
        <v>#NAME?</v>
      </c>
    </row>
    <row r="1048566" spans="16384:16384" x14ac:dyDescent="0.25">
      <c r="XFD1048566" s="334" t="e">
        <f>solver_sta</f>
        <v>#NAME?</v>
      </c>
    </row>
    <row r="1048567" spans="16384:16384" x14ac:dyDescent="0.25">
      <c r="XFD1048567" s="334" t="e">
        <f>solver_met</f>
        <v>#NAME?</v>
      </c>
    </row>
    <row r="1048568" spans="16384:16384" x14ac:dyDescent="0.25">
      <c r="XFD1048568" s="334" t="e">
        <f>solver_soc</f>
        <v>#NAME?</v>
      </c>
    </row>
    <row r="1048569" spans="16384:16384" x14ac:dyDescent="0.25">
      <c r="XFD1048569" s="334" t="e">
        <f>solver_lpt</f>
        <v>#NAME?</v>
      </c>
    </row>
    <row r="1048570" spans="16384:16384" x14ac:dyDescent="0.25">
      <c r="XFD1048570" s="334" t="e">
        <f>solver_lpp</f>
        <v>#NAME?</v>
      </c>
    </row>
    <row r="1048571" spans="16384:16384" x14ac:dyDescent="0.25">
      <c r="XFD1048571" s="334" t="e">
        <f>solver_gap</f>
        <v>#NAME?</v>
      </c>
    </row>
    <row r="1048572" spans="16384:16384" x14ac:dyDescent="0.25">
      <c r="XFD1048572" s="334" t="e">
        <f>solver_ips</f>
        <v>#NAME?</v>
      </c>
    </row>
    <row r="1048573" spans="16384:16384" x14ac:dyDescent="0.25">
      <c r="XFD1048573" s="334" t="e">
        <f>solver_fea</f>
        <v>#NAME?</v>
      </c>
    </row>
    <row r="1048574" spans="16384:16384" x14ac:dyDescent="0.25">
      <c r="XFD1048574" s="334" t="e">
        <f>solver_ipi</f>
        <v>#NAME?</v>
      </c>
    </row>
    <row r="1048575" spans="16384:16384" x14ac:dyDescent="0.25">
      <c r="XFD1048575" s="334" t="e">
        <f>solver_ipd</f>
        <v>#NAME?</v>
      </c>
    </row>
  </sheetData>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FFC000"/>
  </sheetPr>
  <dimension ref="A1:XFD1048576"/>
  <sheetViews>
    <sheetView showGridLines="0" showRowColHeaders="0" zoomScaleNormal="100" workbookViewId="0">
      <selection activeCell="P150" sqref="P150"/>
    </sheetView>
  </sheetViews>
  <sheetFormatPr defaultRowHeight="15" x14ac:dyDescent="0.25"/>
  <cols>
    <col min="16" max="16" width="31.85546875" bestFit="1" customWidth="1"/>
  </cols>
  <sheetData>
    <row r="1" spans="1:16" s="105" customFormat="1" x14ac:dyDescent="0.25"/>
    <row r="2" spans="1:16" x14ac:dyDescent="0.25">
      <c r="A2" s="105"/>
      <c r="B2" s="105"/>
      <c r="C2" s="105"/>
      <c r="D2" s="105"/>
      <c r="E2" s="105"/>
      <c r="F2" s="105"/>
      <c r="G2" s="105"/>
      <c r="H2" s="105"/>
      <c r="I2" s="105"/>
      <c r="J2" s="105"/>
      <c r="K2" s="105"/>
      <c r="L2" s="105"/>
      <c r="M2" s="105"/>
      <c r="N2" s="105"/>
      <c r="O2" s="105"/>
      <c r="P2" s="105"/>
    </row>
    <row r="3" spans="1:16" x14ac:dyDescent="0.25">
      <c r="A3" s="105"/>
      <c r="B3" s="105"/>
      <c r="C3" s="105"/>
      <c r="D3" s="105"/>
      <c r="E3" s="105"/>
      <c r="F3" s="105"/>
      <c r="G3" s="105"/>
      <c r="H3" s="105"/>
      <c r="I3" s="105"/>
      <c r="J3" s="105"/>
      <c r="K3" s="105"/>
      <c r="L3" s="105"/>
      <c r="M3" s="105"/>
      <c r="N3" s="105"/>
      <c r="O3" s="105"/>
      <c r="P3" s="105"/>
    </row>
    <row r="4" spans="1:16" x14ac:dyDescent="0.25">
      <c r="A4" s="105"/>
      <c r="B4" s="105"/>
      <c r="C4" s="105"/>
      <c r="D4" s="105"/>
      <c r="E4" s="105"/>
      <c r="F4" s="105"/>
      <c r="G4" s="105"/>
      <c r="H4" s="105"/>
      <c r="I4" s="105"/>
      <c r="J4" s="105"/>
      <c r="K4" s="105"/>
      <c r="L4" s="105"/>
      <c r="M4" s="105"/>
      <c r="N4" s="105"/>
      <c r="O4" s="105"/>
      <c r="P4" s="105"/>
    </row>
    <row r="5" spans="1:16" x14ac:dyDescent="0.25">
      <c r="A5" s="105"/>
      <c r="B5" s="105"/>
      <c r="C5" s="105"/>
      <c r="D5" s="105"/>
      <c r="E5" s="105"/>
      <c r="F5" s="105"/>
      <c r="G5" s="105"/>
      <c r="H5" s="105"/>
      <c r="I5" s="105"/>
      <c r="J5" s="105"/>
      <c r="K5" s="105"/>
      <c r="L5" s="105"/>
      <c r="M5" s="105"/>
      <c r="N5" s="105"/>
      <c r="O5" s="105"/>
      <c r="P5" s="105"/>
    </row>
    <row r="6" spans="1:16" x14ac:dyDescent="0.25">
      <c r="A6" s="105"/>
      <c r="B6" s="105"/>
      <c r="C6" s="105"/>
      <c r="D6" s="105"/>
      <c r="E6" s="105"/>
      <c r="F6" s="105"/>
      <c r="G6" s="105"/>
      <c r="H6" s="105"/>
      <c r="I6" s="105"/>
      <c r="J6" s="105"/>
      <c r="K6" s="105"/>
      <c r="L6" s="105"/>
      <c r="M6" s="105"/>
      <c r="N6" s="105"/>
      <c r="O6" s="105"/>
      <c r="P6" s="105"/>
    </row>
    <row r="7" spans="1:16" x14ac:dyDescent="0.25">
      <c r="A7" s="105"/>
      <c r="B7" s="105"/>
      <c r="C7" s="105"/>
      <c r="D7" s="105"/>
      <c r="E7" s="105"/>
      <c r="F7" s="105"/>
      <c r="G7" s="105"/>
      <c r="H7" s="105"/>
      <c r="I7" s="105"/>
      <c r="J7" s="105"/>
      <c r="K7" s="105"/>
      <c r="L7" s="105"/>
      <c r="M7" s="105"/>
      <c r="N7" s="105"/>
      <c r="O7" s="105"/>
      <c r="P7" s="105"/>
    </row>
    <row r="8" spans="1:16" x14ac:dyDescent="0.25">
      <c r="A8" s="105"/>
      <c r="B8" s="105"/>
      <c r="C8" s="105"/>
      <c r="D8" s="105"/>
      <c r="E8" s="105"/>
      <c r="F8" s="105"/>
      <c r="G8" s="105"/>
      <c r="H8" s="105"/>
      <c r="K8" s="105"/>
      <c r="L8" s="105"/>
      <c r="M8" s="105"/>
      <c r="N8" s="105"/>
      <c r="O8" s="105"/>
      <c r="P8" s="105"/>
    </row>
    <row r="9" spans="1:16" x14ac:dyDescent="0.25">
      <c r="A9" s="105"/>
      <c r="B9" s="105"/>
      <c r="C9" s="105"/>
      <c r="D9" s="105"/>
      <c r="E9" s="105"/>
      <c r="F9" s="105"/>
      <c r="G9" s="105"/>
      <c r="H9" s="105"/>
      <c r="K9" s="105"/>
      <c r="L9" s="105"/>
      <c r="M9" s="105"/>
      <c r="N9" s="105"/>
      <c r="O9" s="105"/>
      <c r="P9" s="105"/>
    </row>
    <row r="10" spans="1:16" x14ac:dyDescent="0.25">
      <c r="A10" s="105"/>
      <c r="B10" s="105"/>
      <c r="C10" s="105"/>
      <c r="D10" s="105"/>
      <c r="E10" s="105"/>
      <c r="F10" s="105"/>
      <c r="G10" s="105"/>
      <c r="H10" s="105"/>
      <c r="I10" s="116"/>
      <c r="K10" s="105"/>
      <c r="L10" s="105"/>
      <c r="M10" s="105"/>
      <c r="N10" s="105"/>
      <c r="O10" s="105"/>
      <c r="P10" s="105"/>
    </row>
    <row r="11" spans="1:16" x14ac:dyDescent="0.25">
      <c r="A11" s="105"/>
      <c r="B11" s="105"/>
      <c r="C11" s="105"/>
      <c r="D11" s="105"/>
      <c r="E11" s="105"/>
      <c r="F11" s="105"/>
      <c r="G11" s="105"/>
      <c r="H11" s="105"/>
      <c r="I11" s="105"/>
      <c r="J11" s="105"/>
      <c r="K11" s="105"/>
      <c r="L11" s="105"/>
      <c r="M11" s="105"/>
      <c r="N11" s="105"/>
      <c r="O11" s="105"/>
      <c r="P11" s="105"/>
    </row>
    <row r="12" spans="1:16" x14ac:dyDescent="0.25">
      <c r="A12" s="105"/>
      <c r="B12" s="105"/>
      <c r="C12" s="105"/>
      <c r="D12" s="105"/>
      <c r="E12" s="105"/>
      <c r="F12" s="105"/>
      <c r="G12" s="105"/>
      <c r="H12" s="105"/>
      <c r="I12" s="105"/>
      <c r="J12" s="105"/>
      <c r="K12" s="105"/>
      <c r="L12" s="105"/>
      <c r="M12" s="105"/>
      <c r="N12" s="105"/>
      <c r="O12" s="105"/>
      <c r="P12" s="105"/>
    </row>
    <row r="13" spans="1:16" x14ac:dyDescent="0.25">
      <c r="A13" s="105"/>
      <c r="B13" s="105"/>
      <c r="C13" s="105"/>
      <c r="D13" s="105"/>
      <c r="E13" s="105"/>
      <c r="F13" s="105"/>
      <c r="G13" s="105"/>
      <c r="H13" s="105"/>
      <c r="I13" s="105"/>
      <c r="J13" s="105"/>
      <c r="K13" s="105"/>
      <c r="L13" s="105"/>
      <c r="M13" s="105"/>
      <c r="N13" s="105"/>
      <c r="O13" s="105"/>
      <c r="P13" s="105"/>
    </row>
    <row r="14" spans="1:16" x14ac:dyDescent="0.25">
      <c r="A14" s="105"/>
      <c r="B14" s="105"/>
      <c r="C14" s="105"/>
      <c r="D14" s="105"/>
      <c r="E14" s="105"/>
      <c r="F14" s="105"/>
      <c r="G14" s="105"/>
      <c r="H14" s="105"/>
      <c r="I14" s="105"/>
      <c r="J14" s="105"/>
      <c r="K14" s="105"/>
      <c r="L14" s="105"/>
      <c r="M14" s="105"/>
      <c r="N14" s="105"/>
      <c r="O14" s="105"/>
      <c r="P14" s="105"/>
    </row>
    <row r="15" spans="1:16" x14ac:dyDescent="0.25">
      <c r="A15" s="105"/>
      <c r="B15" s="105"/>
      <c r="C15" s="105"/>
      <c r="D15" s="105"/>
      <c r="E15" s="105"/>
      <c r="F15" s="105"/>
      <c r="G15" s="105"/>
      <c r="H15" s="105"/>
      <c r="I15" s="105"/>
      <c r="J15" s="105"/>
      <c r="K15" s="105"/>
      <c r="L15" s="105"/>
      <c r="M15" s="105"/>
      <c r="N15" s="105"/>
      <c r="O15" s="105"/>
      <c r="P15" s="105"/>
    </row>
    <row r="16" spans="1:16" x14ac:dyDescent="0.25">
      <c r="A16" s="105"/>
      <c r="B16" s="105"/>
      <c r="C16" s="105"/>
      <c r="D16" s="105"/>
      <c r="E16" s="105"/>
      <c r="F16" s="105"/>
      <c r="G16" s="105"/>
      <c r="H16" s="105"/>
      <c r="I16" s="105"/>
      <c r="J16" s="105"/>
      <c r="K16" s="105"/>
      <c r="L16" s="105"/>
      <c r="M16" s="105"/>
      <c r="N16" s="105"/>
      <c r="O16" s="105"/>
      <c r="P16" s="105"/>
    </row>
    <row r="17" spans="1:16" x14ac:dyDescent="0.25">
      <c r="A17" s="105"/>
      <c r="B17" s="105"/>
      <c r="C17" s="105"/>
      <c r="D17" s="105"/>
      <c r="E17" s="105"/>
      <c r="F17" s="105"/>
      <c r="G17" s="105"/>
      <c r="H17" s="105"/>
      <c r="I17" s="105"/>
      <c r="J17" s="105"/>
      <c r="K17" s="105"/>
      <c r="L17" s="105"/>
      <c r="M17" s="105"/>
      <c r="N17" s="105"/>
      <c r="O17" s="105"/>
      <c r="P17" s="105"/>
    </row>
    <row r="18" spans="1:16" x14ac:dyDescent="0.25">
      <c r="A18" s="105"/>
      <c r="B18" s="105"/>
      <c r="C18" s="105"/>
      <c r="D18" s="105"/>
      <c r="E18" s="105"/>
      <c r="F18" s="105"/>
      <c r="G18" s="105"/>
      <c r="H18" s="105"/>
      <c r="I18" s="105"/>
      <c r="J18" s="105"/>
      <c r="K18" s="105"/>
      <c r="L18" s="105"/>
      <c r="M18" s="105"/>
      <c r="N18" s="105"/>
      <c r="O18" s="105"/>
      <c r="P18" s="105"/>
    </row>
    <row r="19" spans="1:16" x14ac:dyDescent="0.25">
      <c r="A19" s="105"/>
      <c r="B19" s="105"/>
      <c r="C19" s="105"/>
      <c r="D19" s="105"/>
      <c r="E19" s="105"/>
      <c r="F19" s="105"/>
      <c r="G19" s="105"/>
      <c r="H19" s="105"/>
      <c r="I19" s="105"/>
      <c r="J19" s="105"/>
      <c r="K19" s="105"/>
      <c r="L19" s="105"/>
      <c r="M19" s="105"/>
      <c r="N19" s="105"/>
      <c r="O19" s="105"/>
      <c r="P19" s="105"/>
    </row>
    <row r="21" spans="1:16" x14ac:dyDescent="0.25">
      <c r="B21" s="269"/>
    </row>
    <row r="22" spans="1:16" x14ac:dyDescent="0.25">
      <c r="B22" s="116"/>
    </row>
    <row r="27" spans="1:16" x14ac:dyDescent="0.25">
      <c r="A27" s="116"/>
    </row>
    <row r="28" spans="1:16" x14ac:dyDescent="0.25">
      <c r="A28" s="116"/>
    </row>
    <row r="29" spans="1:16" x14ac:dyDescent="0.25">
      <c r="A29" s="116"/>
    </row>
    <row r="35" spans="1:17" x14ac:dyDescent="0.25">
      <c r="A35" s="105"/>
      <c r="B35" s="105"/>
      <c r="C35" s="105"/>
      <c r="D35" s="105"/>
      <c r="E35" s="105"/>
      <c r="F35" s="105"/>
      <c r="G35" s="105"/>
      <c r="H35" s="105"/>
      <c r="I35" s="105"/>
      <c r="J35" s="105"/>
      <c r="K35" s="105"/>
      <c r="L35" s="105"/>
      <c r="M35" s="105"/>
      <c r="N35" s="105"/>
      <c r="O35" s="105"/>
      <c r="Q35" s="105"/>
    </row>
    <row r="36" spans="1:17" x14ac:dyDescent="0.25">
      <c r="A36" s="105"/>
      <c r="B36" s="105"/>
      <c r="C36" s="105"/>
      <c r="D36" s="105"/>
      <c r="E36" s="105"/>
      <c r="F36" s="105"/>
      <c r="G36" s="105"/>
      <c r="H36" s="105"/>
      <c r="I36" s="105"/>
      <c r="J36" s="105"/>
      <c r="K36" s="105"/>
      <c r="L36" s="105"/>
      <c r="M36" s="105"/>
      <c r="N36" s="105"/>
      <c r="O36" s="105"/>
      <c r="Q36" s="105"/>
    </row>
    <row r="37" spans="1:17" x14ac:dyDescent="0.25">
      <c r="A37" s="105"/>
      <c r="B37" s="105"/>
      <c r="C37" s="105"/>
      <c r="D37" s="105"/>
      <c r="E37" s="105"/>
      <c r="F37" s="105"/>
      <c r="G37" s="105"/>
      <c r="H37" s="105"/>
      <c r="I37" s="105"/>
      <c r="J37" s="105"/>
      <c r="K37" s="105"/>
      <c r="L37" s="105"/>
      <c r="M37" s="105"/>
      <c r="N37" s="105"/>
      <c r="O37" s="105"/>
      <c r="Q37" s="105"/>
    </row>
    <row r="38" spans="1:17" x14ac:dyDescent="0.25">
      <c r="A38" s="105"/>
      <c r="B38" s="105"/>
      <c r="C38" s="105"/>
      <c r="D38" s="105"/>
      <c r="E38" s="105"/>
      <c r="F38" s="105"/>
      <c r="G38" s="105"/>
      <c r="H38" s="105"/>
      <c r="I38" s="105"/>
      <c r="J38" s="105"/>
      <c r="K38" s="105"/>
      <c r="L38" s="105"/>
      <c r="M38" s="105"/>
      <c r="N38" s="105"/>
      <c r="O38" s="105"/>
      <c r="Q38" s="105"/>
    </row>
    <row r="39" spans="1:17" x14ac:dyDescent="0.25">
      <c r="A39" s="105"/>
      <c r="B39" s="105"/>
      <c r="C39" s="105"/>
      <c r="D39" s="105"/>
      <c r="E39" s="105"/>
      <c r="F39" s="105"/>
      <c r="G39" s="105"/>
      <c r="H39" s="105"/>
      <c r="I39" s="105"/>
      <c r="J39" s="105"/>
      <c r="K39" s="105"/>
      <c r="L39" s="105"/>
      <c r="M39" s="105"/>
      <c r="N39" s="105"/>
      <c r="O39" s="105"/>
      <c r="P39" s="105"/>
      <c r="Q39" s="105"/>
    </row>
    <row r="40" spans="1:17" x14ac:dyDescent="0.25">
      <c r="A40" s="105"/>
      <c r="B40" s="105"/>
      <c r="C40" s="105"/>
      <c r="D40" s="105"/>
      <c r="E40" s="105"/>
      <c r="F40" s="105"/>
      <c r="G40" s="105"/>
      <c r="H40" s="105"/>
      <c r="I40" s="105"/>
      <c r="J40" s="105"/>
      <c r="K40" s="105"/>
      <c r="L40" s="105"/>
      <c r="M40" s="105"/>
      <c r="N40" s="105"/>
      <c r="O40" s="105"/>
      <c r="P40" s="105"/>
      <c r="Q40" s="105"/>
    </row>
    <row r="41" spans="1:17" x14ac:dyDescent="0.25">
      <c r="A41" s="105"/>
      <c r="B41" s="105"/>
      <c r="C41" s="105"/>
      <c r="D41" s="105"/>
      <c r="E41" s="105"/>
      <c r="F41" s="105"/>
      <c r="G41" s="105"/>
      <c r="H41" s="105"/>
      <c r="I41" s="105"/>
      <c r="J41" s="105"/>
      <c r="K41" s="105"/>
      <c r="L41" s="105"/>
      <c r="M41" s="105"/>
      <c r="N41" s="105"/>
      <c r="O41" s="105"/>
      <c r="P41" s="105"/>
      <c r="Q41" s="105"/>
    </row>
    <row r="42" spans="1:17" x14ac:dyDescent="0.25">
      <c r="A42" s="105"/>
      <c r="B42" s="105"/>
      <c r="C42" s="105"/>
      <c r="D42" s="105"/>
      <c r="E42" s="105"/>
      <c r="F42" s="105"/>
      <c r="G42" s="105"/>
      <c r="H42" s="105"/>
      <c r="I42" s="105"/>
      <c r="J42" s="105"/>
      <c r="K42" s="105"/>
      <c r="L42" s="105"/>
      <c r="M42" s="105"/>
      <c r="N42" s="105"/>
      <c r="O42" s="105"/>
      <c r="P42" s="105"/>
      <c r="Q42" s="105"/>
    </row>
    <row r="43" spans="1:17" x14ac:dyDescent="0.25">
      <c r="A43" s="105"/>
      <c r="B43" s="105"/>
      <c r="C43" s="105"/>
      <c r="D43" s="105"/>
      <c r="E43" s="105"/>
      <c r="F43" s="105"/>
      <c r="G43" s="105"/>
      <c r="H43" s="105"/>
      <c r="I43" s="105"/>
      <c r="J43" s="105"/>
      <c r="K43" s="105"/>
      <c r="L43" s="105"/>
      <c r="M43" s="105"/>
      <c r="N43" s="105"/>
      <c r="O43" s="105"/>
      <c r="P43" s="105"/>
      <c r="Q43" s="105"/>
    </row>
    <row r="45" spans="1:17" x14ac:dyDescent="0.25">
      <c r="A45" s="116"/>
    </row>
    <row r="46" spans="1:17" x14ac:dyDescent="0.25">
      <c r="A46" s="116"/>
    </row>
    <row r="47" spans="1:17" x14ac:dyDescent="0.25">
      <c r="A47" s="116"/>
    </row>
    <row r="91" spans="16:16" x14ac:dyDescent="0.25">
      <c r="P91" s="116" t="s">
        <v>1316</v>
      </c>
    </row>
    <row r="92" spans="16:16" x14ac:dyDescent="0.25">
      <c r="P92" s="116" t="s">
        <v>1317</v>
      </c>
    </row>
    <row r="93" spans="16:16" x14ac:dyDescent="0.25">
      <c r="P93" s="116" t="s">
        <v>1318</v>
      </c>
    </row>
    <row r="1048551" spans="16384:16384" x14ac:dyDescent="0.25">
      <c r="XFD1048551" t="e">
        <f>solver_pre</f>
        <v>#NAME?</v>
      </c>
    </row>
    <row r="1048552" spans="16384:16384" x14ac:dyDescent="0.25">
      <c r="XFD1048552" t="e">
        <f>solver_scl</f>
        <v>#NAME?</v>
      </c>
    </row>
    <row r="1048553" spans="16384:16384" x14ac:dyDescent="0.25">
      <c r="XFD1048553" t="e">
        <f>solver_rlx</f>
        <v>#NAME?</v>
      </c>
    </row>
    <row r="1048554" spans="16384:16384" x14ac:dyDescent="0.25">
      <c r="XFD1048554" t="e">
        <f>solver_tol</f>
        <v>#NAME?</v>
      </c>
    </row>
    <row r="1048555" spans="16384:16384" x14ac:dyDescent="0.25">
      <c r="XFD1048555" t="e">
        <f>solver_cvg</f>
        <v>#NAME?</v>
      </c>
    </row>
    <row r="1048556" spans="16384:16384" x14ac:dyDescent="0.25">
      <c r="XFD1048556" t="e">
        <f>AREAS(solver_adj1)</f>
        <v>#NAME?</v>
      </c>
    </row>
    <row r="1048557" spans="16384:16384" x14ac:dyDescent="0.25">
      <c r="XFD1048557" t="e">
        <f>solver_ssz</f>
        <v>#NAME?</v>
      </c>
    </row>
    <row r="1048558" spans="16384:16384" x14ac:dyDescent="0.25">
      <c r="XFD1048558" t="e">
        <f>solver_rsd</f>
        <v>#NAME?</v>
      </c>
    </row>
    <row r="1048559" spans="16384:16384" x14ac:dyDescent="0.25">
      <c r="XFD1048559" t="e">
        <f>solver_mrt</f>
        <v>#NAME?</v>
      </c>
    </row>
    <row r="1048560" spans="16384:16384" x14ac:dyDescent="0.25">
      <c r="XFD1048560" t="e">
        <f>solver_mni</f>
        <v>#NAME?</v>
      </c>
    </row>
    <row r="1048561" spans="16384:16384" x14ac:dyDescent="0.25">
      <c r="XFD1048561" t="e">
        <f>solver_rbv</f>
        <v>#NAME?</v>
      </c>
    </row>
    <row r="1048562" spans="16384:16384" x14ac:dyDescent="0.25">
      <c r="XFD1048562" t="e">
        <f>solver_neg</f>
        <v>#NAME?</v>
      </c>
    </row>
    <row r="1048563" spans="16384:16384" x14ac:dyDescent="0.25">
      <c r="XFD1048563" t="e">
        <f>solver_ntr</f>
        <v>#NAME?</v>
      </c>
    </row>
    <row r="1048564" spans="16384:16384" x14ac:dyDescent="0.25">
      <c r="XFD1048564" t="e">
        <f>solver_acc</f>
        <v>#NAME?</v>
      </c>
    </row>
    <row r="1048565" spans="16384:16384" x14ac:dyDescent="0.25">
      <c r="XFD1048565" t="e">
        <f>solver_res</f>
        <v>#NAME?</v>
      </c>
    </row>
    <row r="1048566" spans="16384:16384" x14ac:dyDescent="0.25">
      <c r="XFD1048566" t="e">
        <f>solver_ars</f>
        <v>#NAME?</v>
      </c>
    </row>
    <row r="1048567" spans="16384:16384" x14ac:dyDescent="0.25">
      <c r="XFD1048567" t="e">
        <f>solver_sta</f>
        <v>#NAME?</v>
      </c>
    </row>
    <row r="1048568" spans="16384:16384" x14ac:dyDescent="0.25">
      <c r="XFD1048568" t="e">
        <f>solver_met</f>
        <v>#NAME?</v>
      </c>
    </row>
    <row r="1048569" spans="16384:16384" x14ac:dyDescent="0.25">
      <c r="XFD1048569" t="e">
        <f>solver_soc</f>
        <v>#NAME?</v>
      </c>
    </row>
    <row r="1048570" spans="16384:16384" x14ac:dyDescent="0.25">
      <c r="XFD1048570" t="e">
        <f>solver_lpt</f>
        <v>#NAME?</v>
      </c>
    </row>
    <row r="1048571" spans="16384:16384" x14ac:dyDescent="0.25">
      <c r="XFD1048571" t="e">
        <f>solver_lpp</f>
        <v>#NAME?</v>
      </c>
    </row>
    <row r="1048572" spans="16384:16384" x14ac:dyDescent="0.25">
      <c r="XFD1048572" t="e">
        <f>solver_gap</f>
        <v>#NAME?</v>
      </c>
    </row>
    <row r="1048573" spans="16384:16384" x14ac:dyDescent="0.25">
      <c r="XFD1048573" t="e">
        <f>solver_ips</f>
        <v>#NAME?</v>
      </c>
    </row>
    <row r="1048574" spans="16384:16384" x14ac:dyDescent="0.25">
      <c r="XFD1048574" t="e">
        <f>solver_fea</f>
        <v>#NAME?</v>
      </c>
    </row>
    <row r="1048575" spans="16384:16384" x14ac:dyDescent="0.25">
      <c r="XFD1048575" t="e">
        <f>solver_ipi</f>
        <v>#NAME?</v>
      </c>
    </row>
    <row r="1048576" spans="16384:16384" x14ac:dyDescent="0.25">
      <c r="XFD1048576" t="e">
        <f>solver_ipd</f>
        <v>#NAME?</v>
      </c>
    </row>
  </sheetData>
  <pageMargins left="0.511811024" right="0.511811024" top="0.78740157499999996" bottom="0.78740157499999996" header="0.31496062000000002" footer="0.31496062000000002"/>
  <pageSetup paperSize="9" orientation="portrait" horizontalDpi="360" verticalDpi="360" r:id="rId1"/>
  <drawing r:id="rId2"/>
  <extLst>
    <ext xmlns:x15="http://schemas.microsoft.com/office/spreadsheetml/2010/11/main" uri="{F7C9EE02-42E1-4005-9D12-6889AFFD525C}">
      <x15:webExtensions xmlns:xm="http://schemas.microsoft.com/office/excel/2006/main">
        <x15:webExtension appRef="{B7B39CAC-438B-41E8-BC55-259B29F41EB1}">
          <xm:f>'O QUE É POSSÍVEL'!XFD1048551:XFD1048576</xm:f>
        </x15:webExtension>
        <x15:webExtension appRef="{10C233BB-3079-4B04-8CEC-68C76DE7F1B6}">
          <xm:f>'O QUE É POSSÍVEL'!1:1048576</xm:f>
        </x15:webExtension>
        <x15:webExtension appRef="{56CB1FED-510D-4D90-A848-7B4461109C73}">
          <xm:f>'O QUE É POSSÍVEL'!1:1048576</xm:f>
        </x15:webExtension>
        <x15:webExtension appRef="{E19C629F-23DE-46B3-A1F5-E55C05E2080D}">
          <xm:f>'O QUE É POSSÍVEL'!1:1048576</xm:f>
        </x15:webExtension>
        <x15:webExtension appRef="{C8B7D440-7A4F-4CF0-914A-09EE62B4269E}">
          <xm:f>'O QUE É POSSÍVEL'!1:1048576</xm:f>
        </x15:webExtension>
        <x15:webExtension appRef="{0AC44639-767C-42D2-A88E-9414D849312E}">
          <xm:f>'O QUE É POSSÍVEL'!1:1048576</xm:f>
        </x15:webExtension>
        <x15:webExtension appRef="{F24273CE-C4B6-46CD-A57A-F9205E8B2421}">
          <xm:f>'O QUE É POSSÍVEL'!$A$2:$ZZ$1001</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tabColor rgb="FF002060"/>
  </sheetPr>
  <dimension ref="A1:O25"/>
  <sheetViews>
    <sheetView showGridLines="0" zoomScale="95" zoomScaleNormal="95" workbookViewId="0"/>
  </sheetViews>
  <sheetFormatPr defaultColWidth="0" defaultRowHeight="15" zeroHeight="1" x14ac:dyDescent="0.25"/>
  <cols>
    <col min="1" max="14" width="9.140625" customWidth="1"/>
    <col min="15" max="15" width="7.42578125" customWidth="1"/>
    <col min="16" max="16384" width="9.140625" hidden="1"/>
  </cols>
  <sheetData>
    <row r="1" x14ac:dyDescent="0.25"/>
    <row r="2" x14ac:dyDescent="0.25"/>
    <row r="3" x14ac:dyDescent="0.25"/>
    <row r="4" x14ac:dyDescent="0.25"/>
    <row r="5" x14ac:dyDescent="0.25"/>
    <row r="6" x14ac:dyDescent="0.25"/>
    <row r="7" x14ac:dyDescent="0.25"/>
    <row r="8" ht="15.75" customHeight="1"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ht="12" customHeight="1" x14ac:dyDescent="0.25"/>
  </sheetData>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002060"/>
  </sheetPr>
  <dimension ref="A1:P24"/>
  <sheetViews>
    <sheetView zoomScaleNormal="100" workbookViewId="0"/>
  </sheetViews>
  <sheetFormatPr defaultRowHeight="15" x14ac:dyDescent="0.25"/>
  <cols>
    <col min="1" max="1" width="12.7109375" style="105" bestFit="1" customWidth="1"/>
    <col min="2" max="2" width="4" style="105" bestFit="1" customWidth="1"/>
    <col min="3" max="3" width="23.28515625" style="105" bestFit="1" customWidth="1"/>
    <col min="4" max="6" width="11.5703125" style="105" bestFit="1" customWidth="1"/>
    <col min="7" max="7" width="3" style="105" customWidth="1"/>
    <col min="8" max="10" width="11.5703125" style="105" bestFit="1" customWidth="1"/>
    <col min="11" max="11" width="11.5703125" style="105" customWidth="1"/>
    <col min="12" max="16" width="11.5703125" bestFit="1" customWidth="1"/>
    <col min="17" max="16384" width="9.140625" style="105"/>
  </cols>
  <sheetData>
    <row r="1" spans="1:11" x14ac:dyDescent="0.25">
      <c r="A1" s="79" t="s">
        <v>45</v>
      </c>
      <c r="B1" s="79" t="s">
        <v>46</v>
      </c>
      <c r="C1" s="79" t="s">
        <v>47</v>
      </c>
      <c r="D1" s="117">
        <v>42370</v>
      </c>
      <c r="E1" s="117">
        <v>42401</v>
      </c>
      <c r="F1" s="117">
        <v>42430</v>
      </c>
      <c r="G1" s="117"/>
      <c r="H1" s="117">
        <v>42461</v>
      </c>
      <c r="I1" s="117">
        <v>42491</v>
      </c>
      <c r="J1" s="117">
        <v>42522</v>
      </c>
      <c r="K1" s="117"/>
    </row>
    <row r="2" spans="1:11" x14ac:dyDescent="0.25">
      <c r="A2" s="105" t="s">
        <v>78</v>
      </c>
      <c r="B2" s="105" t="s">
        <v>122</v>
      </c>
      <c r="C2" s="9" t="s">
        <v>123</v>
      </c>
      <c r="D2" s="6">
        <v>134608</v>
      </c>
      <c r="E2" s="6">
        <v>121714.6</v>
      </c>
      <c r="F2" s="6">
        <v>514673.5</v>
      </c>
      <c r="G2" s="6"/>
      <c r="H2" s="6">
        <v>220365.73</v>
      </c>
      <c r="I2" s="6">
        <v>936874.68</v>
      </c>
      <c r="J2" s="6">
        <v>978833.41</v>
      </c>
      <c r="K2" s="6"/>
    </row>
    <row r="3" spans="1:11" x14ac:dyDescent="0.25">
      <c r="A3" s="105" t="s">
        <v>78</v>
      </c>
      <c r="B3" s="105" t="s">
        <v>122</v>
      </c>
      <c r="C3" s="105" t="s">
        <v>124</v>
      </c>
      <c r="D3" s="6">
        <v>367741.78</v>
      </c>
      <c r="E3" s="6">
        <v>298321.3</v>
      </c>
      <c r="F3" s="6">
        <v>503169.78</v>
      </c>
      <c r="G3" s="6"/>
      <c r="H3" s="6">
        <v>218716.17</v>
      </c>
      <c r="I3" s="6">
        <v>845860.02</v>
      </c>
      <c r="J3" s="6">
        <v>808827.94</v>
      </c>
      <c r="K3" s="6"/>
    </row>
    <row r="4" spans="1:11" x14ac:dyDescent="0.25">
      <c r="A4" s="105" t="s">
        <v>78</v>
      </c>
      <c r="B4" s="105" t="s">
        <v>122</v>
      </c>
      <c r="C4" s="105" t="s">
        <v>125</v>
      </c>
      <c r="D4" s="6">
        <v>853794.04</v>
      </c>
      <c r="E4" s="6">
        <v>453254.01</v>
      </c>
      <c r="F4" s="6">
        <v>165264.75</v>
      </c>
      <c r="G4" s="6"/>
      <c r="H4" s="6">
        <v>374105.9</v>
      </c>
      <c r="I4" s="6">
        <v>334372.27</v>
      </c>
      <c r="J4" s="6">
        <v>668942.01</v>
      </c>
      <c r="K4" s="6"/>
    </row>
    <row r="5" spans="1:11" x14ac:dyDescent="0.25">
      <c r="A5" s="105" t="s">
        <v>78</v>
      </c>
      <c r="B5" s="105" t="s">
        <v>79</v>
      </c>
      <c r="C5" s="105" t="s">
        <v>126</v>
      </c>
      <c r="D5" s="6">
        <v>707086.05</v>
      </c>
      <c r="E5" s="6">
        <v>902998.21</v>
      </c>
      <c r="F5" s="6">
        <v>689569.61</v>
      </c>
      <c r="G5" s="6"/>
      <c r="H5" s="6">
        <v>871010.77</v>
      </c>
      <c r="I5" s="6">
        <v>590305.36</v>
      </c>
      <c r="J5" s="6">
        <v>230001.95</v>
      </c>
      <c r="K5" s="6"/>
    </row>
    <row r="6" spans="1:11" x14ac:dyDescent="0.25">
      <c r="A6" s="105" t="s">
        <v>78</v>
      </c>
      <c r="B6" s="105" t="s">
        <v>79</v>
      </c>
      <c r="C6" s="105" t="s">
        <v>127</v>
      </c>
      <c r="D6" s="6">
        <v>812029.52</v>
      </c>
      <c r="E6" s="6">
        <v>510901.75</v>
      </c>
      <c r="F6" s="6">
        <v>267972.02</v>
      </c>
      <c r="G6" s="6"/>
      <c r="H6" s="6">
        <v>718947.01</v>
      </c>
      <c r="I6" s="6">
        <v>755070.3</v>
      </c>
      <c r="J6" s="6">
        <v>721328.98</v>
      </c>
      <c r="K6" s="6"/>
    </row>
    <row r="7" spans="1:11" x14ac:dyDescent="0.25">
      <c r="D7" s="6"/>
      <c r="E7" s="6"/>
      <c r="F7" s="6"/>
      <c r="G7" s="6"/>
      <c r="H7" s="6"/>
      <c r="I7" s="6"/>
      <c r="J7" s="6"/>
      <c r="K7" s="6"/>
    </row>
    <row r="8" spans="1:11" x14ac:dyDescent="0.25">
      <c r="A8" s="105" t="s">
        <v>54</v>
      </c>
      <c r="B8" s="105" t="s">
        <v>130</v>
      </c>
      <c r="C8" s="105" t="s">
        <v>131</v>
      </c>
      <c r="D8" s="6">
        <v>379799.96</v>
      </c>
      <c r="E8" s="6">
        <v>245190.12</v>
      </c>
      <c r="F8" s="6">
        <v>231633.37</v>
      </c>
      <c r="G8" s="6"/>
      <c r="H8" s="6">
        <v>865616.07</v>
      </c>
      <c r="I8" s="6">
        <v>731453.55</v>
      </c>
      <c r="J8" s="6">
        <v>914169.11</v>
      </c>
      <c r="K8" s="6"/>
    </row>
    <row r="9" spans="1:11" x14ac:dyDescent="0.25">
      <c r="A9" s="105" t="s">
        <v>54</v>
      </c>
      <c r="B9" s="105" t="s">
        <v>130</v>
      </c>
      <c r="C9" s="105" t="s">
        <v>132</v>
      </c>
      <c r="D9" s="6">
        <v>655504.98</v>
      </c>
      <c r="E9" s="6">
        <v>933710.64</v>
      </c>
      <c r="F9" s="6">
        <v>404211.02</v>
      </c>
      <c r="G9" s="6"/>
      <c r="H9" s="6">
        <v>497655.12</v>
      </c>
      <c r="I9" s="6">
        <v>226156.68</v>
      </c>
      <c r="J9" s="6">
        <v>121033.47</v>
      </c>
      <c r="K9" s="6"/>
    </row>
    <row r="10" spans="1:11" x14ac:dyDescent="0.25">
      <c r="A10" s="105" t="s">
        <v>54</v>
      </c>
      <c r="B10" s="105" t="s">
        <v>130</v>
      </c>
      <c r="C10" s="105" t="s">
        <v>133</v>
      </c>
      <c r="D10" s="6">
        <v>145067.41</v>
      </c>
      <c r="E10" s="6">
        <v>305759.93</v>
      </c>
      <c r="F10" s="6">
        <v>336188.23</v>
      </c>
      <c r="G10" s="6"/>
      <c r="H10" s="6">
        <v>190116.12</v>
      </c>
      <c r="I10" s="6">
        <v>916338.77</v>
      </c>
      <c r="J10" s="6">
        <v>279360.48</v>
      </c>
      <c r="K10" s="6"/>
    </row>
    <row r="11" spans="1:11" x14ac:dyDescent="0.25">
      <c r="A11" s="105" t="s">
        <v>54</v>
      </c>
      <c r="B11" s="105" t="s">
        <v>130</v>
      </c>
      <c r="C11" s="105" t="s">
        <v>134</v>
      </c>
      <c r="D11" s="6">
        <v>474120.66</v>
      </c>
      <c r="E11" s="6">
        <v>790730.73</v>
      </c>
      <c r="F11" s="6">
        <v>299651.49</v>
      </c>
      <c r="G11" s="6"/>
      <c r="H11" s="6">
        <v>378145.42</v>
      </c>
      <c r="I11" s="6">
        <v>173453.57</v>
      </c>
      <c r="J11" s="6">
        <v>476756.55</v>
      </c>
      <c r="K11" s="6"/>
    </row>
    <row r="12" spans="1:11" x14ac:dyDescent="0.25">
      <c r="A12" s="105" t="s">
        <v>54</v>
      </c>
      <c r="B12" s="105" t="s">
        <v>82</v>
      </c>
      <c r="C12" s="105" t="s">
        <v>135</v>
      </c>
      <c r="D12" s="6">
        <v>907110.78</v>
      </c>
      <c r="E12" s="6">
        <v>909766.77</v>
      </c>
      <c r="F12" s="6">
        <v>171598.2</v>
      </c>
      <c r="G12" s="6"/>
      <c r="H12" s="6">
        <v>910944.67</v>
      </c>
      <c r="I12" s="6">
        <v>712494.79</v>
      </c>
      <c r="J12" s="6">
        <v>174160.95</v>
      </c>
      <c r="K12" s="6"/>
    </row>
    <row r="13" spans="1:11" x14ac:dyDescent="0.25">
      <c r="D13" s="6"/>
      <c r="E13" s="6"/>
      <c r="F13" s="6"/>
      <c r="G13" s="6"/>
      <c r="H13" s="6"/>
      <c r="I13" s="6"/>
      <c r="J13" s="6"/>
      <c r="K13" s="6"/>
    </row>
    <row r="14" spans="1:11" x14ac:dyDescent="0.25">
      <c r="A14" s="105" t="s">
        <v>58</v>
      </c>
      <c r="B14" s="105" t="s">
        <v>145</v>
      </c>
      <c r="C14" s="105" t="s">
        <v>146</v>
      </c>
      <c r="D14" s="6">
        <v>290673.17</v>
      </c>
      <c r="E14" s="6">
        <v>673831.54</v>
      </c>
      <c r="F14" s="6">
        <v>209227.48</v>
      </c>
      <c r="G14" s="6"/>
      <c r="H14" s="6">
        <v>929998.07</v>
      </c>
      <c r="I14" s="6">
        <v>617713.43000000005</v>
      </c>
      <c r="J14" s="6">
        <v>426678.28</v>
      </c>
      <c r="K14" s="6"/>
    </row>
    <row r="15" spans="1:11" x14ac:dyDescent="0.25">
      <c r="A15" s="105" t="s">
        <v>58</v>
      </c>
      <c r="B15" s="105" t="s">
        <v>145</v>
      </c>
      <c r="C15" s="105" t="s">
        <v>147</v>
      </c>
      <c r="D15" s="6">
        <v>776447.39</v>
      </c>
      <c r="E15" s="6">
        <v>831279.83</v>
      </c>
      <c r="F15" s="6">
        <v>765577.78</v>
      </c>
      <c r="G15" s="6"/>
      <c r="H15" s="6">
        <v>326713.15000000002</v>
      </c>
      <c r="I15" s="6">
        <v>223639.11</v>
      </c>
      <c r="J15" s="6">
        <v>540993.5</v>
      </c>
      <c r="K15" s="6"/>
    </row>
    <row r="16" spans="1:11" x14ac:dyDescent="0.25">
      <c r="A16" s="105" t="s">
        <v>58</v>
      </c>
      <c r="B16" s="105" t="s">
        <v>145</v>
      </c>
      <c r="C16" s="105" t="s">
        <v>148</v>
      </c>
      <c r="D16" s="6">
        <v>177405.83</v>
      </c>
      <c r="E16" s="6">
        <v>731787.37</v>
      </c>
      <c r="F16" s="6">
        <v>670398.92000000004</v>
      </c>
      <c r="G16" s="6"/>
      <c r="H16" s="6">
        <v>680450.86</v>
      </c>
      <c r="I16" s="6">
        <v>291867.84000000003</v>
      </c>
      <c r="J16" s="6">
        <v>311295.31</v>
      </c>
      <c r="K16" s="6"/>
    </row>
    <row r="17" spans="1:11" x14ac:dyDescent="0.25">
      <c r="A17" s="105" t="s">
        <v>58</v>
      </c>
      <c r="B17" s="105" t="s">
        <v>145</v>
      </c>
      <c r="C17" s="105" t="s">
        <v>149</v>
      </c>
      <c r="D17" s="6">
        <v>934271.85</v>
      </c>
      <c r="E17" s="6">
        <v>719427.53</v>
      </c>
      <c r="F17" s="6">
        <v>351103.42</v>
      </c>
      <c r="G17" s="6"/>
      <c r="H17" s="6">
        <v>492962.22</v>
      </c>
      <c r="I17" s="6">
        <v>140324.13</v>
      </c>
      <c r="J17" s="6">
        <v>217575.84</v>
      </c>
      <c r="K17" s="6"/>
    </row>
    <row r="18" spans="1:11" x14ac:dyDescent="0.25">
      <c r="A18" s="105" t="s">
        <v>58</v>
      </c>
      <c r="B18" s="105" t="s">
        <v>145</v>
      </c>
      <c r="C18" s="105" t="s">
        <v>150</v>
      </c>
      <c r="D18" s="6">
        <v>743640.2</v>
      </c>
      <c r="E18" s="6">
        <v>684563.06</v>
      </c>
      <c r="F18" s="6">
        <v>873937.23</v>
      </c>
      <c r="G18" s="6"/>
      <c r="H18" s="6">
        <v>453512.49</v>
      </c>
      <c r="I18" s="6">
        <v>731215.66</v>
      </c>
      <c r="J18" s="6">
        <v>798067.65</v>
      </c>
      <c r="K18" s="6"/>
    </row>
    <row r="19" spans="1:11" x14ac:dyDescent="0.25">
      <c r="D19" s="6"/>
      <c r="E19" s="6"/>
      <c r="F19" s="6"/>
      <c r="G19" s="6"/>
      <c r="H19" s="6"/>
      <c r="I19" s="6"/>
      <c r="J19" s="6"/>
      <c r="K19" s="6"/>
    </row>
    <row r="20" spans="1:11" customFormat="1" x14ac:dyDescent="0.25">
      <c r="G20" s="105"/>
    </row>
    <row r="21" spans="1:11" customFormat="1" x14ac:dyDescent="0.25">
      <c r="G21" s="105"/>
    </row>
    <row r="22" spans="1:11" customFormat="1" x14ac:dyDescent="0.25">
      <c r="G22" s="105"/>
    </row>
    <row r="23" spans="1:11" customFormat="1" x14ac:dyDescent="0.25">
      <c r="G23" s="105"/>
    </row>
    <row r="24" spans="1:11" customFormat="1" x14ac:dyDescent="0.25">
      <c r="G24" s="105"/>
    </row>
  </sheetData>
  <pageMargins left="0.511811024" right="0.511811024" top="0.78740157499999996" bottom="0.78740157499999996" header="0.31496062000000002" footer="0.31496062000000002"/>
  <pageSetup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002060"/>
  </sheetPr>
  <dimension ref="A1:P34"/>
  <sheetViews>
    <sheetView topLeftCell="A9" zoomScaleNormal="100" workbookViewId="0">
      <selection activeCell="F17" sqref="F17"/>
    </sheetView>
  </sheetViews>
  <sheetFormatPr defaultRowHeight="15" x14ac:dyDescent="0.25"/>
  <cols>
    <col min="1" max="1" width="12.7109375" style="3" bestFit="1" customWidth="1"/>
    <col min="2" max="2" width="4" style="3" bestFit="1" customWidth="1"/>
    <col min="3" max="3" width="24.28515625" style="3" bestFit="1" customWidth="1"/>
    <col min="4" max="10" width="11.5703125" style="3" bestFit="1" customWidth="1"/>
    <col min="11" max="11" width="6" style="29" customWidth="1"/>
    <col min="12" max="16" width="11.5703125" style="3" bestFit="1" customWidth="1"/>
    <col min="17" max="16384" width="9.140625" style="3"/>
  </cols>
  <sheetData>
    <row r="1" spans="1:16" s="105" customFormat="1" x14ac:dyDescent="0.25"/>
    <row r="2" spans="1:16" s="105" customFormat="1" x14ac:dyDescent="0.25"/>
    <row r="3" spans="1:16" s="105" customFormat="1" x14ac:dyDescent="0.25"/>
    <row r="4" spans="1:16" s="105" customFormat="1" x14ac:dyDescent="0.25"/>
    <row r="5" spans="1:16" s="105" customFormat="1" x14ac:dyDescent="0.25"/>
    <row r="6" spans="1:16" s="105" customFormat="1" x14ac:dyDescent="0.25"/>
    <row r="7" spans="1:16" s="105" customFormat="1" x14ac:dyDescent="0.25"/>
    <row r="8" spans="1:16" s="105" customFormat="1" x14ac:dyDescent="0.25"/>
    <row r="9" spans="1:16" s="105" customFormat="1" x14ac:dyDescent="0.25"/>
    <row r="10" spans="1:16" s="105" customFormat="1" x14ac:dyDescent="0.25"/>
    <row r="11" spans="1:16" x14ac:dyDescent="0.25">
      <c r="A11" s="79" t="s">
        <v>45</v>
      </c>
      <c r="B11" s="79" t="s">
        <v>46</v>
      </c>
      <c r="C11" s="79" t="s">
        <v>47</v>
      </c>
      <c r="D11" s="117">
        <v>42370</v>
      </c>
      <c r="E11" s="117">
        <v>42401</v>
      </c>
      <c r="F11" s="117">
        <v>42430</v>
      </c>
      <c r="G11" s="117">
        <v>42461</v>
      </c>
      <c r="H11" s="117">
        <v>42491</v>
      </c>
      <c r="I11" s="117">
        <v>42522</v>
      </c>
      <c r="J11" s="117">
        <v>42552</v>
      </c>
      <c r="K11" s="117"/>
      <c r="L11" s="117">
        <v>42583</v>
      </c>
      <c r="M11" s="117">
        <v>42614</v>
      </c>
      <c r="N11" s="117">
        <v>42644</v>
      </c>
      <c r="O11" s="117" t="s">
        <v>1319</v>
      </c>
      <c r="P11" s="117">
        <v>42705</v>
      </c>
    </row>
    <row r="12" spans="1:16" x14ac:dyDescent="0.25">
      <c r="A12" s="3" t="s">
        <v>78</v>
      </c>
      <c r="B12" s="3" t="s">
        <v>122</v>
      </c>
      <c r="C12" s="9" t="s">
        <v>123</v>
      </c>
      <c r="D12" s="6">
        <v>134608</v>
      </c>
      <c r="E12" s="6">
        <v>121714.6</v>
      </c>
      <c r="F12" s="6">
        <v>514673.5</v>
      </c>
      <c r="G12" s="6">
        <v>220365.73</v>
      </c>
      <c r="H12" s="6">
        <v>936874.68</v>
      </c>
      <c r="I12" s="6">
        <v>978833.41</v>
      </c>
      <c r="J12" s="6">
        <v>202371.98</v>
      </c>
      <c r="K12" s="6"/>
      <c r="L12" s="6">
        <v>593738.76</v>
      </c>
      <c r="M12" s="6">
        <v>235166.96</v>
      </c>
      <c r="N12" s="6">
        <v>801612</v>
      </c>
      <c r="O12" s="6">
        <v>498473.65</v>
      </c>
      <c r="P12" s="6">
        <v>160156.17000000001</v>
      </c>
    </row>
    <row r="13" spans="1:16" x14ac:dyDescent="0.25">
      <c r="A13" s="3" t="s">
        <v>78</v>
      </c>
      <c r="B13" s="3" t="s">
        <v>122</v>
      </c>
      <c r="C13" s="3" t="s">
        <v>124</v>
      </c>
      <c r="D13" s="6">
        <v>367741.78</v>
      </c>
      <c r="E13" s="6">
        <v>298321.3</v>
      </c>
      <c r="F13" s="6">
        <v>503169.78</v>
      </c>
      <c r="G13" s="6">
        <v>218716.17</v>
      </c>
      <c r="H13" s="6">
        <v>845860.02</v>
      </c>
      <c r="I13" s="6">
        <v>808827.94</v>
      </c>
      <c r="J13" s="6">
        <v>411552.08</v>
      </c>
      <c r="K13" s="6"/>
      <c r="L13" s="6">
        <v>909177.83</v>
      </c>
      <c r="M13" s="6">
        <v>143155.64000000001</v>
      </c>
      <c r="N13" s="6">
        <v>834320.5</v>
      </c>
      <c r="O13" s="6">
        <v>848873.89</v>
      </c>
      <c r="P13" s="6">
        <v>580273.06999999995</v>
      </c>
    </row>
    <row r="14" spans="1:16" x14ac:dyDescent="0.25">
      <c r="A14" s="3" t="s">
        <v>78</v>
      </c>
      <c r="B14" s="3" t="s">
        <v>122</v>
      </c>
      <c r="C14" s="3" t="s">
        <v>125</v>
      </c>
      <c r="D14" s="6">
        <v>853794.04</v>
      </c>
      <c r="E14" s="6">
        <v>453254.01</v>
      </c>
      <c r="F14" s="6">
        <v>165264.75</v>
      </c>
      <c r="G14" s="6">
        <v>374105.9</v>
      </c>
      <c r="H14" s="6">
        <v>334372.27</v>
      </c>
      <c r="I14" s="6">
        <v>668942.01</v>
      </c>
      <c r="J14" s="6">
        <v>706880.85</v>
      </c>
      <c r="K14" s="6"/>
      <c r="L14" s="6">
        <v>971534.46</v>
      </c>
      <c r="M14" s="6">
        <v>836494.28</v>
      </c>
      <c r="N14" s="6">
        <v>978209.17</v>
      </c>
      <c r="O14" s="6">
        <v>815066.74</v>
      </c>
      <c r="P14" s="6">
        <v>550959.9</v>
      </c>
    </row>
    <row r="15" spans="1:16" x14ac:dyDescent="0.25">
      <c r="A15" s="3" t="s">
        <v>78</v>
      </c>
      <c r="B15" s="3" t="s">
        <v>79</v>
      </c>
      <c r="C15" s="3" t="s">
        <v>126</v>
      </c>
      <c r="D15" s="6">
        <v>707086.05</v>
      </c>
      <c r="E15" s="6">
        <v>902998.21</v>
      </c>
      <c r="F15" s="6">
        <v>689569.61</v>
      </c>
      <c r="G15" s="6">
        <v>871010.77</v>
      </c>
      <c r="H15" s="6">
        <v>590305.36</v>
      </c>
      <c r="I15" s="6">
        <v>230001.95</v>
      </c>
      <c r="J15" s="6">
        <v>454805.24</v>
      </c>
      <c r="K15" s="6"/>
      <c r="L15" s="6">
        <v>652176.06999999995</v>
      </c>
      <c r="M15" s="6">
        <v>812927.71</v>
      </c>
      <c r="N15" s="6">
        <v>750759.73</v>
      </c>
      <c r="O15" s="6">
        <v>709678.12</v>
      </c>
      <c r="P15" s="6">
        <v>559342.78</v>
      </c>
    </row>
    <row r="16" spans="1:16" x14ac:dyDescent="0.25">
      <c r="A16" s="3" t="s">
        <v>78</v>
      </c>
      <c r="B16" s="3" t="s">
        <v>79</v>
      </c>
      <c r="C16" s="3" t="s">
        <v>127</v>
      </c>
      <c r="D16" s="6">
        <v>812029.52</v>
      </c>
      <c r="E16" s="6">
        <v>510901.75</v>
      </c>
      <c r="F16" s="6">
        <v>267972.02</v>
      </c>
      <c r="G16" s="6">
        <v>718947.01</v>
      </c>
      <c r="H16" s="6">
        <v>755070.3</v>
      </c>
      <c r="I16" s="6">
        <v>721328.98</v>
      </c>
      <c r="J16" s="6">
        <v>567911.97</v>
      </c>
      <c r="K16" s="6"/>
      <c r="L16" s="6">
        <v>699183.87</v>
      </c>
      <c r="M16" s="6">
        <v>281797.92</v>
      </c>
      <c r="N16" s="6">
        <v>294322.38</v>
      </c>
      <c r="O16" s="6">
        <v>925557.46</v>
      </c>
      <c r="P16" s="6">
        <v>191555.53</v>
      </c>
    </row>
    <row r="17" spans="1:16" s="29" customFormat="1" x14ac:dyDescent="0.25">
      <c r="D17" s="6"/>
      <c r="E17" s="6"/>
      <c r="F17" s="6"/>
      <c r="G17" s="6"/>
      <c r="H17" s="6"/>
      <c r="I17" s="6"/>
      <c r="J17" s="6"/>
      <c r="K17" s="6"/>
      <c r="L17" s="6"/>
      <c r="M17" s="6"/>
      <c r="N17" s="6"/>
      <c r="O17" s="6"/>
      <c r="P17" s="6"/>
    </row>
    <row r="18" spans="1:16" x14ac:dyDescent="0.25">
      <c r="A18" s="3" t="s">
        <v>54</v>
      </c>
      <c r="B18" s="3" t="s">
        <v>130</v>
      </c>
      <c r="C18" s="3" t="s">
        <v>131</v>
      </c>
      <c r="D18" s="6">
        <v>379799.96</v>
      </c>
      <c r="E18" s="6">
        <v>245190.12</v>
      </c>
      <c r="F18" s="6">
        <v>231633.37</v>
      </c>
      <c r="G18" s="6">
        <v>865616.07</v>
      </c>
      <c r="H18" s="6">
        <v>731453.55</v>
      </c>
      <c r="I18" s="6">
        <v>914169.11</v>
      </c>
      <c r="J18" s="6">
        <v>937176.67</v>
      </c>
      <c r="K18" s="6"/>
      <c r="L18" s="6">
        <v>590637.12</v>
      </c>
      <c r="M18" s="6">
        <v>534083.85</v>
      </c>
      <c r="N18" s="6">
        <v>856423.66</v>
      </c>
      <c r="O18" s="6">
        <v>441320.67</v>
      </c>
      <c r="P18" s="6">
        <v>551665.6</v>
      </c>
    </row>
    <row r="19" spans="1:16" x14ac:dyDescent="0.25">
      <c r="A19" s="3" t="s">
        <v>54</v>
      </c>
      <c r="B19" s="3" t="s">
        <v>130</v>
      </c>
      <c r="C19" s="3" t="s">
        <v>132</v>
      </c>
      <c r="D19" s="6">
        <v>655504.98</v>
      </c>
      <c r="E19" s="6">
        <v>933710.64</v>
      </c>
      <c r="F19" s="6">
        <v>404211.02</v>
      </c>
      <c r="G19" s="6">
        <v>497655.12</v>
      </c>
      <c r="H19" s="6">
        <v>226156.68</v>
      </c>
      <c r="I19" s="6">
        <v>121033.47</v>
      </c>
      <c r="J19" s="6">
        <v>389581.81</v>
      </c>
      <c r="K19" s="6"/>
      <c r="L19" s="6">
        <v>330166.55</v>
      </c>
      <c r="M19" s="6">
        <v>649659.29</v>
      </c>
      <c r="N19" s="6">
        <v>873688.77</v>
      </c>
      <c r="O19" s="6">
        <v>932926.15</v>
      </c>
      <c r="P19" s="6">
        <v>715651.66</v>
      </c>
    </row>
    <row r="20" spans="1:16" x14ac:dyDescent="0.25">
      <c r="A20" s="3" t="s">
        <v>54</v>
      </c>
      <c r="B20" s="3" t="s">
        <v>130</v>
      </c>
      <c r="C20" s="3" t="s">
        <v>133</v>
      </c>
      <c r="D20" s="6">
        <v>145067.41</v>
      </c>
      <c r="E20" s="6">
        <v>305759.93</v>
      </c>
      <c r="F20" s="6">
        <v>336188.23</v>
      </c>
      <c r="G20" s="6">
        <v>190116.12</v>
      </c>
      <c r="H20" s="6">
        <v>916338.77</v>
      </c>
      <c r="I20" s="6">
        <v>279360.48</v>
      </c>
      <c r="J20" s="6">
        <v>558981.91</v>
      </c>
      <c r="K20" s="6"/>
      <c r="L20" s="6">
        <v>367425.5</v>
      </c>
      <c r="M20" s="6">
        <v>826377.71</v>
      </c>
      <c r="N20" s="6">
        <v>769901.88</v>
      </c>
      <c r="O20" s="6">
        <v>402916.89</v>
      </c>
      <c r="P20" s="6">
        <v>876020.57</v>
      </c>
    </row>
    <row r="21" spans="1:16" x14ac:dyDescent="0.25">
      <c r="A21" s="3" t="s">
        <v>54</v>
      </c>
      <c r="B21" s="3" t="s">
        <v>130</v>
      </c>
      <c r="C21" s="3" t="s">
        <v>134</v>
      </c>
      <c r="D21" s="6">
        <v>474120.66</v>
      </c>
      <c r="E21" s="6">
        <v>790730.73</v>
      </c>
      <c r="F21" s="6">
        <v>299651.49</v>
      </c>
      <c r="G21" s="6">
        <v>378145.42</v>
      </c>
      <c r="H21" s="6">
        <v>173453.57</v>
      </c>
      <c r="I21" s="6">
        <v>476756.55</v>
      </c>
      <c r="J21" s="6">
        <v>327695.7</v>
      </c>
      <c r="K21" s="6"/>
      <c r="L21" s="6">
        <v>155429.95000000001</v>
      </c>
      <c r="M21" s="6">
        <v>263362.69</v>
      </c>
      <c r="N21" s="6">
        <v>607128.93000000005</v>
      </c>
      <c r="O21" s="6">
        <v>950247.66</v>
      </c>
      <c r="P21" s="6">
        <v>118477.21</v>
      </c>
    </row>
    <row r="22" spans="1:16" x14ac:dyDescent="0.25">
      <c r="A22" s="3" t="s">
        <v>54</v>
      </c>
      <c r="B22" s="3" t="s">
        <v>82</v>
      </c>
      <c r="C22" s="3" t="s">
        <v>135</v>
      </c>
      <c r="D22" s="6">
        <v>907110.78</v>
      </c>
      <c r="E22" s="6">
        <v>909766.77</v>
      </c>
      <c r="F22" s="6">
        <v>171598.2</v>
      </c>
      <c r="G22" s="6">
        <v>910944.67</v>
      </c>
      <c r="H22" s="6">
        <v>712494.79</v>
      </c>
      <c r="I22" s="6">
        <v>174160.95</v>
      </c>
      <c r="J22" s="6">
        <v>121094.8</v>
      </c>
      <c r="K22" s="6"/>
      <c r="L22" s="6">
        <v>164874.29</v>
      </c>
      <c r="M22" s="6">
        <v>351824.26</v>
      </c>
      <c r="N22" s="6">
        <v>356795.12</v>
      </c>
      <c r="O22" s="6">
        <v>476724.39</v>
      </c>
      <c r="P22" s="6">
        <v>927722.65</v>
      </c>
    </row>
    <row r="23" spans="1:16" s="29" customFormat="1" x14ac:dyDescent="0.25">
      <c r="D23" s="6"/>
      <c r="E23" s="6"/>
      <c r="F23" s="6"/>
      <c r="G23" s="6"/>
      <c r="H23" s="6"/>
      <c r="I23" s="6"/>
      <c r="J23" s="6"/>
      <c r="K23" s="6"/>
      <c r="L23" s="6"/>
      <c r="M23" s="6"/>
      <c r="N23" s="6"/>
      <c r="O23" s="6"/>
      <c r="P23" s="6"/>
    </row>
    <row r="24" spans="1:16" x14ac:dyDescent="0.25">
      <c r="A24" s="3" t="s">
        <v>58</v>
      </c>
      <c r="B24" s="3" t="s">
        <v>145</v>
      </c>
      <c r="C24" s="3" t="s">
        <v>146</v>
      </c>
      <c r="D24" s="6">
        <v>290673.17</v>
      </c>
      <c r="E24" s="6">
        <v>673831.54</v>
      </c>
      <c r="F24" s="6">
        <v>209227.48</v>
      </c>
      <c r="G24" s="6">
        <v>929998.07</v>
      </c>
      <c r="H24" s="6">
        <v>617713.43000000005</v>
      </c>
      <c r="I24" s="6">
        <v>426678.28</v>
      </c>
      <c r="J24" s="6">
        <v>679178.75</v>
      </c>
      <c r="K24" s="6"/>
      <c r="L24" s="6">
        <v>380128.51</v>
      </c>
      <c r="M24" s="6">
        <v>582537.07999999996</v>
      </c>
      <c r="N24" s="6">
        <v>319128.42</v>
      </c>
      <c r="O24" s="6">
        <v>331618.68</v>
      </c>
      <c r="P24" s="6">
        <v>618422.93999999994</v>
      </c>
    </row>
    <row r="25" spans="1:16" x14ac:dyDescent="0.25">
      <c r="A25" s="3" t="s">
        <v>58</v>
      </c>
      <c r="B25" s="3" t="s">
        <v>145</v>
      </c>
      <c r="C25" s="3" t="s">
        <v>147</v>
      </c>
      <c r="D25" s="6">
        <v>776447.39</v>
      </c>
      <c r="E25" s="6">
        <v>831279.83</v>
      </c>
      <c r="F25" s="6">
        <v>765577.78</v>
      </c>
      <c r="G25" s="6">
        <v>326713.15000000002</v>
      </c>
      <c r="H25" s="6">
        <v>223639.11</v>
      </c>
      <c r="I25" s="6">
        <v>540993.5</v>
      </c>
      <c r="J25" s="6">
        <v>968258.35</v>
      </c>
      <c r="K25" s="6"/>
      <c r="L25" s="6">
        <v>667178.85</v>
      </c>
      <c r="M25" s="6">
        <v>465156.45</v>
      </c>
      <c r="N25" s="6">
        <v>840950.26</v>
      </c>
      <c r="O25" s="6">
        <v>666898.18000000005</v>
      </c>
      <c r="P25" s="6">
        <v>975122.8</v>
      </c>
    </row>
    <row r="26" spans="1:16" x14ac:dyDescent="0.25">
      <c r="A26" s="3" t="s">
        <v>58</v>
      </c>
      <c r="B26" s="3" t="s">
        <v>145</v>
      </c>
      <c r="C26" s="3" t="s">
        <v>148</v>
      </c>
      <c r="D26" s="6">
        <v>177405.83</v>
      </c>
      <c r="E26" s="6">
        <v>731787.37</v>
      </c>
      <c r="F26" s="6">
        <v>670398.92000000004</v>
      </c>
      <c r="G26" s="6">
        <v>680450.86</v>
      </c>
      <c r="H26" s="6">
        <v>291867.84000000003</v>
      </c>
      <c r="I26" s="6">
        <v>311295.31</v>
      </c>
      <c r="J26" s="6">
        <v>118408.54</v>
      </c>
      <c r="K26" s="6"/>
      <c r="L26" s="6">
        <v>541461.41</v>
      </c>
      <c r="M26" s="6">
        <v>841522.66</v>
      </c>
      <c r="N26" s="6">
        <v>447226.35</v>
      </c>
      <c r="O26" s="6">
        <v>840858.46</v>
      </c>
      <c r="P26" s="6">
        <v>848452.47</v>
      </c>
    </row>
    <row r="27" spans="1:16" x14ac:dyDescent="0.25">
      <c r="A27" s="3" t="s">
        <v>58</v>
      </c>
      <c r="B27" s="3" t="s">
        <v>145</v>
      </c>
      <c r="C27" s="3" t="s">
        <v>149</v>
      </c>
      <c r="D27" s="6">
        <v>934271.85</v>
      </c>
      <c r="E27" s="6">
        <v>719427.53</v>
      </c>
      <c r="F27" s="6">
        <v>351103.42</v>
      </c>
      <c r="G27" s="6">
        <v>492962.22</v>
      </c>
      <c r="H27" s="6">
        <v>140324.13</v>
      </c>
      <c r="I27" s="6">
        <v>217575.84</v>
      </c>
      <c r="J27" s="6">
        <v>711326.61</v>
      </c>
      <c r="K27" s="6"/>
      <c r="L27" s="6">
        <v>302939.18</v>
      </c>
      <c r="M27" s="6">
        <v>364781.41</v>
      </c>
      <c r="N27" s="6">
        <v>239618.9</v>
      </c>
      <c r="O27" s="6">
        <v>827884.38</v>
      </c>
      <c r="P27" s="6">
        <v>249865.85</v>
      </c>
    </row>
    <row r="28" spans="1:16" x14ac:dyDescent="0.25">
      <c r="A28" s="3" t="s">
        <v>58</v>
      </c>
      <c r="B28" s="3" t="s">
        <v>145</v>
      </c>
      <c r="C28" s="3" t="s">
        <v>150</v>
      </c>
      <c r="D28" s="6">
        <v>743640.2</v>
      </c>
      <c r="E28" s="6">
        <v>684563.06</v>
      </c>
      <c r="F28" s="6">
        <v>873937.23</v>
      </c>
      <c r="G28" s="6">
        <v>453512.49</v>
      </c>
      <c r="H28" s="6">
        <v>731215.66</v>
      </c>
      <c r="I28" s="6">
        <v>798067.65</v>
      </c>
      <c r="J28" s="6">
        <v>640958.93999999994</v>
      </c>
      <c r="K28" s="6"/>
      <c r="L28" s="6">
        <v>909025.21</v>
      </c>
      <c r="M28" s="6">
        <v>783954.99</v>
      </c>
      <c r="N28" s="6">
        <v>531366.23</v>
      </c>
      <c r="O28" s="6">
        <v>685351.25</v>
      </c>
      <c r="P28" s="6">
        <v>156686.1</v>
      </c>
    </row>
    <row r="29" spans="1:16" s="29" customFormat="1" x14ac:dyDescent="0.25">
      <c r="D29" s="6"/>
      <c r="E29" s="6"/>
      <c r="F29" s="6"/>
      <c r="G29" s="6"/>
      <c r="H29" s="6"/>
      <c r="I29" s="6"/>
      <c r="J29" s="6"/>
      <c r="K29" s="6"/>
      <c r="L29" s="6"/>
      <c r="M29" s="6"/>
      <c r="N29" s="6"/>
      <c r="O29" s="6"/>
      <c r="P29" s="6"/>
    </row>
    <row r="30" spans="1:16" x14ac:dyDescent="0.25">
      <c r="A30" s="3" t="s">
        <v>50</v>
      </c>
      <c r="B30" s="3" t="s">
        <v>51</v>
      </c>
      <c r="C30" s="3" t="s">
        <v>152</v>
      </c>
      <c r="D30" s="6">
        <v>870005.84</v>
      </c>
      <c r="E30" s="6">
        <v>578034.27</v>
      </c>
      <c r="F30" s="6">
        <v>985789.55</v>
      </c>
      <c r="G30" s="6">
        <v>860919.44</v>
      </c>
      <c r="H30" s="6">
        <v>979854.2</v>
      </c>
      <c r="I30" s="6">
        <v>325139.90999999997</v>
      </c>
      <c r="J30" s="6">
        <v>464322.69</v>
      </c>
      <c r="K30" s="6"/>
      <c r="L30" s="6">
        <v>454612.4</v>
      </c>
      <c r="M30" s="6">
        <v>976752.28</v>
      </c>
      <c r="N30" s="6">
        <v>979282.06</v>
      </c>
      <c r="O30" s="6">
        <v>480423.61</v>
      </c>
      <c r="P30" s="6">
        <v>351074.75</v>
      </c>
    </row>
    <row r="31" spans="1:16" x14ac:dyDescent="0.25">
      <c r="A31" s="3" t="s">
        <v>50</v>
      </c>
      <c r="B31" s="3" t="s">
        <v>51</v>
      </c>
      <c r="C31" s="3" t="s">
        <v>153</v>
      </c>
      <c r="D31" s="6">
        <v>925990.94</v>
      </c>
      <c r="E31" s="6">
        <v>233505.64</v>
      </c>
      <c r="F31" s="6">
        <v>682664.03</v>
      </c>
      <c r="G31" s="6">
        <v>456926.74</v>
      </c>
      <c r="H31" s="6">
        <v>819521.28</v>
      </c>
      <c r="I31" s="6">
        <v>672575.06</v>
      </c>
      <c r="J31" s="6">
        <v>960879.76</v>
      </c>
      <c r="K31" s="6"/>
      <c r="L31" s="6">
        <v>565965.03</v>
      </c>
      <c r="M31" s="6">
        <v>158206.26999999999</v>
      </c>
      <c r="N31" s="6">
        <v>858345.79</v>
      </c>
      <c r="O31" s="6">
        <v>342405.31</v>
      </c>
      <c r="P31" s="6">
        <v>994121.4</v>
      </c>
    </row>
    <row r="32" spans="1:16" x14ac:dyDescent="0.25">
      <c r="A32" s="3" t="s">
        <v>50</v>
      </c>
      <c r="B32" s="3" t="s">
        <v>51</v>
      </c>
      <c r="C32" s="3" t="s">
        <v>154</v>
      </c>
      <c r="D32" s="6">
        <v>751290.46</v>
      </c>
      <c r="E32" s="6">
        <v>352882.32</v>
      </c>
      <c r="F32" s="6">
        <v>349998.85</v>
      </c>
      <c r="G32" s="6">
        <v>173575.55</v>
      </c>
      <c r="H32" s="6">
        <v>769582.05</v>
      </c>
      <c r="I32" s="6">
        <v>275922.39</v>
      </c>
      <c r="J32" s="6">
        <v>589080.68999999994</v>
      </c>
      <c r="K32" s="6"/>
      <c r="L32" s="6">
        <v>670822.17000000004</v>
      </c>
      <c r="M32" s="6">
        <v>810968.25</v>
      </c>
      <c r="N32" s="6">
        <v>453049.21</v>
      </c>
      <c r="O32" s="6">
        <v>190011.7</v>
      </c>
      <c r="P32" s="6">
        <v>855970.42</v>
      </c>
    </row>
    <row r="33" spans="1:16" x14ac:dyDescent="0.25">
      <c r="A33" s="3" t="s">
        <v>50</v>
      </c>
      <c r="B33" s="3" t="s">
        <v>51</v>
      </c>
      <c r="C33" s="3" t="s">
        <v>155</v>
      </c>
      <c r="D33" s="6">
        <v>215008.83</v>
      </c>
      <c r="E33" s="6">
        <v>266459.24</v>
      </c>
      <c r="F33" s="6">
        <v>955428.47</v>
      </c>
      <c r="G33" s="6">
        <v>615641.68999999994</v>
      </c>
      <c r="H33" s="6">
        <v>132112.51999999999</v>
      </c>
      <c r="I33" s="6">
        <v>987015.39</v>
      </c>
      <c r="J33" s="6">
        <v>792240.63</v>
      </c>
      <c r="K33" s="6"/>
      <c r="L33" s="6">
        <v>420738.3</v>
      </c>
      <c r="M33" s="6">
        <v>258262.17</v>
      </c>
      <c r="N33" s="6">
        <v>659872.72</v>
      </c>
      <c r="O33" s="6">
        <v>597054.91</v>
      </c>
      <c r="P33" s="6">
        <v>899715.44</v>
      </c>
    </row>
    <row r="34" spans="1:16" x14ac:dyDescent="0.25">
      <c r="A34" s="3" t="s">
        <v>50</v>
      </c>
      <c r="B34" s="3" t="s">
        <v>51</v>
      </c>
      <c r="C34" s="3" t="s">
        <v>156</v>
      </c>
      <c r="D34" s="6">
        <v>786177.65</v>
      </c>
      <c r="E34" s="6">
        <v>645930.56999999995</v>
      </c>
      <c r="F34" s="6">
        <v>405672.64</v>
      </c>
      <c r="G34" s="6">
        <v>163088.26999999999</v>
      </c>
      <c r="H34" s="6">
        <v>250014.95</v>
      </c>
      <c r="I34" s="6">
        <v>749523.07</v>
      </c>
      <c r="J34" s="6">
        <v>655572.9</v>
      </c>
      <c r="K34" s="6"/>
      <c r="L34" s="6">
        <v>445621.86</v>
      </c>
      <c r="M34" s="6">
        <v>494628.14</v>
      </c>
      <c r="N34" s="6">
        <v>118968.81</v>
      </c>
      <c r="O34" s="6">
        <v>164103.67000000001</v>
      </c>
      <c r="P34" s="6">
        <v>269958.34999999998</v>
      </c>
    </row>
  </sheetData>
  <pageMargins left="0.511811024" right="0.511811024" top="0.78740157499999996" bottom="0.78740157499999996" header="0.31496062000000002" footer="0.31496062000000002"/>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tabColor rgb="FF002060"/>
  </sheetPr>
  <dimension ref="A1:H31"/>
  <sheetViews>
    <sheetView topLeftCell="A16" zoomScaleNormal="100" workbookViewId="0">
      <selection activeCell="A35" sqref="A35"/>
    </sheetView>
  </sheetViews>
  <sheetFormatPr defaultRowHeight="15" x14ac:dyDescent="0.25"/>
  <cols>
    <col min="1" max="1" width="7.140625" bestFit="1" customWidth="1"/>
    <col min="2" max="2" width="20.28515625" bestFit="1" customWidth="1"/>
    <col min="3" max="3" width="10.7109375" bestFit="1" customWidth="1"/>
    <col min="4" max="4" width="14.42578125" bestFit="1" customWidth="1"/>
    <col min="5" max="5" width="12.7109375" bestFit="1" customWidth="1"/>
    <col min="6" max="6" width="4" bestFit="1" customWidth="1"/>
    <col min="7" max="7" width="22.5703125" bestFit="1" customWidth="1"/>
    <col min="8" max="8" width="11.28515625" bestFit="1" customWidth="1"/>
  </cols>
  <sheetData>
    <row r="1" spans="1:8" ht="15.75" thickBot="1" x14ac:dyDescent="0.3">
      <c r="A1" s="118" t="s">
        <v>41</v>
      </c>
      <c r="B1" s="118" t="s">
        <v>42</v>
      </c>
      <c r="C1" s="118" t="s">
        <v>43</v>
      </c>
      <c r="D1" s="118" t="s">
        <v>44</v>
      </c>
      <c r="E1" s="118" t="s">
        <v>45</v>
      </c>
      <c r="F1" s="118" t="s">
        <v>46</v>
      </c>
      <c r="G1" s="118" t="s">
        <v>47</v>
      </c>
      <c r="H1" s="119" t="s">
        <v>48</v>
      </c>
    </row>
    <row r="2" spans="1:8" x14ac:dyDescent="0.25">
      <c r="A2" s="136">
        <v>389</v>
      </c>
      <c r="B2" s="120" t="s">
        <v>49</v>
      </c>
      <c r="C2" s="121">
        <v>42666</v>
      </c>
      <c r="D2" s="132">
        <v>7697406.2000000002</v>
      </c>
      <c r="E2" s="120" t="s">
        <v>50</v>
      </c>
      <c r="F2" s="120" t="s">
        <v>51</v>
      </c>
      <c r="G2" s="120" t="s">
        <v>52</v>
      </c>
      <c r="H2" s="128">
        <v>0.02</v>
      </c>
    </row>
    <row r="3" spans="1:8" x14ac:dyDescent="0.25">
      <c r="A3" s="118">
        <v>434</v>
      </c>
      <c r="B3" s="122" t="s">
        <v>53</v>
      </c>
      <c r="C3" s="123">
        <v>42162</v>
      </c>
      <c r="D3" s="133">
        <v>3555701.16</v>
      </c>
      <c r="E3" s="122" t="s">
        <v>54</v>
      </c>
      <c r="F3" s="122" t="s">
        <v>55</v>
      </c>
      <c r="G3" s="122" t="s">
        <v>56</v>
      </c>
      <c r="H3" s="129">
        <v>0.03</v>
      </c>
    </row>
    <row r="4" spans="1:8" x14ac:dyDescent="0.25">
      <c r="A4" s="137">
        <v>411</v>
      </c>
      <c r="B4" s="124" t="s">
        <v>57</v>
      </c>
      <c r="C4" s="125">
        <v>42126</v>
      </c>
      <c r="D4" s="134">
        <v>2482624.8199999998</v>
      </c>
      <c r="E4" s="124" t="s">
        <v>58</v>
      </c>
      <c r="F4" s="124" t="s">
        <v>59</v>
      </c>
      <c r="G4" s="124" t="s">
        <v>60</v>
      </c>
      <c r="H4" s="130">
        <v>0.03</v>
      </c>
    </row>
    <row r="5" spans="1:8" x14ac:dyDescent="0.25">
      <c r="A5" s="118">
        <v>200</v>
      </c>
      <c r="B5" s="122" t="s">
        <v>61</v>
      </c>
      <c r="C5" s="123">
        <v>42379</v>
      </c>
      <c r="D5" s="133">
        <v>9321750.8200000003</v>
      </c>
      <c r="E5" s="122" t="s">
        <v>58</v>
      </c>
      <c r="F5" s="122" t="s">
        <v>62</v>
      </c>
      <c r="G5" s="122" t="s">
        <v>63</v>
      </c>
      <c r="H5" s="129">
        <v>0.03</v>
      </c>
    </row>
    <row r="6" spans="1:8" x14ac:dyDescent="0.25">
      <c r="A6" s="137">
        <v>390</v>
      </c>
      <c r="B6" s="124" t="s">
        <v>64</v>
      </c>
      <c r="C6" s="125">
        <v>42568</v>
      </c>
      <c r="D6" s="134">
        <v>9238304.1799999997</v>
      </c>
      <c r="E6" s="124" t="s">
        <v>58</v>
      </c>
      <c r="F6" s="124" t="s">
        <v>62</v>
      </c>
      <c r="G6" s="124" t="s">
        <v>65</v>
      </c>
      <c r="H6" s="130">
        <v>0.02</v>
      </c>
    </row>
    <row r="7" spans="1:8" x14ac:dyDescent="0.25">
      <c r="A7" s="118">
        <v>238</v>
      </c>
      <c r="B7" s="122" t="s">
        <v>66</v>
      </c>
      <c r="C7" s="123">
        <v>42339</v>
      </c>
      <c r="D7" s="133">
        <v>7207150.0700000003</v>
      </c>
      <c r="E7" s="122" t="s">
        <v>50</v>
      </c>
      <c r="F7" s="122" t="s">
        <v>67</v>
      </c>
      <c r="G7" s="122" t="s">
        <v>68</v>
      </c>
      <c r="H7" s="129">
        <v>7.0000000000000007E-2</v>
      </c>
    </row>
    <row r="8" spans="1:8" x14ac:dyDescent="0.25">
      <c r="A8" s="137">
        <v>430</v>
      </c>
      <c r="B8" s="124" t="s">
        <v>69</v>
      </c>
      <c r="C8" s="125">
        <v>42061</v>
      </c>
      <c r="D8" s="134">
        <v>6916282.4699999997</v>
      </c>
      <c r="E8" s="124" t="s">
        <v>54</v>
      </c>
      <c r="F8" s="124" t="s">
        <v>70</v>
      </c>
      <c r="G8" s="124" t="s">
        <v>71</v>
      </c>
      <c r="H8" s="130">
        <v>0.03</v>
      </c>
    </row>
    <row r="9" spans="1:8" x14ac:dyDescent="0.25">
      <c r="A9" s="118">
        <v>264</v>
      </c>
      <c r="B9" s="122" t="s">
        <v>72</v>
      </c>
      <c r="C9" s="123">
        <v>42507</v>
      </c>
      <c r="D9" s="133">
        <v>6967837.8799999999</v>
      </c>
      <c r="E9" s="122" t="s">
        <v>54</v>
      </c>
      <c r="F9" s="122" t="s">
        <v>73</v>
      </c>
      <c r="G9" s="122" t="s">
        <v>74</v>
      </c>
      <c r="H9" s="129">
        <v>0.01</v>
      </c>
    </row>
    <row r="10" spans="1:8" x14ac:dyDescent="0.25">
      <c r="A10" s="137">
        <v>321</v>
      </c>
      <c r="B10" s="124" t="s">
        <v>75</v>
      </c>
      <c r="C10" s="125">
        <v>42583</v>
      </c>
      <c r="D10" s="134">
        <v>8780862.5600000005</v>
      </c>
      <c r="E10" s="124" t="s">
        <v>50</v>
      </c>
      <c r="F10" s="124" t="s">
        <v>67</v>
      </c>
      <c r="G10" s="124" t="s">
        <v>76</v>
      </c>
      <c r="H10" s="130">
        <v>0.01</v>
      </c>
    </row>
    <row r="11" spans="1:8" x14ac:dyDescent="0.25">
      <c r="A11" s="118">
        <v>243</v>
      </c>
      <c r="B11" s="122" t="s">
        <v>77</v>
      </c>
      <c r="C11" s="123">
        <v>42394</v>
      </c>
      <c r="D11" s="133">
        <v>3941882.23</v>
      </c>
      <c r="E11" s="122" t="s">
        <v>78</v>
      </c>
      <c r="F11" s="122" t="s">
        <v>79</v>
      </c>
      <c r="G11" s="122" t="s">
        <v>80</v>
      </c>
      <c r="H11" s="129">
        <v>0.06</v>
      </c>
    </row>
    <row r="12" spans="1:8" x14ac:dyDescent="0.25">
      <c r="A12" s="137">
        <v>328</v>
      </c>
      <c r="B12" s="124" t="s">
        <v>81</v>
      </c>
      <c r="C12" s="125">
        <v>42731</v>
      </c>
      <c r="D12" s="134">
        <v>5337039.3499999996</v>
      </c>
      <c r="E12" s="124" t="s">
        <v>54</v>
      </c>
      <c r="F12" s="124" t="s">
        <v>82</v>
      </c>
      <c r="G12" s="124" t="s">
        <v>83</v>
      </c>
      <c r="H12" s="130">
        <v>0.08</v>
      </c>
    </row>
    <row r="13" spans="1:8" x14ac:dyDescent="0.25">
      <c r="A13" s="118">
        <v>400</v>
      </c>
      <c r="B13" s="122" t="s">
        <v>84</v>
      </c>
      <c r="C13" s="123">
        <v>42293</v>
      </c>
      <c r="D13" s="133">
        <v>3891730.97</v>
      </c>
      <c r="E13" s="122" t="s">
        <v>50</v>
      </c>
      <c r="F13" s="122" t="s">
        <v>67</v>
      </c>
      <c r="G13" s="122" t="s">
        <v>85</v>
      </c>
      <c r="H13" s="129">
        <v>0.01</v>
      </c>
    </row>
    <row r="14" spans="1:8" x14ac:dyDescent="0.25">
      <c r="A14" s="137">
        <v>205</v>
      </c>
      <c r="B14" s="124" t="s">
        <v>86</v>
      </c>
      <c r="C14" s="125">
        <v>42579</v>
      </c>
      <c r="D14" s="134">
        <v>1906771.12</v>
      </c>
      <c r="E14" s="124" t="s">
        <v>54</v>
      </c>
      <c r="F14" s="124" t="s">
        <v>87</v>
      </c>
      <c r="G14" s="124" t="s">
        <v>88</v>
      </c>
      <c r="H14" s="130">
        <v>0.02</v>
      </c>
    </row>
    <row r="15" spans="1:8" x14ac:dyDescent="0.25">
      <c r="A15" s="138">
        <v>387</v>
      </c>
      <c r="B15" s="126" t="s">
        <v>89</v>
      </c>
      <c r="C15" s="127">
        <v>42077</v>
      </c>
      <c r="D15" s="135">
        <v>4862678.3</v>
      </c>
      <c r="E15" s="126" t="s">
        <v>90</v>
      </c>
      <c r="F15" s="126" t="s">
        <v>91</v>
      </c>
      <c r="G15" s="126" t="s">
        <v>92</v>
      </c>
      <c r="H15" s="131">
        <v>0.02</v>
      </c>
    </row>
    <row r="17" spans="1:8" x14ac:dyDescent="0.25">
      <c r="A17" t="s">
        <v>41</v>
      </c>
      <c r="B17" t="s">
        <v>42</v>
      </c>
      <c r="C17" t="s">
        <v>43</v>
      </c>
      <c r="D17" t="s">
        <v>44</v>
      </c>
      <c r="E17" t="s">
        <v>45</v>
      </c>
      <c r="F17" t="s">
        <v>46</v>
      </c>
      <c r="G17" t="s">
        <v>47</v>
      </c>
      <c r="H17" t="s">
        <v>48</v>
      </c>
    </row>
    <row r="18" spans="1:8" x14ac:dyDescent="0.25">
      <c r="A18">
        <v>389</v>
      </c>
      <c r="B18" t="s">
        <v>49</v>
      </c>
      <c r="C18">
        <v>42666</v>
      </c>
      <c r="D18">
        <v>7697406.2000000002</v>
      </c>
      <c r="E18" t="s">
        <v>50</v>
      </c>
      <c r="F18" t="s">
        <v>51</v>
      </c>
      <c r="G18" t="s">
        <v>52</v>
      </c>
      <c r="H18">
        <v>0.02</v>
      </c>
    </row>
    <row r="19" spans="1:8" x14ac:dyDescent="0.25">
      <c r="A19">
        <v>434</v>
      </c>
      <c r="B19" t="s">
        <v>53</v>
      </c>
      <c r="C19">
        <v>42162</v>
      </c>
      <c r="D19">
        <v>3555701.16</v>
      </c>
      <c r="E19" t="s">
        <v>54</v>
      </c>
      <c r="F19" t="s">
        <v>55</v>
      </c>
      <c r="G19" t="s">
        <v>56</v>
      </c>
      <c r="H19">
        <v>0.03</v>
      </c>
    </row>
    <row r="20" spans="1:8" x14ac:dyDescent="0.25">
      <c r="A20">
        <v>411</v>
      </c>
      <c r="B20" t="s">
        <v>57</v>
      </c>
      <c r="C20">
        <v>42126</v>
      </c>
      <c r="D20">
        <v>2482624.8199999998</v>
      </c>
      <c r="E20" t="s">
        <v>58</v>
      </c>
      <c r="F20" t="s">
        <v>59</v>
      </c>
      <c r="G20" t="s">
        <v>60</v>
      </c>
      <c r="H20">
        <v>0.03</v>
      </c>
    </row>
    <row r="21" spans="1:8" x14ac:dyDescent="0.25">
      <c r="A21">
        <v>200</v>
      </c>
      <c r="B21" t="s">
        <v>61</v>
      </c>
      <c r="C21">
        <v>42379</v>
      </c>
      <c r="D21">
        <v>9321750.8200000003</v>
      </c>
      <c r="E21" t="s">
        <v>58</v>
      </c>
      <c r="F21" t="s">
        <v>62</v>
      </c>
      <c r="G21" t="s">
        <v>63</v>
      </c>
      <c r="H21">
        <v>0.03</v>
      </c>
    </row>
    <row r="22" spans="1:8" x14ac:dyDescent="0.25">
      <c r="A22">
        <v>390</v>
      </c>
      <c r="B22" t="s">
        <v>64</v>
      </c>
      <c r="C22">
        <v>42568</v>
      </c>
      <c r="D22">
        <v>9238304.1799999997</v>
      </c>
      <c r="E22" t="s">
        <v>58</v>
      </c>
      <c r="F22" t="s">
        <v>62</v>
      </c>
      <c r="G22" t="s">
        <v>65</v>
      </c>
      <c r="H22">
        <v>0.02</v>
      </c>
    </row>
    <row r="23" spans="1:8" x14ac:dyDescent="0.25">
      <c r="A23">
        <v>238</v>
      </c>
      <c r="B23" t="s">
        <v>66</v>
      </c>
      <c r="C23">
        <v>42339</v>
      </c>
      <c r="D23">
        <v>7207150.0700000003</v>
      </c>
      <c r="E23" t="s">
        <v>50</v>
      </c>
      <c r="F23" t="s">
        <v>67</v>
      </c>
      <c r="G23" t="s">
        <v>68</v>
      </c>
      <c r="H23">
        <v>7.0000000000000007E-2</v>
      </c>
    </row>
    <row r="24" spans="1:8" x14ac:dyDescent="0.25">
      <c r="A24">
        <v>430</v>
      </c>
      <c r="B24" t="s">
        <v>69</v>
      </c>
      <c r="C24">
        <v>42061</v>
      </c>
      <c r="D24">
        <v>6916282.4699999997</v>
      </c>
      <c r="E24" t="s">
        <v>54</v>
      </c>
      <c r="F24" t="s">
        <v>70</v>
      </c>
      <c r="G24" t="s">
        <v>71</v>
      </c>
      <c r="H24">
        <v>0.03</v>
      </c>
    </row>
    <row r="25" spans="1:8" x14ac:dyDescent="0.25">
      <c r="A25">
        <v>264</v>
      </c>
      <c r="B25" t="s">
        <v>72</v>
      </c>
      <c r="C25">
        <v>42507</v>
      </c>
      <c r="D25">
        <v>6967837.8799999999</v>
      </c>
      <c r="E25" t="s">
        <v>54</v>
      </c>
      <c r="F25" t="s">
        <v>73</v>
      </c>
      <c r="G25" t="s">
        <v>74</v>
      </c>
      <c r="H25">
        <v>0.01</v>
      </c>
    </row>
    <row r="26" spans="1:8" x14ac:dyDescent="0.25">
      <c r="A26">
        <v>321</v>
      </c>
      <c r="B26" t="s">
        <v>75</v>
      </c>
      <c r="C26">
        <v>42583</v>
      </c>
      <c r="D26">
        <v>8780862.5600000005</v>
      </c>
      <c r="E26" t="s">
        <v>50</v>
      </c>
      <c r="F26" t="s">
        <v>67</v>
      </c>
      <c r="G26" t="s">
        <v>76</v>
      </c>
      <c r="H26">
        <v>0.01</v>
      </c>
    </row>
    <row r="27" spans="1:8" x14ac:dyDescent="0.25">
      <c r="A27">
        <v>243</v>
      </c>
      <c r="B27" t="s">
        <v>77</v>
      </c>
      <c r="C27">
        <v>42394</v>
      </c>
      <c r="D27">
        <v>3941882.23</v>
      </c>
      <c r="E27" t="s">
        <v>78</v>
      </c>
      <c r="F27" t="s">
        <v>79</v>
      </c>
      <c r="G27" t="s">
        <v>80</v>
      </c>
      <c r="H27">
        <v>0.06</v>
      </c>
    </row>
    <row r="28" spans="1:8" x14ac:dyDescent="0.25">
      <c r="A28">
        <v>328</v>
      </c>
      <c r="B28" t="s">
        <v>81</v>
      </c>
      <c r="C28">
        <v>42731</v>
      </c>
      <c r="D28">
        <v>5337039.3499999996</v>
      </c>
      <c r="E28" t="s">
        <v>54</v>
      </c>
      <c r="F28" t="s">
        <v>82</v>
      </c>
      <c r="G28" t="s">
        <v>83</v>
      </c>
      <c r="H28">
        <v>0.08</v>
      </c>
    </row>
    <row r="29" spans="1:8" x14ac:dyDescent="0.25">
      <c r="A29">
        <v>400</v>
      </c>
      <c r="B29" t="s">
        <v>84</v>
      </c>
      <c r="C29">
        <v>42293</v>
      </c>
      <c r="D29">
        <v>3891730.97</v>
      </c>
      <c r="E29" t="s">
        <v>50</v>
      </c>
      <c r="F29" t="s">
        <v>67</v>
      </c>
      <c r="G29" t="s">
        <v>85</v>
      </c>
      <c r="H29">
        <v>0.01</v>
      </c>
    </row>
    <row r="30" spans="1:8" x14ac:dyDescent="0.25">
      <c r="A30">
        <v>205</v>
      </c>
      <c r="B30" t="s">
        <v>86</v>
      </c>
      <c r="C30">
        <v>42579</v>
      </c>
      <c r="D30">
        <v>1906771.12</v>
      </c>
      <c r="E30" t="s">
        <v>54</v>
      </c>
      <c r="F30" t="s">
        <v>87</v>
      </c>
      <c r="G30" t="s">
        <v>88</v>
      </c>
      <c r="H30">
        <v>0.02</v>
      </c>
    </row>
    <row r="31" spans="1:8" x14ac:dyDescent="0.25">
      <c r="A31">
        <v>387</v>
      </c>
      <c r="B31" t="s">
        <v>89</v>
      </c>
      <c r="C31">
        <v>42077</v>
      </c>
      <c r="D31">
        <v>4862678.3</v>
      </c>
      <c r="E31" t="s">
        <v>90</v>
      </c>
      <c r="F31" t="s">
        <v>91</v>
      </c>
      <c r="G31" t="s">
        <v>92</v>
      </c>
      <c r="H31">
        <v>0.02</v>
      </c>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tabColor rgb="FF002060"/>
  </sheetPr>
  <dimension ref="A1:Q19"/>
  <sheetViews>
    <sheetView workbookViewId="0"/>
  </sheetViews>
  <sheetFormatPr defaultRowHeight="15" x14ac:dyDescent="0.25"/>
  <cols>
    <col min="1" max="1" width="15.5703125" bestFit="1" customWidth="1"/>
    <col min="2" max="2" width="10.42578125" bestFit="1" customWidth="1"/>
    <col min="3" max="3" width="12.42578125" customWidth="1"/>
    <col min="4" max="4" width="18" bestFit="1" customWidth="1"/>
    <col min="5" max="5" width="14.5703125" customWidth="1"/>
    <col min="6" max="6" width="10" customWidth="1"/>
  </cols>
  <sheetData>
    <row r="1" spans="1:17" s="19" customFormat="1" ht="27" x14ac:dyDescent="0.35">
      <c r="A1" s="21" t="s">
        <v>0</v>
      </c>
      <c r="B1" s="1" t="s">
        <v>1</v>
      </c>
      <c r="C1" s="22" t="s">
        <v>2</v>
      </c>
      <c r="D1" s="20" t="s">
        <v>3</v>
      </c>
      <c r="E1" s="23" t="s">
        <v>4</v>
      </c>
      <c r="L1"/>
      <c r="M1"/>
      <c r="P1"/>
    </row>
    <row r="2" spans="1:17" s="19" customFormat="1" ht="27" x14ac:dyDescent="0.35">
      <c r="A2" s="21" t="s">
        <v>1321</v>
      </c>
      <c r="B2" s="1">
        <v>743</v>
      </c>
      <c r="C2" s="22">
        <v>2000</v>
      </c>
      <c r="D2" s="20">
        <v>622</v>
      </c>
      <c r="E2" s="23">
        <v>1486000</v>
      </c>
      <c r="F2" s="1"/>
      <c r="G2" s="1"/>
      <c r="H2" s="1"/>
      <c r="I2" s="1"/>
      <c r="J2" s="1"/>
      <c r="K2" s="1"/>
      <c r="L2"/>
      <c r="M2"/>
      <c r="N2"/>
      <c r="O2"/>
      <c r="P2"/>
      <c r="Q2"/>
    </row>
    <row r="3" spans="1:17" s="19" customFormat="1" ht="27" x14ac:dyDescent="0.35">
      <c r="A3" s="21" t="s">
        <v>1322</v>
      </c>
      <c r="B3" s="1">
        <v>859</v>
      </c>
      <c r="C3" s="22">
        <v>165</v>
      </c>
      <c r="D3" s="20">
        <v>911</v>
      </c>
      <c r="E3" s="23">
        <v>1417350</v>
      </c>
      <c r="F3" s="1"/>
      <c r="G3" s="1"/>
      <c r="H3" s="1"/>
      <c r="I3" s="1"/>
      <c r="J3" s="1"/>
      <c r="K3" s="1"/>
      <c r="L3"/>
      <c r="M3"/>
      <c r="N3"/>
      <c r="O3"/>
      <c r="P3"/>
      <c r="Q3"/>
    </row>
    <row r="4" spans="1:17" s="19" customFormat="1" ht="27" x14ac:dyDescent="0.35">
      <c r="A4" s="21" t="s">
        <v>1323</v>
      </c>
      <c r="B4" s="1">
        <v>934</v>
      </c>
      <c r="C4" s="22">
        <v>1093</v>
      </c>
      <c r="D4" s="20">
        <v>514</v>
      </c>
      <c r="E4" s="23">
        <v>23350</v>
      </c>
      <c r="F4" s="1"/>
      <c r="G4" s="1"/>
      <c r="H4" s="1"/>
      <c r="I4" s="1"/>
      <c r="J4" s="1"/>
      <c r="K4" s="1"/>
      <c r="L4"/>
      <c r="M4"/>
      <c r="N4"/>
      <c r="O4"/>
      <c r="P4"/>
      <c r="Q4"/>
    </row>
    <row r="5" spans="1:17" s="19" customFormat="1" ht="27" x14ac:dyDescent="0.35">
      <c r="A5" s="21" t="s">
        <v>1324</v>
      </c>
      <c r="B5" s="1">
        <v>101</v>
      </c>
      <c r="C5" s="22">
        <v>989.9</v>
      </c>
      <c r="D5" s="20">
        <v>257</v>
      </c>
      <c r="E5" s="23">
        <v>3535</v>
      </c>
      <c r="F5" s="1"/>
      <c r="G5" s="1"/>
      <c r="H5" s="1"/>
      <c r="I5" s="1"/>
      <c r="J5" s="1"/>
      <c r="K5" s="1"/>
      <c r="L5"/>
      <c r="M5"/>
      <c r="N5"/>
      <c r="O5"/>
      <c r="P5"/>
      <c r="Q5"/>
    </row>
    <row r="6" spans="1:17" ht="27" x14ac:dyDescent="0.35">
      <c r="A6" s="21" t="s">
        <v>1325</v>
      </c>
      <c r="B6" s="1">
        <v>434</v>
      </c>
      <c r="C6" s="22">
        <v>435.32</v>
      </c>
      <c r="D6" s="20">
        <v>732</v>
      </c>
      <c r="E6" s="23">
        <v>188928.88</v>
      </c>
      <c r="F6" s="1"/>
      <c r="G6" s="1"/>
      <c r="H6" s="1"/>
      <c r="I6" s="1"/>
      <c r="J6" s="1"/>
      <c r="K6" s="1"/>
    </row>
    <row r="7" spans="1:17" ht="27" x14ac:dyDescent="0.35">
      <c r="A7" s="21" t="s">
        <v>1327</v>
      </c>
      <c r="B7" s="1">
        <v>778</v>
      </c>
      <c r="C7" s="22">
        <v>249.9</v>
      </c>
      <c r="D7" s="20">
        <v>206</v>
      </c>
      <c r="E7" s="23">
        <v>336516.12</v>
      </c>
      <c r="F7" s="1"/>
      <c r="G7" s="1"/>
      <c r="H7" s="1"/>
      <c r="I7" s="1"/>
      <c r="J7" s="1"/>
      <c r="K7" s="1"/>
    </row>
    <row r="8" spans="1:17" ht="27" x14ac:dyDescent="0.35">
      <c r="A8" s="21" t="s">
        <v>1326</v>
      </c>
      <c r="B8" s="1">
        <v>590</v>
      </c>
      <c r="C8" s="22">
        <v>132.25</v>
      </c>
      <c r="D8" s="20">
        <v>767</v>
      </c>
      <c r="E8" s="23">
        <v>78027.5</v>
      </c>
      <c r="F8" s="1"/>
      <c r="G8" s="1"/>
      <c r="H8" s="1"/>
      <c r="I8" s="1"/>
      <c r="J8" s="1"/>
      <c r="K8" s="1"/>
    </row>
    <row r="9" spans="1:17" x14ac:dyDescent="0.25">
      <c r="A9" s="1"/>
      <c r="B9" s="1"/>
      <c r="C9" s="1"/>
      <c r="D9" s="1"/>
      <c r="E9" s="1"/>
      <c r="F9" s="1"/>
      <c r="G9" s="1"/>
      <c r="H9" s="1"/>
      <c r="I9" s="1"/>
      <c r="J9" s="1"/>
      <c r="K9" s="1"/>
    </row>
    <row r="10" spans="1:17" x14ac:dyDescent="0.25">
      <c r="A10" s="1"/>
      <c r="B10" s="1"/>
      <c r="C10" s="1"/>
      <c r="D10" s="1"/>
      <c r="E10" s="1"/>
      <c r="F10" s="1"/>
      <c r="G10" s="1"/>
      <c r="H10" s="1"/>
      <c r="I10" s="1"/>
      <c r="J10" s="1"/>
      <c r="K10" s="1"/>
    </row>
    <row r="11" spans="1:17" x14ac:dyDescent="0.25">
      <c r="A11" s="1"/>
      <c r="B11" s="1"/>
      <c r="C11" s="1"/>
      <c r="D11" s="1"/>
      <c r="E11" s="1"/>
      <c r="F11" s="1"/>
      <c r="G11" s="1"/>
      <c r="H11" s="1"/>
      <c r="I11" s="1"/>
      <c r="J11" s="1"/>
      <c r="K11" s="1"/>
    </row>
    <row r="12" spans="1:17" x14ac:dyDescent="0.25">
      <c r="A12" s="1"/>
      <c r="B12" s="1"/>
      <c r="C12" s="1"/>
      <c r="D12" s="1"/>
      <c r="E12" s="1"/>
      <c r="F12" s="1"/>
      <c r="G12" s="1"/>
      <c r="H12" s="1"/>
      <c r="I12" s="1"/>
      <c r="J12" s="1"/>
      <c r="K12" s="1"/>
    </row>
    <row r="13" spans="1:17" x14ac:dyDescent="0.25">
      <c r="A13" s="1"/>
      <c r="B13" s="1"/>
      <c r="C13" s="1"/>
      <c r="D13" s="1"/>
      <c r="E13" s="1"/>
      <c r="F13" s="1"/>
      <c r="G13" s="1"/>
      <c r="H13" s="1"/>
      <c r="I13" s="1"/>
      <c r="J13" s="1"/>
      <c r="K13" s="1"/>
    </row>
    <row r="14" spans="1:17" x14ac:dyDescent="0.25">
      <c r="A14" s="1"/>
      <c r="B14" s="1"/>
      <c r="C14" s="1"/>
      <c r="D14" s="1"/>
      <c r="E14" s="1"/>
      <c r="F14" s="1"/>
      <c r="G14" s="1"/>
      <c r="H14" s="1"/>
      <c r="I14" s="1"/>
      <c r="J14" s="1"/>
      <c r="K14" s="1"/>
    </row>
    <row r="15" spans="1:17" x14ac:dyDescent="0.25">
      <c r="A15" s="1"/>
      <c r="B15" s="1"/>
      <c r="C15" s="1"/>
      <c r="D15" s="1"/>
      <c r="E15" s="1"/>
      <c r="F15" s="1"/>
      <c r="G15" s="1"/>
      <c r="H15" s="1"/>
      <c r="I15" s="1"/>
      <c r="J15" s="1"/>
      <c r="K15" s="1"/>
    </row>
    <row r="16" spans="1:17" x14ac:dyDescent="0.25">
      <c r="A16" s="1"/>
      <c r="B16" s="1"/>
      <c r="C16" s="1"/>
      <c r="D16" s="1"/>
      <c r="E16" s="1"/>
      <c r="F16" s="1"/>
      <c r="G16" s="1"/>
      <c r="H16" s="1"/>
      <c r="I16" s="1"/>
      <c r="J16" s="1"/>
      <c r="K16" s="1"/>
    </row>
    <row r="17" spans="1:11" x14ac:dyDescent="0.25">
      <c r="A17" s="1"/>
      <c r="B17" s="1"/>
      <c r="C17" s="1"/>
      <c r="D17" s="1"/>
      <c r="E17" s="1"/>
      <c r="F17" s="1"/>
      <c r="G17" s="1"/>
      <c r="H17" s="1"/>
      <c r="I17" s="1"/>
      <c r="J17" s="1"/>
      <c r="K17" s="1"/>
    </row>
    <row r="18" spans="1:11" x14ac:dyDescent="0.25">
      <c r="A18" s="1"/>
      <c r="B18" s="1"/>
      <c r="C18" s="1"/>
      <c r="D18" s="1"/>
      <c r="E18" s="1"/>
      <c r="F18" s="1"/>
      <c r="G18" s="1"/>
      <c r="H18" s="1"/>
      <c r="I18" s="1"/>
      <c r="J18" s="1"/>
      <c r="K18" s="1"/>
    </row>
    <row r="19" spans="1:11" x14ac:dyDescent="0.25">
      <c r="F19" s="1"/>
      <c r="G19" s="1"/>
      <c r="H19" s="1"/>
      <c r="I19" s="1"/>
      <c r="J19" s="1"/>
      <c r="K19" s="1"/>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tabColor rgb="FF002060"/>
  </sheetPr>
  <dimension ref="A22:O33"/>
  <sheetViews>
    <sheetView topLeftCell="A17" zoomScaleNormal="100" workbookViewId="0">
      <selection activeCell="A25" sqref="A25:H25"/>
    </sheetView>
  </sheetViews>
  <sheetFormatPr defaultRowHeight="15" customHeight="1" x14ac:dyDescent="0.25"/>
  <cols>
    <col min="1" max="1" width="10.7109375" bestFit="1" customWidth="1"/>
    <col min="2" max="2" width="34.42578125" bestFit="1" customWidth="1"/>
    <col min="3" max="3" width="23.140625" bestFit="1" customWidth="1"/>
    <col min="4" max="4" width="21.42578125" bestFit="1" customWidth="1"/>
    <col min="5" max="5" width="9.85546875" bestFit="1" customWidth="1"/>
    <col min="6" max="8" width="11" bestFit="1" customWidth="1"/>
    <col min="9" max="9" width="26" bestFit="1" customWidth="1"/>
  </cols>
  <sheetData>
    <row r="22" spans="1:15" ht="15" customHeight="1" x14ac:dyDescent="0.25">
      <c r="A22" t="s">
        <v>12</v>
      </c>
    </row>
    <row r="23" spans="1:15" s="105" customFormat="1" x14ac:dyDescent="0.25">
      <c r="A23" t="s">
        <v>13</v>
      </c>
      <c r="C23"/>
      <c r="D23"/>
      <c r="E23"/>
      <c r="F23"/>
      <c r="G23"/>
      <c r="H23"/>
      <c r="I23"/>
    </row>
    <row r="25" spans="1:15" x14ac:dyDescent="0.25">
      <c r="A25" t="s">
        <v>13</v>
      </c>
      <c r="B25" t="s">
        <v>14</v>
      </c>
      <c r="C25" t="s">
        <v>15</v>
      </c>
      <c r="D25" t="s">
        <v>16</v>
      </c>
      <c r="E25" t="s">
        <v>17</v>
      </c>
      <c r="F25" t="s">
        <v>18</v>
      </c>
      <c r="G25" t="s">
        <v>19</v>
      </c>
      <c r="H25" t="s">
        <v>20</v>
      </c>
      <c r="I25" t="s">
        <v>21</v>
      </c>
    </row>
    <row r="26" spans="1:15" x14ac:dyDescent="0.25">
      <c r="B26" t="s">
        <v>22</v>
      </c>
      <c r="C26" t="s">
        <v>23</v>
      </c>
      <c r="D26" t="s">
        <v>24</v>
      </c>
      <c r="E26" t="s">
        <v>25</v>
      </c>
      <c r="F26">
        <v>1235550123</v>
      </c>
      <c r="G26">
        <v>1235550131</v>
      </c>
      <c r="H26">
        <v>1235550139</v>
      </c>
      <c r="I26" t="s">
        <v>26</v>
      </c>
      <c r="J26" s="16"/>
      <c r="K26" s="16"/>
      <c r="L26" s="16"/>
      <c r="M26" s="16"/>
      <c r="N26" s="16"/>
      <c r="O26" s="16"/>
    </row>
    <row r="27" spans="1:15" ht="15" customHeight="1" x14ac:dyDescent="0.25">
      <c r="B27" t="s">
        <v>27</v>
      </c>
      <c r="C27" t="s">
        <v>28</v>
      </c>
      <c r="D27" t="s">
        <v>263</v>
      </c>
      <c r="E27" t="s">
        <v>29</v>
      </c>
      <c r="F27">
        <v>1235550124</v>
      </c>
      <c r="G27">
        <v>1235550132</v>
      </c>
      <c r="H27">
        <v>1235550140</v>
      </c>
      <c r="I27" t="s">
        <v>30</v>
      </c>
    </row>
    <row r="28" spans="1:15" ht="15" customHeight="1" x14ac:dyDescent="0.25">
      <c r="B28" t="s">
        <v>31</v>
      </c>
      <c r="C28" t="s">
        <v>32</v>
      </c>
      <c r="D28" t="s">
        <v>264</v>
      </c>
      <c r="E28" t="s">
        <v>25</v>
      </c>
      <c r="F28">
        <v>1235550125</v>
      </c>
      <c r="G28">
        <v>1235550133</v>
      </c>
      <c r="H28">
        <v>1235550141</v>
      </c>
      <c r="I28" t="s">
        <v>33</v>
      </c>
    </row>
    <row r="29" spans="1:15" ht="15" customHeight="1" x14ac:dyDescent="0.25">
      <c r="B29" t="s">
        <v>34</v>
      </c>
      <c r="C29" t="s">
        <v>35</v>
      </c>
      <c r="D29" t="s">
        <v>265</v>
      </c>
      <c r="E29" t="s">
        <v>29</v>
      </c>
      <c r="F29">
        <v>1235550126</v>
      </c>
      <c r="G29">
        <v>1235550134</v>
      </c>
      <c r="H29">
        <v>1235550142</v>
      </c>
      <c r="I29" t="s">
        <v>36</v>
      </c>
    </row>
    <row r="30" spans="1:15" ht="15" customHeight="1" x14ac:dyDescent="0.25">
      <c r="B30" t="s">
        <v>37</v>
      </c>
      <c r="C30" t="s">
        <v>38</v>
      </c>
      <c r="D30" t="s">
        <v>266</v>
      </c>
      <c r="E30" t="s">
        <v>29</v>
      </c>
      <c r="F30">
        <v>1235550127</v>
      </c>
      <c r="G30">
        <v>1235550135</v>
      </c>
      <c r="H30">
        <v>1235550143</v>
      </c>
      <c r="I30" t="s">
        <v>39</v>
      </c>
    </row>
    <row r="31" spans="1:15" ht="15" customHeight="1" x14ac:dyDescent="0.25">
      <c r="B31" t="s">
        <v>254</v>
      </c>
      <c r="C31" t="s">
        <v>257</v>
      </c>
      <c r="D31" t="s">
        <v>260</v>
      </c>
      <c r="E31" t="s">
        <v>29</v>
      </c>
      <c r="F31">
        <v>1235550127</v>
      </c>
      <c r="G31">
        <v>1235550136</v>
      </c>
      <c r="H31">
        <v>1235550144</v>
      </c>
      <c r="I31" t="s">
        <v>267</v>
      </c>
    </row>
    <row r="32" spans="1:15" ht="15" customHeight="1" x14ac:dyDescent="0.25">
      <c r="B32" t="s">
        <v>255</v>
      </c>
      <c r="C32" t="s">
        <v>258</v>
      </c>
      <c r="D32" t="s">
        <v>261</v>
      </c>
      <c r="E32" t="s">
        <v>29</v>
      </c>
      <c r="F32">
        <v>1235550128</v>
      </c>
      <c r="G32">
        <v>1235550137</v>
      </c>
      <c r="H32">
        <v>1235550145</v>
      </c>
      <c r="I32" t="s">
        <v>268</v>
      </c>
    </row>
    <row r="33" spans="2:9" ht="15" customHeight="1" x14ac:dyDescent="0.25">
      <c r="B33" t="s">
        <v>256</v>
      </c>
      <c r="C33" t="s">
        <v>259</v>
      </c>
      <c r="D33" t="s">
        <v>262</v>
      </c>
      <c r="E33" t="s">
        <v>29</v>
      </c>
      <c r="F33">
        <v>1235550128</v>
      </c>
      <c r="G33">
        <v>1235550138</v>
      </c>
      <c r="H33">
        <v>1235550146</v>
      </c>
      <c r="I33" t="s">
        <v>269</v>
      </c>
    </row>
  </sheetData>
  <pageMargins left="0.7" right="0.7" top="0.75" bottom="0.75" header="0.3" footer="0.3"/>
  <pageSetup orientation="portrait" verticalDpi="36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tabColor rgb="FF002060"/>
  </sheetPr>
  <dimension ref="A1:J8"/>
  <sheetViews>
    <sheetView showGridLines="0" topLeftCell="A7" zoomScaleNormal="100" workbookViewId="0">
      <selection activeCell="D4" sqref="D4"/>
    </sheetView>
  </sheetViews>
  <sheetFormatPr defaultRowHeight="12.75" x14ac:dyDescent="0.2"/>
  <cols>
    <col min="1" max="1" width="19.140625" style="2" bestFit="1" customWidth="1"/>
    <col min="2" max="2" width="12.42578125" style="2" customWidth="1"/>
    <col min="3" max="3" width="9.28515625" style="2" bestFit="1" customWidth="1"/>
    <col min="4" max="4" width="9.28515625" style="2" customWidth="1"/>
    <col min="5" max="5" width="9.28515625" style="2" bestFit="1" customWidth="1"/>
    <col min="6" max="6" width="17.85546875" style="2" bestFit="1" customWidth="1"/>
    <col min="7" max="7" width="9.140625" style="2"/>
    <col min="8" max="8" width="10.140625" style="2" bestFit="1" customWidth="1"/>
    <col min="9" max="9" width="13.85546875" style="2" bestFit="1" customWidth="1"/>
    <col min="10" max="10" width="31.5703125" style="2" customWidth="1"/>
    <col min="11" max="16384" width="9.140625" style="2"/>
  </cols>
  <sheetData>
    <row r="1" spans="1:10" ht="15" x14ac:dyDescent="0.2">
      <c r="A1" s="106" t="s">
        <v>0</v>
      </c>
      <c r="B1" s="106" t="s">
        <v>1</v>
      </c>
      <c r="C1" s="106" t="s">
        <v>2</v>
      </c>
      <c r="D1" s="106" t="s">
        <v>1314</v>
      </c>
      <c r="E1" s="106" t="s">
        <v>3</v>
      </c>
      <c r="F1" s="106" t="s">
        <v>4</v>
      </c>
      <c r="I1" s="2" t="s">
        <v>1315</v>
      </c>
      <c r="J1" s="107">
        <f ca="1">TODAY()</f>
        <v>42805</v>
      </c>
    </row>
    <row r="2" spans="1:10" ht="15" x14ac:dyDescent="0.2">
      <c r="A2" s="109" t="s">
        <v>5</v>
      </c>
      <c r="B2" s="106">
        <v>743</v>
      </c>
      <c r="C2" s="106">
        <v>2000</v>
      </c>
      <c r="D2" s="108">
        <v>0.02</v>
      </c>
      <c r="E2" s="106">
        <v>622</v>
      </c>
      <c r="F2" s="106">
        <v>1486000</v>
      </c>
      <c r="I2" s="2" t="s">
        <v>1320</v>
      </c>
      <c r="J2" s="2">
        <f ca="1">J1-3</f>
        <v>42802</v>
      </c>
    </row>
    <row r="3" spans="1:10" ht="15" x14ac:dyDescent="0.2">
      <c r="A3" s="109" t="s">
        <v>6</v>
      </c>
      <c r="B3" s="106">
        <v>859</v>
      </c>
      <c r="C3" s="106">
        <v>1650</v>
      </c>
      <c r="D3" s="108">
        <v>0.03</v>
      </c>
      <c r="E3" s="106">
        <v>911</v>
      </c>
      <c r="F3" s="106">
        <v>1417350</v>
      </c>
    </row>
    <row r="4" spans="1:10" ht="15" x14ac:dyDescent="0.2">
      <c r="A4" s="109" t="s">
        <v>7</v>
      </c>
      <c r="B4" s="106">
        <v>934</v>
      </c>
      <c r="C4" s="106">
        <v>25</v>
      </c>
      <c r="D4" s="108">
        <v>0.02</v>
      </c>
      <c r="E4" s="106">
        <v>1.5</v>
      </c>
      <c r="F4" s="106">
        <v>23350</v>
      </c>
    </row>
    <row r="5" spans="1:10" ht="15" x14ac:dyDescent="0.2">
      <c r="A5" s="109" t="s">
        <v>8</v>
      </c>
      <c r="B5" s="106">
        <v>101</v>
      </c>
      <c r="C5" s="106">
        <v>35</v>
      </c>
      <c r="D5" s="108">
        <v>0.04</v>
      </c>
      <c r="E5" s="106">
        <v>257</v>
      </c>
      <c r="F5" s="106">
        <v>3535</v>
      </c>
    </row>
    <row r="6" spans="1:10" ht="15" x14ac:dyDescent="0.2">
      <c r="A6" s="109" t="s">
        <v>9</v>
      </c>
      <c r="B6" s="106">
        <v>434</v>
      </c>
      <c r="C6" s="106">
        <v>435.32</v>
      </c>
      <c r="D6" s="108">
        <v>0.02</v>
      </c>
      <c r="E6" s="106">
        <v>732</v>
      </c>
      <c r="F6" s="106">
        <v>188928.88</v>
      </c>
    </row>
    <row r="7" spans="1:10" ht="15" x14ac:dyDescent="0.2">
      <c r="A7" s="109" t="s">
        <v>10</v>
      </c>
      <c r="B7" s="106">
        <v>778</v>
      </c>
      <c r="C7" s="106">
        <v>432.54</v>
      </c>
      <c r="D7" s="108">
        <v>0.03</v>
      </c>
      <c r="E7" s="106">
        <v>20.32</v>
      </c>
      <c r="F7" s="106">
        <v>336516.12</v>
      </c>
    </row>
    <row r="8" spans="1:10" ht="15" x14ac:dyDescent="0.2">
      <c r="A8" s="109" t="s">
        <v>11</v>
      </c>
      <c r="B8" s="106">
        <v>590</v>
      </c>
      <c r="C8" s="106">
        <v>132.25</v>
      </c>
      <c r="D8" s="108">
        <v>0.04</v>
      </c>
      <c r="E8" s="106">
        <v>767</v>
      </c>
      <c r="F8" s="106">
        <v>78027.5</v>
      </c>
    </row>
  </sheetData>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tabColor theme="9" tint="-0.249977111117893"/>
    <pageSetUpPr fitToPage="1"/>
  </sheetPr>
  <dimension ref="A1:Q41"/>
  <sheetViews>
    <sheetView zoomScaleNormal="100" workbookViewId="0">
      <selection activeCell="A27" sqref="A27"/>
    </sheetView>
  </sheetViews>
  <sheetFormatPr defaultRowHeight="15" x14ac:dyDescent="0.25"/>
  <cols>
    <col min="1" max="1" width="16.7109375" bestFit="1" customWidth="1"/>
    <col min="2" max="2" width="27.5703125" bestFit="1" customWidth="1"/>
    <col min="3" max="3" width="20.5703125" bestFit="1" customWidth="1"/>
    <col min="4" max="4" width="6" bestFit="1" customWidth="1"/>
    <col min="5" max="5" width="11" bestFit="1" customWidth="1"/>
    <col min="6" max="6" width="12" bestFit="1" customWidth="1"/>
    <col min="7" max="7" width="12.7109375" bestFit="1" customWidth="1"/>
    <col min="8" max="8" width="4" bestFit="1" customWidth="1"/>
    <col min="9" max="9" width="22.5703125" bestFit="1" customWidth="1"/>
    <col min="10" max="10" width="16.5703125" bestFit="1" customWidth="1"/>
    <col min="11" max="16384" width="9.140625" style="7"/>
  </cols>
  <sheetData>
    <row r="1" spans="1:17" x14ac:dyDescent="0.25">
      <c r="A1" s="19"/>
      <c r="B1" s="19"/>
      <c r="C1" s="19"/>
      <c r="D1" s="19"/>
      <c r="E1" s="19"/>
      <c r="F1" s="19"/>
      <c r="G1" s="19"/>
      <c r="H1" s="19"/>
      <c r="I1" s="19"/>
      <c r="J1" s="19"/>
      <c r="N1"/>
      <c r="P1"/>
      <c r="Q1"/>
    </row>
    <row r="2" spans="1:17" x14ac:dyDescent="0.25">
      <c r="A2" s="19"/>
      <c r="B2" s="19"/>
      <c r="C2" s="19"/>
      <c r="D2" s="19"/>
      <c r="E2" s="19"/>
      <c r="F2" s="19"/>
      <c r="G2" s="19"/>
      <c r="H2" s="19"/>
      <c r="I2" s="19"/>
      <c r="J2" s="19"/>
      <c r="P2"/>
      <c r="Q2"/>
    </row>
    <row r="3" spans="1:17" x14ac:dyDescent="0.25">
      <c r="A3" s="19"/>
      <c r="B3" s="19"/>
      <c r="C3" s="19"/>
      <c r="D3" s="19"/>
      <c r="E3" s="19"/>
      <c r="F3" s="19"/>
      <c r="G3" s="19"/>
      <c r="H3" s="19"/>
      <c r="I3" s="19"/>
      <c r="J3" s="19"/>
      <c r="P3"/>
      <c r="Q3"/>
    </row>
    <row r="4" spans="1:17" x14ac:dyDescent="0.25">
      <c r="A4" s="19"/>
      <c r="B4" s="19"/>
      <c r="C4" s="19"/>
      <c r="D4" s="19"/>
      <c r="E4" s="19"/>
      <c r="F4" s="19"/>
      <c r="G4" s="19"/>
      <c r="H4" s="19"/>
      <c r="I4" s="19"/>
      <c r="J4" s="19"/>
      <c r="P4"/>
      <c r="Q4"/>
    </row>
    <row r="5" spans="1:17" x14ac:dyDescent="0.25">
      <c r="A5" s="19"/>
      <c r="B5" s="19"/>
      <c r="C5" s="19"/>
      <c r="D5" s="19"/>
      <c r="E5" s="19"/>
      <c r="F5" s="19"/>
      <c r="G5" s="19"/>
      <c r="H5" s="19"/>
      <c r="I5" s="19"/>
      <c r="J5" s="19"/>
      <c r="P5"/>
      <c r="Q5"/>
    </row>
    <row r="6" spans="1:17" x14ac:dyDescent="0.25">
      <c r="A6" s="19"/>
      <c r="B6" s="19"/>
      <c r="C6" s="19"/>
      <c r="D6" s="19"/>
      <c r="E6" s="19"/>
      <c r="F6" s="19"/>
      <c r="G6" s="19"/>
      <c r="H6" s="19"/>
      <c r="I6" s="19"/>
      <c r="J6" s="19"/>
      <c r="P6"/>
      <c r="Q6"/>
    </row>
    <row r="7" spans="1:17" x14ac:dyDescent="0.25">
      <c r="A7" s="19"/>
      <c r="B7" s="19"/>
      <c r="C7" s="19"/>
      <c r="D7" s="19"/>
      <c r="E7" s="19"/>
      <c r="F7" s="19"/>
      <c r="G7" s="19"/>
      <c r="H7" s="19"/>
      <c r="I7" s="19"/>
      <c r="J7" s="19"/>
      <c r="P7"/>
      <c r="Q7"/>
    </row>
    <row r="8" spans="1:17" x14ac:dyDescent="0.25">
      <c r="A8" s="19"/>
      <c r="B8" s="19"/>
      <c r="C8" s="19"/>
      <c r="D8" s="19"/>
      <c r="E8" s="19"/>
      <c r="F8" s="19"/>
      <c r="G8" s="19"/>
      <c r="H8" s="19"/>
      <c r="I8" s="19"/>
      <c r="J8" s="19"/>
    </row>
    <row r="9" spans="1:17" x14ac:dyDescent="0.25">
      <c r="A9" s="19"/>
      <c r="B9" s="19"/>
      <c r="C9" s="19"/>
      <c r="D9" s="19"/>
      <c r="E9" s="19"/>
      <c r="F9" s="19"/>
      <c r="G9" s="19"/>
      <c r="H9" s="19"/>
      <c r="I9" s="19"/>
      <c r="J9" s="19"/>
    </row>
    <row r="10" spans="1:17" x14ac:dyDescent="0.25">
      <c r="A10" s="19"/>
      <c r="B10" s="19"/>
      <c r="C10" s="19"/>
      <c r="D10" s="19"/>
      <c r="E10" s="19"/>
      <c r="F10" s="19"/>
      <c r="G10" s="19"/>
      <c r="H10" s="19"/>
      <c r="I10" s="19"/>
      <c r="J10" s="19"/>
    </row>
    <row r="11" spans="1:17" x14ac:dyDescent="0.25">
      <c r="A11" s="19"/>
      <c r="B11" s="19"/>
      <c r="C11" s="19"/>
      <c r="D11" s="19"/>
      <c r="E11" s="19"/>
      <c r="F11" s="19"/>
      <c r="G11" s="19"/>
      <c r="H11" s="19"/>
      <c r="I11" s="19"/>
      <c r="J11" s="19"/>
    </row>
    <row r="12" spans="1:17" x14ac:dyDescent="0.25">
      <c r="A12" s="19"/>
      <c r="B12" s="19"/>
      <c r="C12" s="19"/>
      <c r="D12" s="19"/>
      <c r="E12" s="19"/>
      <c r="F12" s="19"/>
      <c r="G12" s="19"/>
      <c r="H12" s="19"/>
      <c r="I12" s="19"/>
      <c r="J12" s="19"/>
    </row>
    <row r="13" spans="1:17" x14ac:dyDescent="0.25">
      <c r="A13" s="19"/>
      <c r="B13" s="19"/>
      <c r="C13" s="19"/>
      <c r="D13" s="19"/>
      <c r="E13" s="19"/>
      <c r="F13" s="19"/>
      <c r="G13" s="19"/>
      <c r="H13" s="19"/>
      <c r="I13" s="19"/>
      <c r="J13" s="19"/>
    </row>
    <row r="14" spans="1:17" x14ac:dyDescent="0.25">
      <c r="A14" s="19"/>
      <c r="B14" s="19"/>
      <c r="C14" s="19"/>
      <c r="D14" s="19"/>
      <c r="E14" s="19"/>
      <c r="F14" s="19"/>
      <c r="G14" s="19"/>
      <c r="H14" s="19"/>
      <c r="I14" s="19"/>
      <c r="J14" s="19"/>
    </row>
    <row r="15" spans="1:17" x14ac:dyDescent="0.25">
      <c r="A15" s="19"/>
      <c r="B15" s="19"/>
      <c r="C15" s="19"/>
      <c r="D15" s="19"/>
      <c r="E15" s="19"/>
      <c r="F15" s="19"/>
      <c r="G15" s="19"/>
      <c r="H15" s="19"/>
      <c r="I15" s="19"/>
      <c r="J15" s="19"/>
    </row>
    <row r="16" spans="1:17" x14ac:dyDescent="0.25">
      <c r="A16" s="19"/>
      <c r="B16" s="19"/>
      <c r="C16" s="19"/>
      <c r="D16" s="19"/>
      <c r="E16" s="19"/>
      <c r="F16" s="19"/>
      <c r="G16" s="19"/>
      <c r="H16" s="19"/>
      <c r="I16" s="19"/>
      <c r="J16" s="19"/>
    </row>
    <row r="17" spans="1:10" x14ac:dyDescent="0.25">
      <c r="A17" s="19"/>
      <c r="B17" s="19"/>
      <c r="C17" s="19"/>
      <c r="D17" s="19"/>
      <c r="E17" s="19"/>
      <c r="F17" s="19"/>
      <c r="G17" s="19"/>
      <c r="H17" s="19"/>
      <c r="I17" s="19"/>
      <c r="J17" s="19"/>
    </row>
    <row r="18" spans="1:10" x14ac:dyDescent="0.25">
      <c r="A18" s="105"/>
      <c r="B18" s="105"/>
      <c r="C18" s="105"/>
      <c r="D18" s="105"/>
      <c r="E18" s="105"/>
      <c r="F18" s="105"/>
      <c r="G18" s="105"/>
      <c r="H18" s="105"/>
      <c r="I18" s="105"/>
      <c r="J18" s="105"/>
    </row>
    <row r="19" spans="1:10" x14ac:dyDescent="0.25">
      <c r="A19" s="105"/>
      <c r="B19" s="105"/>
      <c r="C19" s="105"/>
      <c r="D19" s="105"/>
      <c r="E19" s="105"/>
      <c r="F19" s="105"/>
      <c r="G19" s="105"/>
      <c r="H19" s="105"/>
      <c r="I19" s="105"/>
      <c r="J19" s="105"/>
    </row>
    <row r="20" spans="1:10" x14ac:dyDescent="0.25">
      <c r="A20" s="105"/>
      <c r="B20" s="105"/>
      <c r="C20" s="105"/>
      <c r="D20" s="105"/>
      <c r="E20" s="105"/>
      <c r="F20" s="105"/>
      <c r="G20" s="105"/>
      <c r="H20" s="105"/>
      <c r="I20" s="105"/>
      <c r="J20" s="105"/>
    </row>
    <row r="21" spans="1:10" x14ac:dyDescent="0.25">
      <c r="A21" s="105"/>
      <c r="B21" s="105"/>
      <c r="C21" s="105"/>
      <c r="D21" s="105"/>
      <c r="E21" s="105"/>
      <c r="F21" s="105"/>
      <c r="G21" s="105"/>
      <c r="H21" s="105"/>
      <c r="I21" s="105"/>
      <c r="J21" s="105"/>
    </row>
    <row r="22" spans="1:10" x14ac:dyDescent="0.25">
      <c r="A22" s="105"/>
      <c r="B22" s="105"/>
      <c r="C22" s="105"/>
      <c r="D22" s="105"/>
      <c r="E22" s="105"/>
      <c r="F22" s="105"/>
      <c r="G22" s="105"/>
      <c r="H22" s="105"/>
      <c r="I22" s="105"/>
      <c r="J22" s="105"/>
    </row>
    <row r="23" spans="1:10" x14ac:dyDescent="0.25">
      <c r="A23" s="105"/>
      <c r="B23" s="105"/>
      <c r="C23" s="105"/>
      <c r="D23" s="105"/>
      <c r="E23" s="105"/>
      <c r="F23" s="105"/>
      <c r="G23" s="105"/>
      <c r="H23" s="105"/>
      <c r="I23" s="105"/>
      <c r="J23" s="105"/>
    </row>
    <row r="24" spans="1:10" x14ac:dyDescent="0.25">
      <c r="A24" s="105"/>
      <c r="B24" s="105"/>
      <c r="C24" s="105"/>
      <c r="D24" s="105"/>
      <c r="E24" s="105"/>
      <c r="F24" s="105"/>
      <c r="G24" s="105"/>
      <c r="H24" s="105"/>
      <c r="I24" s="105"/>
      <c r="J24" s="105"/>
    </row>
    <row r="25" spans="1:10" x14ac:dyDescent="0.25">
      <c r="A25" s="19"/>
      <c r="B25" s="19"/>
      <c r="C25" s="19"/>
      <c r="D25" s="19"/>
      <c r="E25" s="19"/>
      <c r="F25" s="19"/>
      <c r="G25" s="19"/>
      <c r="H25" s="19"/>
      <c r="I25" s="19"/>
      <c r="J25" s="19"/>
    </row>
    <row r="26" spans="1:10" x14ac:dyDescent="0.25">
      <c r="A26" t="s">
        <v>355</v>
      </c>
    </row>
    <row r="27" spans="1:10" ht="15" customHeight="1" x14ac:dyDescent="0.25">
      <c r="A27" t="s">
        <v>270</v>
      </c>
      <c r="B27" t="s">
        <v>354</v>
      </c>
      <c r="C27" t="s">
        <v>285</v>
      </c>
      <c r="D27" t="s">
        <v>43</v>
      </c>
      <c r="E27" t="s">
        <v>44</v>
      </c>
      <c r="F27" t="s">
        <v>320</v>
      </c>
      <c r="G27" t="s">
        <v>45</v>
      </c>
      <c r="H27" t="s">
        <v>46</v>
      </c>
      <c r="I27" t="s">
        <v>47</v>
      </c>
      <c r="J27" t="s">
        <v>325</v>
      </c>
    </row>
    <row r="28" spans="1:10" x14ac:dyDescent="0.25">
      <c r="A28">
        <v>1809</v>
      </c>
      <c r="B28" t="s">
        <v>271</v>
      </c>
      <c r="C28" t="s">
        <v>356</v>
      </c>
      <c r="D28">
        <v>40608</v>
      </c>
      <c r="E28">
        <v>9897406.1999999993</v>
      </c>
      <c r="F28">
        <v>0.10833519308195727</v>
      </c>
      <c r="G28" t="s">
        <v>50</v>
      </c>
      <c r="H28" t="s">
        <v>51</v>
      </c>
      <c r="I28" t="s">
        <v>52</v>
      </c>
      <c r="J28">
        <v>10969643.61168756</v>
      </c>
    </row>
    <row r="29" spans="1:10" x14ac:dyDescent="0.25">
      <c r="A29">
        <v>1787</v>
      </c>
      <c r="B29" t="s">
        <v>272</v>
      </c>
      <c r="C29" t="s">
        <v>357</v>
      </c>
      <c r="D29">
        <v>40829</v>
      </c>
      <c r="E29">
        <v>3555701.16</v>
      </c>
      <c r="F29">
        <v>3.3650242579935999E-2</v>
      </c>
      <c r="G29" t="s">
        <v>54</v>
      </c>
      <c r="H29" t="s">
        <v>55</v>
      </c>
      <c r="I29" t="s">
        <v>56</v>
      </c>
      <c r="J29">
        <v>3675351.3665757598</v>
      </c>
    </row>
    <row r="30" spans="1:10" x14ac:dyDescent="0.25">
      <c r="A30">
        <v>1274</v>
      </c>
      <c r="B30" t="s">
        <v>273</v>
      </c>
      <c r="C30" t="s">
        <v>358</v>
      </c>
      <c r="D30">
        <v>40757</v>
      </c>
      <c r="E30">
        <v>2482624.8199999998</v>
      </c>
      <c r="F30">
        <v>5.2184503480416998E-2</v>
      </c>
      <c r="G30" t="s">
        <v>58</v>
      </c>
      <c r="H30" t="s">
        <v>59</v>
      </c>
      <c r="I30" t="s">
        <v>60</v>
      </c>
      <c r="J30">
        <v>2612179.3635598593</v>
      </c>
    </row>
    <row r="31" spans="1:10" x14ac:dyDescent="0.25">
      <c r="A31">
        <v>1068</v>
      </c>
      <c r="B31" t="s">
        <v>274</v>
      </c>
      <c r="C31" t="s">
        <v>359</v>
      </c>
      <c r="D31">
        <v>40592</v>
      </c>
      <c r="E31">
        <v>9321750.8200000003</v>
      </c>
      <c r="F31">
        <v>4.0382643599851997E-2</v>
      </c>
      <c r="G31" t="s">
        <v>58</v>
      </c>
      <c r="H31" t="s">
        <v>62</v>
      </c>
      <c r="I31" t="s">
        <v>63</v>
      </c>
      <c r="J31">
        <v>9698187.7610906884</v>
      </c>
    </row>
    <row r="32" spans="1:10" x14ac:dyDescent="0.25">
      <c r="A32">
        <v>1345</v>
      </c>
      <c r="B32" t="s">
        <v>275</v>
      </c>
      <c r="C32" t="s">
        <v>360</v>
      </c>
      <c r="D32">
        <v>41222</v>
      </c>
      <c r="E32">
        <v>9238304.1799999997</v>
      </c>
      <c r="F32">
        <v>7.2500458736317719E-2</v>
      </c>
      <c r="G32" t="s">
        <v>58</v>
      </c>
      <c r="H32" t="s">
        <v>62</v>
      </c>
      <c r="I32" t="s">
        <v>65</v>
      </c>
      <c r="J32">
        <v>9908085.4709956404</v>
      </c>
    </row>
    <row r="33" spans="1:10" x14ac:dyDescent="0.25">
      <c r="A33">
        <v>1268</v>
      </c>
      <c r="B33" t="s">
        <v>276</v>
      </c>
      <c r="C33" t="s">
        <v>361</v>
      </c>
      <c r="D33">
        <v>41314</v>
      </c>
      <c r="E33">
        <v>7207150.0700000003</v>
      </c>
      <c r="F33">
        <v>5.0094752202443998E-2</v>
      </c>
      <c r="G33" t="s">
        <v>50</v>
      </c>
      <c r="H33" t="s">
        <v>67</v>
      </c>
      <c r="I33" t="s">
        <v>68</v>
      </c>
      <c r="J33">
        <v>7568190.4668424772</v>
      </c>
    </row>
    <row r="34" spans="1:10" x14ac:dyDescent="0.25">
      <c r="A34">
        <v>1418</v>
      </c>
      <c r="B34" t="s">
        <v>277</v>
      </c>
      <c r="C34" t="s">
        <v>362</v>
      </c>
      <c r="D34">
        <v>41456</v>
      </c>
      <c r="E34">
        <v>6916282.4699999997</v>
      </c>
      <c r="F34">
        <v>9.2874528932491374E-2</v>
      </c>
      <c r="G34" t="s">
        <v>54</v>
      </c>
      <c r="H34" t="s">
        <v>70</v>
      </c>
      <c r="I34" t="s">
        <v>71</v>
      </c>
      <c r="J34">
        <v>7558628.9463652978</v>
      </c>
    </row>
    <row r="35" spans="1:10" x14ac:dyDescent="0.25">
      <c r="A35">
        <v>1670</v>
      </c>
      <c r="B35" t="s">
        <v>278</v>
      </c>
      <c r="C35" t="s">
        <v>363</v>
      </c>
      <c r="D35">
        <v>40560</v>
      </c>
      <c r="E35">
        <v>6967837.8799999999</v>
      </c>
      <c r="F35">
        <v>5.8710686817028998E-2</v>
      </c>
      <c r="G35" t="s">
        <v>54</v>
      </c>
      <c r="H35" t="s">
        <v>73</v>
      </c>
      <c r="I35" t="s">
        <v>74</v>
      </c>
      <c r="J35">
        <v>7376924.4275645111</v>
      </c>
    </row>
    <row r="36" spans="1:10" x14ac:dyDescent="0.25">
      <c r="A36">
        <v>1715</v>
      </c>
      <c r="B36" t="s">
        <v>279</v>
      </c>
      <c r="C36" t="s">
        <v>364</v>
      </c>
      <c r="D36">
        <v>41436</v>
      </c>
      <c r="E36">
        <v>8780862.5600000005</v>
      </c>
      <c r="F36">
        <v>5.7147956631959998E-3</v>
      </c>
      <c r="G36" t="s">
        <v>50</v>
      </c>
      <c r="H36" t="s">
        <v>67</v>
      </c>
      <c r="I36" t="s">
        <v>76</v>
      </c>
      <c r="J36">
        <v>8831043.3952770084</v>
      </c>
    </row>
    <row r="37" spans="1:10" x14ac:dyDescent="0.25">
      <c r="A37">
        <v>1605</v>
      </c>
      <c r="B37" t="s">
        <v>280</v>
      </c>
      <c r="C37" t="s">
        <v>365</v>
      </c>
      <c r="D37">
        <v>40893</v>
      </c>
      <c r="E37">
        <v>3941882.23</v>
      </c>
      <c r="F37">
        <v>9.7711448582184002E-2</v>
      </c>
      <c r="G37" t="s">
        <v>78</v>
      </c>
      <c r="H37" t="s">
        <v>79</v>
      </c>
      <c r="I37" t="s">
        <v>80</v>
      </c>
      <c r="J37">
        <v>4327049.25283367</v>
      </c>
    </row>
    <row r="38" spans="1:10" x14ac:dyDescent="0.25">
      <c r="A38">
        <v>1222</v>
      </c>
      <c r="B38" t="s">
        <v>281</v>
      </c>
      <c r="C38" t="s">
        <v>366</v>
      </c>
      <c r="D38">
        <v>41473</v>
      </c>
      <c r="E38">
        <v>5337039.3499999996</v>
      </c>
      <c r="F38">
        <v>2.0417221224770001E-2</v>
      </c>
      <c r="G38" t="s">
        <v>54</v>
      </c>
      <c r="H38" t="s">
        <v>82</v>
      </c>
      <c r="I38" t="s">
        <v>83</v>
      </c>
      <c r="J38">
        <v>5446006.8630942525</v>
      </c>
    </row>
    <row r="39" spans="1:10" x14ac:dyDescent="0.25">
      <c r="A39">
        <v>1676</v>
      </c>
      <c r="B39" t="s">
        <v>282</v>
      </c>
      <c r="C39" t="s">
        <v>367</v>
      </c>
      <c r="D39">
        <v>41270</v>
      </c>
      <c r="E39">
        <v>3891730.97</v>
      </c>
      <c r="F39">
        <v>9.2199587067618993E-2</v>
      </c>
      <c r="G39" t="s">
        <v>50</v>
      </c>
      <c r="H39" t="s">
        <v>67</v>
      </c>
      <c r="I39" t="s">
        <v>85</v>
      </c>
      <c r="J39">
        <v>4250546.9584122645</v>
      </c>
    </row>
    <row r="40" spans="1:10" x14ac:dyDescent="0.25">
      <c r="A40">
        <v>1277</v>
      </c>
      <c r="B40" t="s">
        <v>283</v>
      </c>
      <c r="C40" t="s">
        <v>368</v>
      </c>
      <c r="D40">
        <v>41311</v>
      </c>
      <c r="E40">
        <v>1906771.12</v>
      </c>
      <c r="F40">
        <v>0.11183117781366225</v>
      </c>
      <c r="G40" t="s">
        <v>54</v>
      </c>
      <c r="H40" t="s">
        <v>87</v>
      </c>
      <c r="I40" t="s">
        <v>88</v>
      </c>
      <c r="J40">
        <v>2120007.5801706761</v>
      </c>
    </row>
    <row r="41" spans="1:10" x14ac:dyDescent="0.25">
      <c r="A41">
        <v>1047</v>
      </c>
      <c r="B41" t="s">
        <v>284</v>
      </c>
      <c r="C41" t="s">
        <v>369</v>
      </c>
      <c r="D41">
        <v>40511</v>
      </c>
      <c r="E41">
        <v>4862678.3</v>
      </c>
      <c r="F41">
        <v>6.1665583669344999E-2</v>
      </c>
      <c r="G41" t="s">
        <v>90</v>
      </c>
      <c r="H41" t="s">
        <v>91</v>
      </c>
      <c r="I41" t="s">
        <v>92</v>
      </c>
      <c r="J41">
        <v>5162538.1955657583</v>
      </c>
    </row>
  </sheetData>
  <printOptions horizontalCentered="1"/>
  <pageMargins left="0.5" right="0.5" top="0.5" bottom="0.5" header="0.5" footer="0.5"/>
  <pageSetup paperSize="9" scale="57" orientation="landscape"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tabColor theme="1"/>
  </sheetPr>
  <dimension ref="A1"/>
  <sheetViews>
    <sheetView showGridLines="0" workbookViewId="0">
      <selection activeCell="F5" sqref="F5"/>
    </sheetView>
  </sheetViews>
  <sheetFormatPr defaultRowHeight="15" x14ac:dyDescent="0.25"/>
  <cols>
    <col min="1" max="16384" width="9.140625" style="333"/>
  </cols>
  <sheetData/>
  <sheetProtection selectLockedCells="1" selectUnlockedCells="1"/>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election activeCell="F3" sqref="F3"/>
    </sheetView>
  </sheetViews>
  <sheetFormatPr defaultRowHeight="15" x14ac:dyDescent="0.25"/>
  <cols>
    <col min="1" max="16384" width="9.140625" style="334"/>
  </cols>
  <sheetData/>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002060"/>
  </sheetPr>
  <dimension ref="A1"/>
  <sheetViews>
    <sheetView zoomScaleNormal="100" workbookViewId="0"/>
  </sheetViews>
  <sheetFormatPr defaultColWidth="9.7109375" defaultRowHeight="15" x14ac:dyDescent="0.25"/>
  <sheetData/>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002060"/>
  </sheetPr>
  <dimension ref="A1:Q15"/>
  <sheetViews>
    <sheetView workbookViewId="0">
      <selection activeCell="B9" sqref="B9"/>
    </sheetView>
  </sheetViews>
  <sheetFormatPr defaultRowHeight="15" x14ac:dyDescent="0.25"/>
  <cols>
    <col min="1" max="1" width="9.28515625" customWidth="1"/>
    <col min="2" max="2" width="6.5703125" customWidth="1"/>
    <col min="3" max="3" width="7.28515625" customWidth="1"/>
    <col min="5" max="5" width="8.140625" customWidth="1"/>
    <col min="7" max="7" width="9.28515625" customWidth="1"/>
    <col min="8" max="8" width="11.5703125" customWidth="1"/>
    <col min="9" max="9" width="6.140625" customWidth="1"/>
    <col min="10" max="10" width="15.28515625" bestFit="1" customWidth="1"/>
  </cols>
  <sheetData>
    <row r="1" spans="1:17" x14ac:dyDescent="0.25">
      <c r="A1" t="s">
        <v>41</v>
      </c>
      <c r="B1" t="s">
        <v>42</v>
      </c>
      <c r="C1" t="s">
        <v>475</v>
      </c>
      <c r="D1" t="s">
        <v>43</v>
      </c>
      <c r="E1" t="s">
        <v>4</v>
      </c>
      <c r="F1" t="s">
        <v>45</v>
      </c>
      <c r="G1" t="s">
        <v>46</v>
      </c>
      <c r="H1" t="s">
        <v>47</v>
      </c>
      <c r="I1" t="s">
        <v>320</v>
      </c>
      <c r="J1" t="s">
        <v>467</v>
      </c>
      <c r="K1" t="s">
        <v>468</v>
      </c>
      <c r="N1" s="41"/>
      <c r="P1" s="41"/>
      <c r="Q1" s="52"/>
    </row>
    <row r="2" spans="1:17" x14ac:dyDescent="0.25">
      <c r="A2">
        <v>482</v>
      </c>
      <c r="B2" t="s">
        <v>49</v>
      </c>
      <c r="C2" t="s">
        <v>1321</v>
      </c>
      <c r="D2" s="4">
        <v>41935</v>
      </c>
      <c r="E2">
        <v>7697406.2000000002</v>
      </c>
      <c r="F2" t="s">
        <v>50</v>
      </c>
      <c r="G2" t="s">
        <v>51</v>
      </c>
      <c r="H2" t="s">
        <v>52</v>
      </c>
      <c r="I2">
        <v>0.02</v>
      </c>
      <c r="J2">
        <f t="shared" ref="J2:J15" si="0">E2*(1+I2)</f>
        <v>7851354.324</v>
      </c>
      <c r="K2">
        <v>10838732.246381631</v>
      </c>
      <c r="N2" s="41"/>
      <c r="P2" s="41"/>
    </row>
    <row r="3" spans="1:17" x14ac:dyDescent="0.25">
      <c r="A3">
        <v>245</v>
      </c>
      <c r="B3" t="s">
        <v>53</v>
      </c>
      <c r="C3" t="s">
        <v>1324</v>
      </c>
      <c r="D3" s="4">
        <v>42162</v>
      </c>
      <c r="E3">
        <v>3555701.16</v>
      </c>
      <c r="F3" t="s">
        <v>54</v>
      </c>
      <c r="G3" t="s">
        <v>55</v>
      </c>
      <c r="H3" t="s">
        <v>56</v>
      </c>
      <c r="I3">
        <v>0.03</v>
      </c>
      <c r="J3">
        <f t="shared" si="0"/>
        <v>3662372.1948000002</v>
      </c>
      <c r="K3">
        <v>2268868.6810373119</v>
      </c>
    </row>
    <row r="4" spans="1:17" x14ac:dyDescent="0.25">
      <c r="A4">
        <v>469</v>
      </c>
      <c r="B4" t="s">
        <v>57</v>
      </c>
      <c r="C4" t="s">
        <v>1321</v>
      </c>
      <c r="D4" s="4">
        <v>42126</v>
      </c>
      <c r="E4">
        <v>2482624.8199999998</v>
      </c>
      <c r="F4" t="s">
        <v>58</v>
      </c>
      <c r="G4" t="s">
        <v>59</v>
      </c>
      <c r="H4" t="s">
        <v>60</v>
      </c>
      <c r="I4">
        <v>0.03</v>
      </c>
      <c r="J4">
        <f t="shared" si="0"/>
        <v>2557103.5645999997</v>
      </c>
      <c r="K4">
        <v>3530061.1485901182</v>
      </c>
    </row>
    <row r="5" spans="1:17" x14ac:dyDescent="0.25">
      <c r="A5">
        <v>411</v>
      </c>
      <c r="B5" t="s">
        <v>61</v>
      </c>
      <c r="C5" t="s">
        <v>1322</v>
      </c>
      <c r="D5" s="4">
        <v>41649</v>
      </c>
      <c r="E5">
        <v>9321750.8200000003</v>
      </c>
      <c r="F5" t="s">
        <v>58</v>
      </c>
      <c r="G5" t="s">
        <v>62</v>
      </c>
      <c r="H5" t="s">
        <v>63</v>
      </c>
      <c r="I5">
        <v>0.03</v>
      </c>
      <c r="J5">
        <f t="shared" si="0"/>
        <v>9601403.3446000014</v>
      </c>
      <c r="K5">
        <v>5948145.6782301366</v>
      </c>
    </row>
    <row r="6" spans="1:17" x14ac:dyDescent="0.25">
      <c r="A6">
        <v>349</v>
      </c>
      <c r="B6" t="s">
        <v>64</v>
      </c>
      <c r="C6" t="s">
        <v>1322</v>
      </c>
      <c r="D6" s="4">
        <v>41837</v>
      </c>
      <c r="E6">
        <v>9238304.1799999997</v>
      </c>
      <c r="F6" t="s">
        <v>58</v>
      </c>
      <c r="G6" t="s">
        <v>62</v>
      </c>
      <c r="H6" t="s">
        <v>65</v>
      </c>
      <c r="I6">
        <v>0.02</v>
      </c>
      <c r="J6">
        <f t="shared" si="0"/>
        <v>9423070.2635999992</v>
      </c>
      <c r="K6">
        <v>13008473.60993476</v>
      </c>
    </row>
    <row r="7" spans="1:17" x14ac:dyDescent="0.25">
      <c r="A7">
        <v>254</v>
      </c>
      <c r="B7" t="s">
        <v>66</v>
      </c>
      <c r="C7" t="s">
        <v>1324</v>
      </c>
      <c r="D7" s="4">
        <v>42339</v>
      </c>
      <c r="E7">
        <v>7207150.0700000003</v>
      </c>
      <c r="F7" t="s">
        <v>50</v>
      </c>
      <c r="G7" t="s">
        <v>67</v>
      </c>
      <c r="H7" t="s">
        <v>68</v>
      </c>
      <c r="I7">
        <v>7.0000000000000007E-2</v>
      </c>
      <c r="J7">
        <f t="shared" si="0"/>
        <v>7711650.5749000004</v>
      </c>
      <c r="K7">
        <v>4777428.8187685078</v>
      </c>
    </row>
    <row r="8" spans="1:17" x14ac:dyDescent="0.25">
      <c r="A8">
        <v>359</v>
      </c>
      <c r="B8" t="s">
        <v>69</v>
      </c>
      <c r="C8" t="s">
        <v>1321</v>
      </c>
      <c r="D8" s="4">
        <v>42061</v>
      </c>
      <c r="E8">
        <v>6916282.4699999997</v>
      </c>
      <c r="F8" t="s">
        <v>54</v>
      </c>
      <c r="G8" t="s">
        <v>70</v>
      </c>
      <c r="H8" t="s">
        <v>71</v>
      </c>
      <c r="I8">
        <v>0.03</v>
      </c>
      <c r="J8">
        <f t="shared" si="0"/>
        <v>7123770.9441</v>
      </c>
      <c r="K8">
        <v>9834309.1728301905</v>
      </c>
    </row>
    <row r="9" spans="1:17" x14ac:dyDescent="0.25">
      <c r="A9">
        <v>453</v>
      </c>
      <c r="B9" t="s">
        <v>72</v>
      </c>
      <c r="C9" t="s">
        <v>1328</v>
      </c>
      <c r="D9" s="4">
        <v>41776</v>
      </c>
      <c r="E9">
        <v>6967837.8799999999</v>
      </c>
      <c r="F9" t="s">
        <v>54</v>
      </c>
      <c r="G9" t="s">
        <v>73</v>
      </c>
      <c r="H9" t="s">
        <v>74</v>
      </c>
      <c r="I9">
        <v>0.01</v>
      </c>
      <c r="J9">
        <f t="shared" si="0"/>
        <v>7037516.2588</v>
      </c>
      <c r="K9">
        <v>4359797.2523254566</v>
      </c>
    </row>
    <row r="10" spans="1:17" x14ac:dyDescent="0.25">
      <c r="A10">
        <v>406</v>
      </c>
      <c r="B10" t="s">
        <v>75</v>
      </c>
      <c r="C10" t="s">
        <v>1326</v>
      </c>
      <c r="D10" s="4">
        <v>41852</v>
      </c>
      <c r="E10">
        <v>8780862.5600000005</v>
      </c>
      <c r="F10" t="s">
        <v>50</v>
      </c>
      <c r="G10" t="s">
        <v>67</v>
      </c>
      <c r="H10" t="s">
        <v>76</v>
      </c>
      <c r="I10">
        <v>0.01</v>
      </c>
      <c r="J10">
        <f t="shared" si="0"/>
        <v>8868671.1856000014</v>
      </c>
      <c r="K10">
        <v>5494212.2824096885</v>
      </c>
    </row>
    <row r="11" spans="1:17" x14ac:dyDescent="0.25">
      <c r="A11">
        <v>323</v>
      </c>
      <c r="B11" t="s">
        <v>77</v>
      </c>
      <c r="C11" t="s">
        <v>1321</v>
      </c>
      <c r="D11" s="4">
        <v>41664</v>
      </c>
      <c r="E11">
        <v>3941882.23</v>
      </c>
      <c r="F11" t="s">
        <v>78</v>
      </c>
      <c r="G11" t="s">
        <v>79</v>
      </c>
      <c r="H11" t="s">
        <v>80</v>
      </c>
      <c r="I11">
        <v>0.06</v>
      </c>
      <c r="J11">
        <f t="shared" si="0"/>
        <v>4178395.1638000002</v>
      </c>
      <c r="K11">
        <v>5768241.3162231548</v>
      </c>
    </row>
    <row r="12" spans="1:17" x14ac:dyDescent="0.25">
      <c r="A12">
        <v>486</v>
      </c>
      <c r="B12" t="s">
        <v>81</v>
      </c>
      <c r="C12" t="s">
        <v>1321</v>
      </c>
      <c r="D12" s="4">
        <v>42000</v>
      </c>
      <c r="E12">
        <v>5337039.3499999996</v>
      </c>
      <c r="F12" t="s">
        <v>54</v>
      </c>
      <c r="G12" t="s">
        <v>82</v>
      </c>
      <c r="H12" t="s">
        <v>83</v>
      </c>
      <c r="I12">
        <v>0.08</v>
      </c>
      <c r="J12">
        <f t="shared" si="0"/>
        <v>5764002.4979999997</v>
      </c>
      <c r="K12">
        <v>7957159.6396210315</v>
      </c>
    </row>
    <row r="13" spans="1:17" x14ac:dyDescent="0.25">
      <c r="A13">
        <v>490</v>
      </c>
      <c r="B13" t="s">
        <v>84</v>
      </c>
      <c r="C13" t="s">
        <v>1321</v>
      </c>
      <c r="D13" s="4">
        <v>42293</v>
      </c>
      <c r="E13">
        <v>3891730.97</v>
      </c>
      <c r="F13" t="s">
        <v>50</v>
      </c>
      <c r="G13" t="s">
        <v>67</v>
      </c>
      <c r="H13" t="s">
        <v>85</v>
      </c>
      <c r="I13">
        <v>0.01</v>
      </c>
      <c r="J13">
        <f t="shared" si="0"/>
        <v>3930648.2797000003</v>
      </c>
      <c r="K13">
        <v>2435067.8477318254</v>
      </c>
    </row>
    <row r="14" spans="1:17" x14ac:dyDescent="0.25">
      <c r="A14">
        <v>351</v>
      </c>
      <c r="B14" t="s">
        <v>86</v>
      </c>
      <c r="C14" t="s">
        <v>1322</v>
      </c>
      <c r="D14" s="4">
        <v>41848</v>
      </c>
      <c r="E14">
        <v>1906771.12</v>
      </c>
      <c r="F14" t="s">
        <v>54</v>
      </c>
      <c r="G14" t="s">
        <v>87</v>
      </c>
      <c r="H14" t="s">
        <v>88</v>
      </c>
      <c r="I14">
        <v>0.02</v>
      </c>
      <c r="J14">
        <f t="shared" si="0"/>
        <v>1944906.5424000002</v>
      </c>
      <c r="K14">
        <v>2684928.0248212987</v>
      </c>
    </row>
    <row r="15" spans="1:17" x14ac:dyDescent="0.25">
      <c r="A15">
        <v>445</v>
      </c>
      <c r="B15" t="s">
        <v>89</v>
      </c>
      <c r="C15" t="s">
        <v>1324</v>
      </c>
      <c r="D15" s="4">
        <v>42077</v>
      </c>
      <c r="E15">
        <v>4862678.3</v>
      </c>
      <c r="F15" t="s">
        <v>90</v>
      </c>
      <c r="G15" t="s">
        <v>91</v>
      </c>
      <c r="H15" t="s">
        <v>92</v>
      </c>
      <c r="I15">
        <v>0.02</v>
      </c>
      <c r="J15">
        <f t="shared" si="0"/>
        <v>4959931.8659999995</v>
      </c>
      <c r="K15">
        <v>3072717.2095792121</v>
      </c>
    </row>
  </sheetData>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tabColor theme="9" tint="-0.249977111117893"/>
  </sheetPr>
  <dimension ref="A1:U12"/>
  <sheetViews>
    <sheetView zoomScaleNormal="100" workbookViewId="0"/>
  </sheetViews>
  <sheetFormatPr defaultRowHeight="15" x14ac:dyDescent="0.25"/>
  <cols>
    <col min="1" max="1" width="8.5703125" style="3" customWidth="1"/>
    <col min="2" max="2" width="12.85546875" style="3" customWidth="1"/>
    <col min="3" max="3" width="4" style="3" customWidth="1"/>
    <col min="4" max="4" width="12.28515625" style="3" bestFit="1" customWidth="1"/>
    <col min="5" max="16384" width="9.140625" style="3"/>
  </cols>
  <sheetData>
    <row r="1" spans="1:21" x14ac:dyDescent="0.25">
      <c r="A1" s="19" t="s">
        <v>40</v>
      </c>
      <c r="B1" s="19" t="s">
        <v>94</v>
      </c>
      <c r="C1" s="19" t="s">
        <v>287</v>
      </c>
      <c r="D1" s="19" t="s">
        <v>234</v>
      </c>
      <c r="T1"/>
      <c r="U1"/>
    </row>
    <row r="2" spans="1:21" x14ac:dyDescent="0.25">
      <c r="A2" s="6" t="s">
        <v>288</v>
      </c>
      <c r="B2" s="19" t="s">
        <v>299</v>
      </c>
      <c r="C2" s="19" t="s">
        <v>97</v>
      </c>
      <c r="D2" s="19">
        <v>5985.34</v>
      </c>
      <c r="T2"/>
      <c r="U2"/>
    </row>
    <row r="3" spans="1:21" x14ac:dyDescent="0.25">
      <c r="A3" s="6" t="s">
        <v>289</v>
      </c>
      <c r="B3" s="19" t="s">
        <v>298</v>
      </c>
      <c r="C3" s="19" t="s">
        <v>96</v>
      </c>
      <c r="D3" s="19">
        <v>2405.42</v>
      </c>
      <c r="T3"/>
      <c r="U3"/>
    </row>
    <row r="4" spans="1:21" x14ac:dyDescent="0.25">
      <c r="A4" s="6" t="s">
        <v>290</v>
      </c>
      <c r="B4" s="19" t="s">
        <v>300</v>
      </c>
      <c r="C4" s="19" t="s">
        <v>97</v>
      </c>
      <c r="D4" s="19">
        <v>2889.4790434377383</v>
      </c>
      <c r="T4"/>
      <c r="U4"/>
    </row>
    <row r="5" spans="1:21" x14ac:dyDescent="0.25">
      <c r="A5" s="6" t="s">
        <v>291</v>
      </c>
      <c r="B5" s="19" t="s">
        <v>301</v>
      </c>
      <c r="C5" s="19" t="s">
        <v>97</v>
      </c>
      <c r="D5" s="19">
        <v>7499.7006221543379</v>
      </c>
      <c r="T5"/>
      <c r="U5"/>
    </row>
    <row r="6" spans="1:21" x14ac:dyDescent="0.25">
      <c r="A6" s="6" t="s">
        <v>292</v>
      </c>
      <c r="B6" s="19" t="s">
        <v>302</v>
      </c>
      <c r="C6" s="19" t="s">
        <v>97</v>
      </c>
      <c r="D6" s="19">
        <v>4767.6596996575681</v>
      </c>
      <c r="T6"/>
      <c r="U6"/>
    </row>
    <row r="7" spans="1:21" x14ac:dyDescent="0.25">
      <c r="A7" s="6" t="s">
        <v>293</v>
      </c>
      <c r="B7" s="19" t="s">
        <v>303</v>
      </c>
      <c r="C7" s="19" t="s">
        <v>96</v>
      </c>
      <c r="D7" s="19">
        <v>2242.306671456432</v>
      </c>
      <c r="T7"/>
      <c r="U7"/>
    </row>
    <row r="8" spans="1:21" x14ac:dyDescent="0.25">
      <c r="A8" s="6" t="s">
        <v>294</v>
      </c>
      <c r="B8" s="19" t="s">
        <v>300</v>
      </c>
      <c r="C8" s="19" t="s">
        <v>96</v>
      </c>
      <c r="D8" s="19">
        <v>6330.5153777572978</v>
      </c>
    </row>
    <row r="9" spans="1:21" x14ac:dyDescent="0.25">
      <c r="A9" s="6" t="s">
        <v>295</v>
      </c>
      <c r="B9" s="19" t="s">
        <v>304</v>
      </c>
      <c r="C9" s="19" t="s">
        <v>96</v>
      </c>
      <c r="D9" s="19">
        <v>2655.1653621969008</v>
      </c>
    </row>
    <row r="10" spans="1:21" x14ac:dyDescent="0.25">
      <c r="A10" s="6" t="s">
        <v>296</v>
      </c>
      <c r="B10" s="19" t="s">
        <v>299</v>
      </c>
      <c r="C10" s="19" t="s">
        <v>97</v>
      </c>
      <c r="D10" s="19">
        <v>9973.7183725203995</v>
      </c>
    </row>
    <row r="11" spans="1:21" x14ac:dyDescent="0.25">
      <c r="A11" s="6" t="s">
        <v>297</v>
      </c>
      <c r="B11" s="19" t="s">
        <v>305</v>
      </c>
      <c r="C11" s="19" t="s">
        <v>97</v>
      </c>
      <c r="D11" s="19">
        <v>7835.8057771036783</v>
      </c>
    </row>
    <row r="12" spans="1:21" x14ac:dyDescent="0.25">
      <c r="A12"/>
      <c r="B12"/>
      <c r="C12"/>
      <c r="D12"/>
    </row>
  </sheetData>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tabColor theme="9" tint="-0.249977111117893"/>
  </sheetPr>
  <dimension ref="A1:Q25"/>
  <sheetViews>
    <sheetView zoomScaleNormal="100" workbookViewId="0"/>
  </sheetViews>
  <sheetFormatPr defaultRowHeight="15" x14ac:dyDescent="0.25"/>
  <cols>
    <col min="1" max="1" width="37" bestFit="1" customWidth="1"/>
    <col min="2" max="2" width="6.7109375" customWidth="1"/>
    <col min="3" max="5" width="13.28515625" bestFit="1" customWidth="1"/>
    <col min="7" max="16384" width="9.140625" style="3"/>
  </cols>
  <sheetData>
    <row r="1" spans="1:17" x14ac:dyDescent="0.25">
      <c r="A1" t="s">
        <v>94</v>
      </c>
      <c r="B1" t="s">
        <v>586</v>
      </c>
      <c r="C1" t="s">
        <v>95</v>
      </c>
      <c r="D1" t="s">
        <v>96</v>
      </c>
      <c r="E1" t="s">
        <v>97</v>
      </c>
      <c r="N1"/>
      <c r="P1"/>
      <c r="Q1"/>
    </row>
    <row r="2" spans="1:17" x14ac:dyDescent="0.25">
      <c r="A2" t="s">
        <v>98</v>
      </c>
      <c r="B2">
        <v>2014</v>
      </c>
      <c r="C2" s="13">
        <v>3922.33</v>
      </c>
      <c r="D2" s="13">
        <v>5255.67</v>
      </c>
      <c r="E2" s="13">
        <v>8376.33</v>
      </c>
      <c r="P2"/>
      <c r="Q2"/>
    </row>
    <row r="3" spans="1:17" x14ac:dyDescent="0.25">
      <c r="A3" t="s">
        <v>99</v>
      </c>
      <c r="B3">
        <v>2014</v>
      </c>
      <c r="C3" s="13">
        <v>3953.71</v>
      </c>
      <c r="D3" s="13">
        <v>4411.43</v>
      </c>
      <c r="E3" s="13">
        <v>6242.86</v>
      </c>
      <c r="P3"/>
      <c r="Q3"/>
    </row>
    <row r="4" spans="1:17" x14ac:dyDescent="0.25">
      <c r="A4" t="s">
        <v>100</v>
      </c>
      <c r="B4">
        <v>2010</v>
      </c>
      <c r="C4" s="13">
        <v>3200</v>
      </c>
      <c r="D4" s="13">
        <v>4500</v>
      </c>
      <c r="E4" s="13">
        <v>6000</v>
      </c>
      <c r="P4"/>
      <c r="Q4"/>
    </row>
    <row r="5" spans="1:17" x14ac:dyDescent="0.25">
      <c r="A5" t="s">
        <v>101</v>
      </c>
      <c r="B5">
        <v>2015</v>
      </c>
      <c r="C5" s="13">
        <v>4200</v>
      </c>
      <c r="D5" s="13">
        <v>5000</v>
      </c>
      <c r="E5" s="13">
        <v>6500</v>
      </c>
      <c r="P5"/>
      <c r="Q5"/>
    </row>
    <row r="6" spans="1:17" x14ac:dyDescent="0.25">
      <c r="A6" t="s">
        <v>102</v>
      </c>
      <c r="B6">
        <v>2010</v>
      </c>
      <c r="C6" s="13">
        <v>2700</v>
      </c>
      <c r="D6" s="13">
        <v>3400</v>
      </c>
      <c r="E6" s="13">
        <v>3850</v>
      </c>
      <c r="P6"/>
      <c r="Q6"/>
    </row>
    <row r="7" spans="1:17" x14ac:dyDescent="0.25">
      <c r="A7" t="s">
        <v>103</v>
      </c>
      <c r="B7">
        <v>2015</v>
      </c>
      <c r="C7" s="13">
        <v>5096</v>
      </c>
      <c r="D7" s="13">
        <v>5675</v>
      </c>
      <c r="E7" s="13">
        <v>6033</v>
      </c>
      <c r="P7"/>
      <c r="Q7"/>
    </row>
    <row r="8" spans="1:17" x14ac:dyDescent="0.25">
      <c r="A8" t="s">
        <v>104</v>
      </c>
      <c r="B8">
        <v>2014</v>
      </c>
      <c r="C8" s="13">
        <v>2500</v>
      </c>
      <c r="D8" s="13">
        <v>4500</v>
      </c>
      <c r="E8" s="13">
        <v>5000</v>
      </c>
    </row>
    <row r="9" spans="1:17" x14ac:dyDescent="0.25">
      <c r="A9" t="s">
        <v>105</v>
      </c>
      <c r="B9">
        <v>2013</v>
      </c>
      <c r="C9" s="13">
        <v>2500</v>
      </c>
      <c r="D9" s="13">
        <v>3200</v>
      </c>
      <c r="E9" s="13">
        <v>4500</v>
      </c>
    </row>
    <row r="10" spans="1:17" x14ac:dyDescent="0.25">
      <c r="A10" t="s">
        <v>106</v>
      </c>
      <c r="B10">
        <v>2010</v>
      </c>
      <c r="C10" s="13">
        <v>3973</v>
      </c>
      <c r="D10" s="13">
        <v>4106.67</v>
      </c>
      <c r="E10" s="13">
        <v>5002.33</v>
      </c>
    </row>
    <row r="11" spans="1:17" x14ac:dyDescent="0.25">
      <c r="A11" t="s">
        <v>107</v>
      </c>
      <c r="B11">
        <v>2013</v>
      </c>
      <c r="C11" s="13">
        <v>3713.67</v>
      </c>
      <c r="D11" s="13">
        <v>5215.33</v>
      </c>
      <c r="E11" s="13">
        <v>7415.33</v>
      </c>
    </row>
    <row r="12" spans="1:17" x14ac:dyDescent="0.25">
      <c r="A12" t="s">
        <v>108</v>
      </c>
      <c r="B12">
        <v>2011</v>
      </c>
      <c r="C12" s="13">
        <v>4406</v>
      </c>
      <c r="D12" s="13">
        <v>4588</v>
      </c>
      <c r="E12" s="13">
        <v>6488.33</v>
      </c>
    </row>
    <row r="13" spans="1:17" x14ac:dyDescent="0.25">
      <c r="A13" t="s">
        <v>109</v>
      </c>
      <c r="B13">
        <v>2011</v>
      </c>
      <c r="C13" s="13">
        <v>4761.33</v>
      </c>
      <c r="D13" s="13">
        <v>6284.33</v>
      </c>
      <c r="E13" s="13">
        <v>7620.33</v>
      </c>
    </row>
    <row r="14" spans="1:17" x14ac:dyDescent="0.25">
      <c r="A14" t="s">
        <v>110</v>
      </c>
      <c r="B14">
        <v>2012</v>
      </c>
      <c r="C14" s="13">
        <v>6875</v>
      </c>
      <c r="D14" s="13">
        <v>8988</v>
      </c>
      <c r="E14" s="13">
        <v>9123</v>
      </c>
    </row>
    <row r="15" spans="1:17" x14ac:dyDescent="0.25">
      <c r="A15" t="s">
        <v>111</v>
      </c>
      <c r="B15">
        <v>2012</v>
      </c>
      <c r="C15" s="13">
        <v>800</v>
      </c>
      <c r="D15" s="13">
        <v>1200</v>
      </c>
      <c r="E15" s="13">
        <v>1800</v>
      </c>
    </row>
    <row r="16" spans="1:17" x14ac:dyDescent="0.25">
      <c r="A16" t="s">
        <v>112</v>
      </c>
      <c r="B16">
        <v>2015</v>
      </c>
      <c r="C16" s="13">
        <v>2000</v>
      </c>
      <c r="D16" s="13">
        <v>3000</v>
      </c>
      <c r="E16" s="13">
        <v>4000</v>
      </c>
    </row>
    <row r="17" spans="1:5" x14ac:dyDescent="0.25">
      <c r="A17" t="s">
        <v>113</v>
      </c>
      <c r="B17">
        <v>2010</v>
      </c>
      <c r="C17" s="13">
        <v>1700</v>
      </c>
      <c r="D17" s="13">
        <v>4500</v>
      </c>
      <c r="E17" s="13">
        <v>7500</v>
      </c>
    </row>
    <row r="18" spans="1:5" x14ac:dyDescent="0.25">
      <c r="A18" t="s">
        <v>114</v>
      </c>
      <c r="B18">
        <v>2012</v>
      </c>
      <c r="C18" s="13">
        <v>3000</v>
      </c>
      <c r="D18" s="13">
        <v>4200</v>
      </c>
      <c r="E18" s="13">
        <v>6000</v>
      </c>
    </row>
    <row r="19" spans="1:5" x14ac:dyDescent="0.25">
      <c r="A19" t="s">
        <v>115</v>
      </c>
      <c r="B19">
        <v>2012</v>
      </c>
      <c r="C19" s="13">
        <v>1800</v>
      </c>
      <c r="D19" s="13">
        <v>2800</v>
      </c>
      <c r="E19" s="13">
        <v>3700</v>
      </c>
    </row>
    <row r="20" spans="1:5" x14ac:dyDescent="0.25">
      <c r="A20" t="s">
        <v>116</v>
      </c>
      <c r="B20">
        <v>2011</v>
      </c>
      <c r="C20" s="13">
        <v>2100</v>
      </c>
      <c r="D20" s="13">
        <v>3000</v>
      </c>
      <c r="E20" s="13">
        <v>4500</v>
      </c>
    </row>
    <row r="21" spans="1:5" x14ac:dyDescent="0.25">
      <c r="A21" t="s">
        <v>117</v>
      </c>
      <c r="B21">
        <v>2015</v>
      </c>
      <c r="C21" s="13">
        <v>4208</v>
      </c>
      <c r="D21" s="13">
        <v>4505</v>
      </c>
      <c r="E21" s="13">
        <v>5056</v>
      </c>
    </row>
    <row r="22" spans="1:5" x14ac:dyDescent="0.25">
      <c r="A22" t="s">
        <v>118</v>
      </c>
      <c r="B22">
        <v>2011</v>
      </c>
      <c r="C22" s="13">
        <v>2500</v>
      </c>
      <c r="D22" s="13">
        <v>3200</v>
      </c>
      <c r="E22" s="13">
        <v>4500</v>
      </c>
    </row>
    <row r="23" spans="1:5" x14ac:dyDescent="0.25">
      <c r="A23" t="s">
        <v>119</v>
      </c>
      <c r="B23">
        <v>2012</v>
      </c>
      <c r="C23" s="13">
        <v>1000</v>
      </c>
      <c r="D23" s="13">
        <v>1500</v>
      </c>
      <c r="E23" s="13">
        <v>2000</v>
      </c>
    </row>
    <row r="24" spans="1:5" x14ac:dyDescent="0.25">
      <c r="A24" t="s">
        <v>120</v>
      </c>
      <c r="B24">
        <v>2011</v>
      </c>
      <c r="C24" s="13">
        <v>3608</v>
      </c>
      <c r="D24" s="13">
        <v>5725.33</v>
      </c>
      <c r="E24" s="13">
        <v>7992.33</v>
      </c>
    </row>
    <row r="25" spans="1:5" x14ac:dyDescent="0.25">
      <c r="A25" t="s">
        <v>121</v>
      </c>
      <c r="B25">
        <v>2014</v>
      </c>
      <c r="C25" s="13">
        <v>2000</v>
      </c>
      <c r="D25" s="13">
        <v>3000</v>
      </c>
      <c r="E25" s="13">
        <v>4000</v>
      </c>
    </row>
  </sheetData>
  <pageMargins left="0.7" right="0.7" top="0.75" bottom="0.75" header="0.3" footer="0.3"/>
  <pageSetup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tabColor theme="9" tint="-0.249977111117893"/>
  </sheetPr>
  <dimension ref="A1"/>
  <sheetViews>
    <sheetView showGridLines="0" workbookViewId="0"/>
  </sheetViews>
  <sheetFormatPr defaultRowHeight="15" x14ac:dyDescent="0.25"/>
  <sheetData/>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4">
    <tabColor theme="1"/>
  </sheetPr>
  <dimension ref="A1:U24"/>
  <sheetViews>
    <sheetView showGridLines="0" zoomScaleNormal="100" workbookViewId="0">
      <selection activeCell="D4" sqref="D4"/>
    </sheetView>
  </sheetViews>
  <sheetFormatPr defaultColWidth="0" defaultRowHeight="15" zeroHeight="1" x14ac:dyDescent="0.25"/>
  <cols>
    <col min="1" max="21" width="9.140625" style="333" customWidth="1"/>
    <col min="22" max="16384" width="9.140625" style="333"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election activeCell="G10" sqref="G10"/>
    </sheetView>
  </sheetViews>
  <sheetFormatPr defaultRowHeight="15" x14ac:dyDescent="0.25"/>
  <cols>
    <col min="1" max="16384" width="9.140625" style="334"/>
  </cols>
  <sheetData/>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tabColor rgb="FF002060"/>
  </sheetPr>
  <dimension ref="A1:H18"/>
  <sheetViews>
    <sheetView workbookViewId="0"/>
  </sheetViews>
  <sheetFormatPr defaultRowHeight="15" x14ac:dyDescent="0.25"/>
  <cols>
    <col min="1" max="1" width="9.28515625" customWidth="1"/>
    <col min="2" max="2" width="20.28515625" bestFit="1" customWidth="1"/>
    <col min="3" max="3" width="10.7109375" bestFit="1" customWidth="1"/>
    <col min="7" max="7" width="22.5703125" bestFit="1" customWidth="1"/>
    <col min="8" max="8" width="13.42578125" customWidth="1"/>
  </cols>
  <sheetData>
    <row r="1" spans="1:8" x14ac:dyDescent="0.25">
      <c r="A1" s="79" t="s">
        <v>41</v>
      </c>
      <c r="B1" s="79" t="s">
        <v>42</v>
      </c>
      <c r="C1" s="79" t="s">
        <v>43</v>
      </c>
      <c r="D1" s="79" t="s">
        <v>44</v>
      </c>
      <c r="E1" s="79" t="s">
        <v>45</v>
      </c>
      <c r="F1" s="79" t="s">
        <v>46</v>
      </c>
      <c r="G1" s="79" t="s">
        <v>47</v>
      </c>
      <c r="H1" s="79" t="s">
        <v>48</v>
      </c>
    </row>
    <row r="2" spans="1:8" x14ac:dyDescent="0.25">
      <c r="A2">
        <v>275</v>
      </c>
      <c r="B2" t="s">
        <v>49</v>
      </c>
      <c r="C2" s="4">
        <v>40839</v>
      </c>
      <c r="D2">
        <v>7697406.2000000002</v>
      </c>
      <c r="E2" t="s">
        <v>50</v>
      </c>
      <c r="F2" t="s">
        <v>51</v>
      </c>
      <c r="G2" t="s">
        <v>52</v>
      </c>
      <c r="H2">
        <v>0.02</v>
      </c>
    </row>
    <row r="3" spans="1:8" x14ac:dyDescent="0.25">
      <c r="A3">
        <v>399</v>
      </c>
      <c r="B3" t="s">
        <v>53</v>
      </c>
      <c r="C3" s="4">
        <v>40336</v>
      </c>
      <c r="D3">
        <v>3555701.16</v>
      </c>
      <c r="E3" t="s">
        <v>54</v>
      </c>
      <c r="F3" t="s">
        <v>55</v>
      </c>
      <c r="G3" t="s">
        <v>56</v>
      </c>
      <c r="H3">
        <v>0.03</v>
      </c>
    </row>
    <row r="4" spans="1:8" x14ac:dyDescent="0.25">
      <c r="A4">
        <v>242</v>
      </c>
      <c r="B4" t="s">
        <v>57</v>
      </c>
      <c r="C4" s="4">
        <v>40300</v>
      </c>
      <c r="D4">
        <v>2482624.8199999998</v>
      </c>
      <c r="E4" t="s">
        <v>58</v>
      </c>
      <c r="F4" t="s">
        <v>59</v>
      </c>
      <c r="G4" t="s">
        <v>60</v>
      </c>
      <c r="H4">
        <v>0.03</v>
      </c>
    </row>
    <row r="5" spans="1:8" x14ac:dyDescent="0.25">
      <c r="A5">
        <v>234</v>
      </c>
      <c r="B5" t="s">
        <v>61</v>
      </c>
      <c r="C5" s="4">
        <v>40553</v>
      </c>
      <c r="D5">
        <v>9321750.8200000003</v>
      </c>
      <c r="E5" t="s">
        <v>58</v>
      </c>
      <c r="F5" t="s">
        <v>62</v>
      </c>
      <c r="G5" t="s">
        <v>63</v>
      </c>
      <c r="H5">
        <v>0.03</v>
      </c>
    </row>
    <row r="6" spans="1:8" x14ac:dyDescent="0.25">
      <c r="A6">
        <v>428</v>
      </c>
      <c r="B6" t="s">
        <v>64</v>
      </c>
      <c r="C6" s="4">
        <v>40741</v>
      </c>
      <c r="D6">
        <v>9238304.1799999997</v>
      </c>
      <c r="E6" t="s">
        <v>58</v>
      </c>
      <c r="F6" t="s">
        <v>62</v>
      </c>
      <c r="G6" t="s">
        <v>65</v>
      </c>
      <c r="H6">
        <v>0.02</v>
      </c>
    </row>
    <row r="7" spans="1:8" x14ac:dyDescent="0.25">
      <c r="A7">
        <v>413</v>
      </c>
      <c r="B7" t="s">
        <v>66</v>
      </c>
      <c r="C7" s="4">
        <v>40513</v>
      </c>
      <c r="D7">
        <v>7207150.0700000003</v>
      </c>
      <c r="E7" t="s">
        <v>50</v>
      </c>
      <c r="F7" t="s">
        <v>67</v>
      </c>
      <c r="G7" t="s">
        <v>68</v>
      </c>
      <c r="H7">
        <v>7.0000000000000007E-2</v>
      </c>
    </row>
    <row r="10" spans="1:8" x14ac:dyDescent="0.25">
      <c r="A10" s="29" t="s">
        <v>41</v>
      </c>
      <c r="B10" s="29" t="s">
        <v>42</v>
      </c>
      <c r="C10" s="29" t="s">
        <v>43</v>
      </c>
      <c r="D10" s="29" t="s">
        <v>44</v>
      </c>
      <c r="E10" s="29" t="s">
        <v>45</v>
      </c>
      <c r="F10" s="29" t="s">
        <v>46</v>
      </c>
      <c r="G10" s="29" t="s">
        <v>47</v>
      </c>
      <c r="H10" s="29" t="s">
        <v>48</v>
      </c>
    </row>
    <row r="11" spans="1:8" x14ac:dyDescent="0.25">
      <c r="A11">
        <v>458</v>
      </c>
      <c r="B11" t="s">
        <v>69</v>
      </c>
      <c r="C11" s="4">
        <v>40235</v>
      </c>
      <c r="D11">
        <v>6916282.4699999997</v>
      </c>
      <c r="E11" t="s">
        <v>54</v>
      </c>
      <c r="F11" t="s">
        <v>70</v>
      </c>
      <c r="G11" t="s">
        <v>71</v>
      </c>
      <c r="H11">
        <v>0.03</v>
      </c>
    </row>
    <row r="12" spans="1:8" x14ac:dyDescent="0.25">
      <c r="A12">
        <v>474</v>
      </c>
      <c r="B12" t="s">
        <v>72</v>
      </c>
      <c r="C12" s="4">
        <v>40680</v>
      </c>
      <c r="D12">
        <v>6967837.8799999999</v>
      </c>
      <c r="E12" t="s">
        <v>54</v>
      </c>
      <c r="F12" t="s">
        <v>73</v>
      </c>
      <c r="G12" t="s">
        <v>74</v>
      </c>
      <c r="H12">
        <v>0.01</v>
      </c>
    </row>
    <row r="13" spans="1:8" x14ac:dyDescent="0.25">
      <c r="A13">
        <v>335</v>
      </c>
      <c r="B13" t="s">
        <v>75</v>
      </c>
      <c r="C13" s="4">
        <v>40756</v>
      </c>
      <c r="D13">
        <v>8780862.5600000005</v>
      </c>
      <c r="E13" t="s">
        <v>50</v>
      </c>
      <c r="F13" t="s">
        <v>67</v>
      </c>
      <c r="G13" t="s">
        <v>76</v>
      </c>
      <c r="H13">
        <v>0.01</v>
      </c>
    </row>
    <row r="14" spans="1:8" x14ac:dyDescent="0.25">
      <c r="A14">
        <v>329</v>
      </c>
      <c r="B14" t="s">
        <v>77</v>
      </c>
      <c r="C14" s="4">
        <v>40568</v>
      </c>
      <c r="D14">
        <v>3941882.23</v>
      </c>
      <c r="E14" t="s">
        <v>78</v>
      </c>
      <c r="F14" t="s">
        <v>79</v>
      </c>
      <c r="G14" t="s">
        <v>80</v>
      </c>
      <c r="H14">
        <v>0.06</v>
      </c>
    </row>
    <row r="15" spans="1:8" x14ac:dyDescent="0.25">
      <c r="A15">
        <v>213</v>
      </c>
      <c r="B15" t="s">
        <v>81</v>
      </c>
      <c r="C15" s="4">
        <v>40904</v>
      </c>
      <c r="D15">
        <v>5337039.3499999996</v>
      </c>
      <c r="E15" t="s">
        <v>54</v>
      </c>
      <c r="F15" t="s">
        <v>82</v>
      </c>
      <c r="G15" t="s">
        <v>83</v>
      </c>
      <c r="H15">
        <v>0.08</v>
      </c>
    </row>
    <row r="16" spans="1:8" x14ac:dyDescent="0.25">
      <c r="A16">
        <v>482</v>
      </c>
      <c r="B16" t="s">
        <v>84</v>
      </c>
      <c r="C16" s="4">
        <v>40467</v>
      </c>
      <c r="D16">
        <v>3891730.97</v>
      </c>
      <c r="E16" t="s">
        <v>50</v>
      </c>
      <c r="F16" t="s">
        <v>67</v>
      </c>
      <c r="G16" t="s">
        <v>85</v>
      </c>
      <c r="H16">
        <v>0.01</v>
      </c>
    </row>
    <row r="17" spans="1:8" x14ac:dyDescent="0.25">
      <c r="A17">
        <v>374</v>
      </c>
      <c r="B17" t="s">
        <v>86</v>
      </c>
      <c r="C17" s="4">
        <v>40752</v>
      </c>
      <c r="D17">
        <v>1906771.12</v>
      </c>
      <c r="E17" t="s">
        <v>54</v>
      </c>
      <c r="F17" t="s">
        <v>87</v>
      </c>
      <c r="G17" t="s">
        <v>88</v>
      </c>
      <c r="H17">
        <v>0.02</v>
      </c>
    </row>
    <row r="18" spans="1:8" x14ac:dyDescent="0.25">
      <c r="A18">
        <v>278</v>
      </c>
      <c r="B18" t="s">
        <v>89</v>
      </c>
      <c r="C18" s="4">
        <v>40251</v>
      </c>
      <c r="D18">
        <v>4862678.3</v>
      </c>
      <c r="E18" t="s">
        <v>90</v>
      </c>
      <c r="F18" t="s">
        <v>91</v>
      </c>
      <c r="G18" t="s">
        <v>92</v>
      </c>
      <c r="H18">
        <v>0.02</v>
      </c>
    </row>
  </sheetData>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9">
    <tabColor theme="1"/>
  </sheetPr>
  <dimension ref="A1"/>
  <sheetViews>
    <sheetView showGridLines="0" showRowColHeaders="0" workbookViewId="0"/>
  </sheetViews>
  <sheetFormatPr defaultRowHeight="15" x14ac:dyDescent="0.25"/>
  <cols>
    <col min="1" max="16384" width="9.140625" style="333"/>
  </cols>
  <sheetData/>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election activeCell="G7" sqref="G7"/>
    </sheetView>
  </sheetViews>
  <sheetFormatPr defaultRowHeight="15" x14ac:dyDescent="0.25"/>
  <cols>
    <col min="1" max="16384" width="9.140625" style="334"/>
  </cols>
  <sheetData/>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4">
    <tabColor rgb="FF002060"/>
  </sheetPr>
  <dimension ref="A1:L45"/>
  <sheetViews>
    <sheetView topLeftCell="A19" zoomScaleNormal="100" workbookViewId="0">
      <selection activeCell="B29" sqref="B29"/>
    </sheetView>
  </sheetViews>
  <sheetFormatPr defaultRowHeight="15" x14ac:dyDescent="0.25"/>
  <cols>
    <col min="1" max="1" width="26.85546875" bestFit="1" customWidth="1"/>
    <col min="2" max="2" width="28.85546875" bestFit="1" customWidth="1"/>
    <col min="3" max="3" width="18.140625" bestFit="1" customWidth="1"/>
    <col min="4" max="4" width="13" customWidth="1"/>
    <col min="5" max="6" width="15.85546875" bestFit="1" customWidth="1"/>
    <col min="7" max="7" width="14.42578125" bestFit="1" customWidth="1"/>
    <col min="8" max="8" width="22.5703125" bestFit="1" customWidth="1"/>
    <col min="9" max="9" width="14.42578125" bestFit="1" customWidth="1"/>
    <col min="10" max="10" width="22.5703125" style="19" bestFit="1" customWidth="1"/>
    <col min="11" max="11" width="15.140625" customWidth="1"/>
    <col min="12" max="12" width="6.28515625" style="3" customWidth="1"/>
    <col min="13" max="13" width="10.7109375" bestFit="1" customWidth="1"/>
    <col min="14" max="14" width="14.28515625" bestFit="1" customWidth="1"/>
    <col min="17" max="17" width="22.5703125" bestFit="1" customWidth="1"/>
    <col min="18" max="18" width="13.42578125" customWidth="1"/>
  </cols>
  <sheetData>
    <row r="1" spans="1:12" x14ac:dyDescent="0.25">
      <c r="A1" t="s">
        <v>41</v>
      </c>
      <c r="B1" t="s">
        <v>42</v>
      </c>
      <c r="C1" t="s">
        <v>43</v>
      </c>
      <c r="D1" t="s">
        <v>286</v>
      </c>
      <c r="E1" t="s">
        <v>370</v>
      </c>
      <c r="F1" s="29" t="s">
        <v>371</v>
      </c>
      <c r="G1" t="s">
        <v>44</v>
      </c>
      <c r="H1" t="s">
        <v>47</v>
      </c>
      <c r="I1" t="s">
        <v>48</v>
      </c>
      <c r="L1"/>
    </row>
    <row r="2" spans="1:12" x14ac:dyDescent="0.25">
      <c r="A2">
        <v>275</v>
      </c>
      <c r="B2" t="s">
        <v>49</v>
      </c>
      <c r="C2" s="4">
        <v>42392</v>
      </c>
      <c r="D2" s="24">
        <v>0.41666666666666669</v>
      </c>
      <c r="E2" s="39">
        <v>42392.416666666664</v>
      </c>
      <c r="F2" s="39">
        <v>42392.416666666664</v>
      </c>
      <c r="G2">
        <v>9897406.1999999993</v>
      </c>
      <c r="H2" t="s">
        <v>52</v>
      </c>
      <c r="I2" s="14">
        <v>2.0899999999999998E-2</v>
      </c>
      <c r="L2"/>
    </row>
    <row r="3" spans="1:12" x14ac:dyDescent="0.25">
      <c r="B3" t="s">
        <v>53</v>
      </c>
      <c r="C3" s="4"/>
      <c r="F3" s="39">
        <v>42393.416666666664</v>
      </c>
      <c r="G3">
        <v>3555701.16</v>
      </c>
      <c r="H3" t="s">
        <v>56</v>
      </c>
      <c r="I3" s="14">
        <v>2.1100000000000001E-2</v>
      </c>
      <c r="L3"/>
    </row>
    <row r="4" spans="1:12" x14ac:dyDescent="0.25">
      <c r="B4" t="s">
        <v>57</v>
      </c>
      <c r="C4" s="4"/>
      <c r="G4">
        <v>2482624.8199999998</v>
      </c>
      <c r="H4" t="s">
        <v>60</v>
      </c>
      <c r="I4" s="14"/>
      <c r="L4"/>
    </row>
    <row r="5" spans="1:12" x14ac:dyDescent="0.25">
      <c r="B5" t="s">
        <v>61</v>
      </c>
      <c r="C5" s="4"/>
      <c r="G5">
        <v>9321750.8200000003</v>
      </c>
      <c r="H5" t="s">
        <v>63</v>
      </c>
      <c r="I5" s="5"/>
      <c r="L5"/>
    </row>
    <row r="6" spans="1:12" x14ac:dyDescent="0.25">
      <c r="B6" t="s">
        <v>64</v>
      </c>
      <c r="C6" s="4"/>
      <c r="G6">
        <v>9238304.1799999997</v>
      </c>
      <c r="H6" t="s">
        <v>65</v>
      </c>
      <c r="L6"/>
    </row>
    <row r="7" spans="1:12" x14ac:dyDescent="0.25">
      <c r="B7" t="s">
        <v>66</v>
      </c>
      <c r="C7" s="4"/>
      <c r="G7">
        <v>7207150.0700000003</v>
      </c>
      <c r="H7" t="s">
        <v>68</v>
      </c>
      <c r="L7"/>
    </row>
    <row r="8" spans="1:12" x14ac:dyDescent="0.25">
      <c r="B8" t="s">
        <v>69</v>
      </c>
      <c r="C8" s="4"/>
      <c r="G8">
        <v>6916282.4699999997</v>
      </c>
      <c r="H8" t="s">
        <v>71</v>
      </c>
    </row>
    <row r="9" spans="1:12" x14ac:dyDescent="0.25">
      <c r="B9" t="s">
        <v>72</v>
      </c>
      <c r="C9" s="4"/>
      <c r="G9">
        <v>6967837.8799999999</v>
      </c>
      <c r="H9" t="s">
        <v>74</v>
      </c>
    </row>
    <row r="10" spans="1:12" x14ac:dyDescent="0.25">
      <c r="B10" t="s">
        <v>75</v>
      </c>
      <c r="C10" s="4"/>
      <c r="G10">
        <v>8780862.5600000005</v>
      </c>
      <c r="H10" t="s">
        <v>76</v>
      </c>
      <c r="L10"/>
    </row>
    <row r="11" spans="1:12" x14ac:dyDescent="0.25">
      <c r="B11" t="s">
        <v>77</v>
      </c>
      <c r="C11" s="4"/>
      <c r="G11">
        <v>3941882.23</v>
      </c>
      <c r="H11" t="s">
        <v>80</v>
      </c>
      <c r="L11"/>
    </row>
    <row r="12" spans="1:12" x14ac:dyDescent="0.25">
      <c r="B12" t="s">
        <v>81</v>
      </c>
      <c r="C12" s="4"/>
      <c r="G12">
        <v>5337039.3499999996</v>
      </c>
      <c r="H12" t="s">
        <v>83</v>
      </c>
      <c r="L12"/>
    </row>
    <row r="13" spans="1:12" x14ac:dyDescent="0.25">
      <c r="B13" t="s">
        <v>84</v>
      </c>
      <c r="C13" s="4"/>
      <c r="G13">
        <v>3891730.97</v>
      </c>
      <c r="H13" t="s">
        <v>85</v>
      </c>
      <c r="L13"/>
    </row>
    <row r="14" spans="1:12" x14ac:dyDescent="0.25">
      <c r="B14" t="s">
        <v>86</v>
      </c>
      <c r="C14" s="4"/>
      <c r="G14">
        <v>1906771.12</v>
      </c>
      <c r="H14" t="s">
        <v>88</v>
      </c>
      <c r="L14"/>
    </row>
    <row r="15" spans="1:12" x14ac:dyDescent="0.25">
      <c r="B15" t="s">
        <v>89</v>
      </c>
      <c r="C15" s="4"/>
      <c r="G15">
        <v>4862678.3</v>
      </c>
      <c r="H15" t="s">
        <v>92</v>
      </c>
      <c r="L15"/>
    </row>
    <row r="16" spans="1:12" s="19" customFormat="1" x14ac:dyDescent="0.25">
      <c r="C16" s="4"/>
    </row>
    <row r="17" spans="1:12" s="19" customFormat="1" x14ac:dyDescent="0.25">
      <c r="C17" s="4"/>
    </row>
    <row r="18" spans="1:12" s="19" customFormat="1" x14ac:dyDescent="0.25">
      <c r="C18" s="4"/>
    </row>
    <row r="19" spans="1:12" x14ac:dyDescent="0.25">
      <c r="L19"/>
    </row>
    <row r="20" spans="1:12" s="19" customFormat="1" x14ac:dyDescent="0.25"/>
    <row r="21" spans="1:12" s="105" customFormat="1" x14ac:dyDescent="0.25"/>
    <row r="22" spans="1:12" s="105" customFormat="1" x14ac:dyDescent="0.25"/>
    <row r="23" spans="1:12" s="105" customFormat="1" x14ac:dyDescent="0.25"/>
    <row r="24" spans="1:12" s="105" customFormat="1" x14ac:dyDescent="0.25"/>
    <row r="25" spans="1:12" s="105" customFormat="1" x14ac:dyDescent="0.25"/>
    <row r="26" spans="1:12" s="105" customFormat="1" x14ac:dyDescent="0.25"/>
    <row r="28" spans="1:12" ht="15.75" thickBot="1" x14ac:dyDescent="0.3">
      <c r="A28" t="s">
        <v>42</v>
      </c>
      <c r="B28" s="3" t="s">
        <v>285</v>
      </c>
      <c r="C28" t="s">
        <v>44</v>
      </c>
      <c r="D28" t="s">
        <v>45</v>
      </c>
      <c r="E28" t="s">
        <v>46</v>
      </c>
      <c r="F28" s="31" t="s">
        <v>43</v>
      </c>
      <c r="G28" s="32" t="s">
        <v>48</v>
      </c>
      <c r="I28" s="3"/>
      <c r="J28"/>
      <c r="L28"/>
    </row>
    <row r="29" spans="1:12" ht="15.75" thickTop="1" x14ac:dyDescent="0.25">
      <c r="A29" t="s">
        <v>1450</v>
      </c>
      <c r="B29" s="3"/>
      <c r="C29" s="6">
        <v>9897406.1999999993</v>
      </c>
      <c r="D29" t="s">
        <v>50</v>
      </c>
      <c r="E29" t="s">
        <v>51</v>
      </c>
      <c r="F29" s="33">
        <v>42300</v>
      </c>
      <c r="G29" s="36">
        <v>0.02</v>
      </c>
      <c r="I29" s="3"/>
      <c r="J29"/>
      <c r="L29"/>
    </row>
    <row r="30" spans="1:12" x14ac:dyDescent="0.25">
      <c r="A30" t="s">
        <v>1451</v>
      </c>
      <c r="B30" s="105"/>
      <c r="C30" s="6">
        <v>3555701.16</v>
      </c>
      <c r="D30" t="s">
        <v>54</v>
      </c>
      <c r="E30" t="s">
        <v>55</v>
      </c>
      <c r="F30" s="34">
        <v>41797</v>
      </c>
      <c r="G30" s="37">
        <v>0.03</v>
      </c>
      <c r="I30" s="3"/>
      <c r="J30"/>
      <c r="L30"/>
    </row>
    <row r="31" spans="1:12" x14ac:dyDescent="0.25">
      <c r="A31" t="s">
        <v>273</v>
      </c>
      <c r="B31" s="105"/>
      <c r="C31" s="6">
        <v>2482624.8199999998</v>
      </c>
      <c r="D31" t="s">
        <v>58</v>
      </c>
      <c r="E31" t="s">
        <v>59</v>
      </c>
      <c r="F31" s="33">
        <v>41761</v>
      </c>
      <c r="G31" s="36">
        <v>0.03</v>
      </c>
      <c r="I31" s="3"/>
      <c r="J31"/>
      <c r="L31"/>
    </row>
    <row r="32" spans="1:12" x14ac:dyDescent="0.25">
      <c r="A32" t="s">
        <v>274</v>
      </c>
      <c r="B32" s="105"/>
      <c r="C32" s="6">
        <v>9321750.8200000003</v>
      </c>
      <c r="D32" t="s">
        <v>58</v>
      </c>
      <c r="E32" t="s">
        <v>62</v>
      </c>
      <c r="F32" s="34">
        <v>42014</v>
      </c>
      <c r="G32" s="37">
        <v>0.03</v>
      </c>
      <c r="I32" s="3"/>
      <c r="J32"/>
      <c r="L32"/>
    </row>
    <row r="33" spans="1:12" x14ac:dyDescent="0.25">
      <c r="A33" t="s">
        <v>275</v>
      </c>
      <c r="B33" s="105"/>
      <c r="C33" s="6">
        <v>9238304.1799999997</v>
      </c>
      <c r="D33" t="s">
        <v>58</v>
      </c>
      <c r="E33" t="s">
        <v>62</v>
      </c>
      <c r="F33" s="33">
        <v>42202</v>
      </c>
      <c r="G33" s="36">
        <v>0.02</v>
      </c>
      <c r="I33" s="3"/>
      <c r="J33"/>
      <c r="L33"/>
    </row>
    <row r="34" spans="1:12" x14ac:dyDescent="0.25">
      <c r="A34" t="s">
        <v>276</v>
      </c>
      <c r="B34" s="105"/>
      <c r="C34" s="6">
        <v>7207150.0700000003</v>
      </c>
      <c r="D34" t="s">
        <v>50</v>
      </c>
      <c r="E34" t="s">
        <v>67</v>
      </c>
      <c r="F34" s="34">
        <v>41974</v>
      </c>
      <c r="G34" s="37">
        <v>7.0000000000000007E-2</v>
      </c>
      <c r="I34" s="3"/>
      <c r="J34"/>
      <c r="L34"/>
    </row>
    <row r="35" spans="1:12" x14ac:dyDescent="0.25">
      <c r="A35" t="s">
        <v>277</v>
      </c>
      <c r="B35" s="105"/>
      <c r="C35" s="6">
        <v>6916282.4699999997</v>
      </c>
      <c r="D35" t="s">
        <v>54</v>
      </c>
      <c r="E35" t="s">
        <v>70</v>
      </c>
      <c r="F35" s="33">
        <v>41696</v>
      </c>
      <c r="G35" s="36">
        <v>0.03</v>
      </c>
      <c r="I35" s="3"/>
      <c r="J35"/>
      <c r="L35"/>
    </row>
    <row r="36" spans="1:12" x14ac:dyDescent="0.25">
      <c r="A36" t="s">
        <v>278</v>
      </c>
      <c r="B36" s="105"/>
      <c r="C36" s="6">
        <v>6967837.8799999999</v>
      </c>
      <c r="D36" t="s">
        <v>54</v>
      </c>
      <c r="E36" t="s">
        <v>73</v>
      </c>
      <c r="F36" s="34">
        <v>42141</v>
      </c>
      <c r="G36" s="37">
        <v>0.01</v>
      </c>
      <c r="I36" s="3"/>
      <c r="J36"/>
      <c r="L36"/>
    </row>
    <row r="37" spans="1:12" x14ac:dyDescent="0.25">
      <c r="A37" t="s">
        <v>279</v>
      </c>
      <c r="B37" s="105"/>
      <c r="C37" s="6">
        <v>8780862.5600000005</v>
      </c>
      <c r="D37" t="s">
        <v>50</v>
      </c>
      <c r="E37" t="s">
        <v>67</v>
      </c>
      <c r="F37" s="33">
        <v>42217</v>
      </c>
      <c r="G37" s="36">
        <v>0.01</v>
      </c>
      <c r="I37" s="3"/>
      <c r="J37"/>
      <c r="L37"/>
    </row>
    <row r="38" spans="1:12" x14ac:dyDescent="0.25">
      <c r="A38" t="s">
        <v>280</v>
      </c>
      <c r="B38" s="105"/>
      <c r="C38" s="6">
        <v>3941882.23</v>
      </c>
      <c r="D38" t="s">
        <v>78</v>
      </c>
      <c r="E38" t="s">
        <v>79</v>
      </c>
      <c r="F38" s="34">
        <v>42029</v>
      </c>
      <c r="G38" s="37">
        <v>0.06</v>
      </c>
      <c r="I38" s="3"/>
      <c r="J38"/>
      <c r="L38"/>
    </row>
    <row r="39" spans="1:12" x14ac:dyDescent="0.25">
      <c r="A39" t="s">
        <v>281</v>
      </c>
      <c r="B39" s="105"/>
      <c r="C39" s="6">
        <v>5337039.3499999996</v>
      </c>
      <c r="D39" t="s">
        <v>54</v>
      </c>
      <c r="E39" t="s">
        <v>82</v>
      </c>
      <c r="F39" s="33">
        <v>42365</v>
      </c>
      <c r="G39" s="36">
        <v>0.08</v>
      </c>
      <c r="I39" s="3"/>
      <c r="J39"/>
      <c r="L39"/>
    </row>
    <row r="40" spans="1:12" x14ac:dyDescent="0.25">
      <c r="A40" t="s">
        <v>282</v>
      </c>
      <c r="B40" s="105"/>
      <c r="C40" s="6">
        <v>3891730.97</v>
      </c>
      <c r="D40" t="s">
        <v>50</v>
      </c>
      <c r="E40" t="s">
        <v>67</v>
      </c>
      <c r="F40" s="34">
        <v>41928</v>
      </c>
      <c r="G40" s="37">
        <v>0.01</v>
      </c>
      <c r="I40" s="3"/>
      <c r="J40"/>
      <c r="L40"/>
    </row>
    <row r="41" spans="1:12" x14ac:dyDescent="0.25">
      <c r="A41" t="s">
        <v>283</v>
      </c>
      <c r="B41" s="105"/>
      <c r="C41" s="6">
        <v>1906771.12</v>
      </c>
      <c r="D41" t="s">
        <v>54</v>
      </c>
      <c r="E41" t="s">
        <v>87</v>
      </c>
      <c r="F41" s="33">
        <v>42213</v>
      </c>
      <c r="G41" s="36">
        <v>0.02</v>
      </c>
      <c r="I41" s="3"/>
      <c r="J41"/>
      <c r="L41"/>
    </row>
    <row r="42" spans="1:12" x14ac:dyDescent="0.25">
      <c r="A42" t="s">
        <v>284</v>
      </c>
      <c r="B42" s="105"/>
      <c r="C42" s="6">
        <v>4862678.3</v>
      </c>
      <c r="D42" t="s">
        <v>90</v>
      </c>
      <c r="E42" t="s">
        <v>91</v>
      </c>
      <c r="F42" s="35">
        <v>41712</v>
      </c>
      <c r="G42" s="38">
        <v>0.02</v>
      </c>
      <c r="I42" s="3"/>
      <c r="J42"/>
      <c r="L42"/>
    </row>
    <row r="43" spans="1:12" x14ac:dyDescent="0.25">
      <c r="C43" s="3"/>
    </row>
    <row r="44" spans="1:12" s="29" customFormat="1" x14ac:dyDescent="0.25"/>
    <row r="45" spans="1:12" s="29" customFormat="1" x14ac:dyDescent="0.25"/>
  </sheetData>
  <dataValidations disablePrompts="1" count="1">
    <dataValidation type="list" allowBlank="1" showInputMessage="1" showErrorMessage="1" sqref="E29:E42">
      <formula1>$E$29:$E$42</formula1>
    </dataValidation>
  </dataValidations>
  <pageMargins left="0.511811024" right="0.511811024" top="0.78740157499999996" bottom="0.78740157499999996" header="0.31496062000000002" footer="0.31496062000000002"/>
  <pageSetup paperSize="9" orientation="portrait" r:id="rId1"/>
  <drawing r:id="rId2"/>
  <legacyDrawing r:id="rId3"/>
  <tableParts count="1">
    <tablePart r:id="rId4"/>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2">
    <tabColor theme="9" tint="-0.249977111117893"/>
  </sheetPr>
  <dimension ref="A1:P20"/>
  <sheetViews>
    <sheetView showGridLines="0" zoomScaleNormal="100" workbookViewId="0">
      <selection activeCell="B2" sqref="B2"/>
    </sheetView>
  </sheetViews>
  <sheetFormatPr defaultRowHeight="15" x14ac:dyDescent="0.25"/>
  <cols>
    <col min="1" max="1" width="27.5703125" style="30" bestFit="1" customWidth="1"/>
    <col min="2" max="2" width="9.85546875" style="30" customWidth="1"/>
    <col min="3" max="3" width="22.7109375" style="30" bestFit="1" customWidth="1"/>
    <col min="4" max="16384" width="9.140625" style="30"/>
  </cols>
  <sheetData>
    <row r="1" spans="1:16" ht="15.75" thickBot="1" x14ac:dyDescent="0.3">
      <c r="A1" s="351" t="s">
        <v>380</v>
      </c>
      <c r="B1" s="352" t="s">
        <v>41</v>
      </c>
      <c r="C1" s="350" t="s">
        <v>381</v>
      </c>
      <c r="P1"/>
    </row>
    <row r="2" spans="1:16" ht="15.75" thickTop="1" x14ac:dyDescent="0.25">
      <c r="A2" s="349" t="s">
        <v>382</v>
      </c>
      <c r="B2" s="343"/>
      <c r="C2" s="344"/>
    </row>
    <row r="3" spans="1:16" x14ac:dyDescent="0.25">
      <c r="A3" s="349" t="s">
        <v>383</v>
      </c>
      <c r="B3" s="345"/>
      <c r="C3" s="346"/>
    </row>
    <row r="4" spans="1:16" x14ac:dyDescent="0.25">
      <c r="A4" s="349" t="s">
        <v>384</v>
      </c>
      <c r="B4" s="345"/>
      <c r="C4" s="346"/>
    </row>
    <row r="5" spans="1:16" x14ac:dyDescent="0.25">
      <c r="A5" s="349" t="s">
        <v>385</v>
      </c>
      <c r="B5" s="345"/>
      <c r="C5" s="346"/>
    </row>
    <row r="6" spans="1:16" x14ac:dyDescent="0.25">
      <c r="A6" s="349" t="s">
        <v>386</v>
      </c>
      <c r="B6" s="345"/>
      <c r="C6" s="346"/>
    </row>
    <row r="7" spans="1:16" x14ac:dyDescent="0.25">
      <c r="A7" s="349" t="s">
        <v>387</v>
      </c>
      <c r="B7" s="345"/>
      <c r="C7" s="346"/>
    </row>
    <row r="8" spans="1:16" x14ac:dyDescent="0.25">
      <c r="A8" s="349" t="s">
        <v>388</v>
      </c>
      <c r="B8" s="345"/>
      <c r="C8" s="346"/>
    </row>
    <row r="9" spans="1:16" x14ac:dyDescent="0.25">
      <c r="A9" s="349" t="s">
        <v>389</v>
      </c>
      <c r="B9" s="345"/>
      <c r="C9" s="346"/>
    </row>
    <row r="10" spans="1:16" x14ac:dyDescent="0.25">
      <c r="A10" s="349" t="s">
        <v>390</v>
      </c>
      <c r="B10" s="345"/>
      <c r="C10" s="346"/>
    </row>
    <row r="11" spans="1:16" x14ac:dyDescent="0.25">
      <c r="A11" s="349" t="s">
        <v>391</v>
      </c>
      <c r="B11" s="345"/>
      <c r="C11" s="346"/>
    </row>
    <row r="12" spans="1:16" x14ac:dyDescent="0.25">
      <c r="A12" s="349" t="s">
        <v>392</v>
      </c>
      <c r="B12" s="345"/>
      <c r="C12" s="346"/>
    </row>
    <row r="13" spans="1:16" x14ac:dyDescent="0.25">
      <c r="A13" s="349" t="s">
        <v>393</v>
      </c>
      <c r="B13" s="345"/>
      <c r="C13" s="346"/>
    </row>
    <row r="14" spans="1:16" x14ac:dyDescent="0.25">
      <c r="A14" s="349" t="s">
        <v>394</v>
      </c>
      <c r="B14" s="345"/>
      <c r="C14" s="346"/>
    </row>
    <row r="15" spans="1:16" x14ac:dyDescent="0.25">
      <c r="A15" s="349" t="s">
        <v>395</v>
      </c>
      <c r="B15" s="345"/>
      <c r="C15" s="346"/>
    </row>
    <row r="16" spans="1:16" x14ac:dyDescent="0.25">
      <c r="A16" s="349" t="s">
        <v>396</v>
      </c>
      <c r="B16" s="345"/>
      <c r="C16" s="346"/>
    </row>
    <row r="17" spans="1:3" x14ac:dyDescent="0.25">
      <c r="A17" s="349" t="s">
        <v>397</v>
      </c>
      <c r="B17" s="345"/>
      <c r="C17" s="346"/>
    </row>
    <row r="18" spans="1:3" x14ac:dyDescent="0.25">
      <c r="A18" s="349" t="s">
        <v>398</v>
      </c>
      <c r="B18" s="345"/>
      <c r="C18" s="346"/>
    </row>
    <row r="19" spans="1:3" ht="15.75" thickBot="1" x14ac:dyDescent="0.3">
      <c r="A19" s="349" t="s">
        <v>399</v>
      </c>
      <c r="B19" s="347"/>
      <c r="C19" s="348"/>
    </row>
    <row r="20" spans="1:3" ht="15.75" thickTop="1" x14ac:dyDescent="0.25"/>
  </sheetData>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D13"/>
  <sheetViews>
    <sheetView workbookViewId="0">
      <selection activeCell="B2" sqref="B2"/>
    </sheetView>
  </sheetViews>
  <sheetFormatPr defaultRowHeight="15" x14ac:dyDescent="0.25"/>
  <cols>
    <col min="1" max="1" width="20.5703125" style="105" customWidth="1"/>
    <col min="2" max="2" width="17.7109375" style="105" customWidth="1"/>
    <col min="3" max="3" width="11.42578125" style="105" customWidth="1"/>
    <col min="4" max="4" width="13.140625" style="105" bestFit="1" customWidth="1"/>
    <col min="5" max="16384" width="9.140625" style="105"/>
  </cols>
  <sheetData>
    <row r="1" spans="1:4" x14ac:dyDescent="0.25">
      <c r="A1" s="79" t="s">
        <v>1464</v>
      </c>
      <c r="B1" s="79" t="s">
        <v>42</v>
      </c>
      <c r="C1" s="79" t="s">
        <v>1463</v>
      </c>
      <c r="D1" s="79" t="s">
        <v>45</v>
      </c>
    </row>
    <row r="2" spans="1:4" x14ac:dyDescent="0.25">
      <c r="A2" t="s">
        <v>1465</v>
      </c>
      <c r="B2"/>
      <c r="C2" s="4">
        <v>42392</v>
      </c>
      <c r="D2" t="s">
        <v>1477</v>
      </c>
    </row>
    <row r="3" spans="1:4" x14ac:dyDescent="0.25">
      <c r="A3" t="s">
        <v>1466</v>
      </c>
      <c r="B3"/>
      <c r="C3"/>
      <c r="D3" t="s">
        <v>54</v>
      </c>
    </row>
    <row r="4" spans="1:4" x14ac:dyDescent="0.25">
      <c r="A4" t="s">
        <v>1467</v>
      </c>
      <c r="B4"/>
      <c r="C4"/>
      <c r="D4" t="s">
        <v>50</v>
      </c>
    </row>
    <row r="5" spans="1:4" x14ac:dyDescent="0.25">
      <c r="A5" t="s">
        <v>1468</v>
      </c>
      <c r="B5"/>
      <c r="C5"/>
      <c r="D5" t="s">
        <v>50</v>
      </c>
    </row>
    <row r="6" spans="1:4" x14ac:dyDescent="0.25">
      <c r="A6" t="s">
        <v>1469</v>
      </c>
      <c r="B6"/>
      <c r="C6"/>
      <c r="D6" t="s">
        <v>50</v>
      </c>
    </row>
    <row r="7" spans="1:4" x14ac:dyDescent="0.25">
      <c r="A7" t="s">
        <v>1470</v>
      </c>
      <c r="B7"/>
      <c r="C7"/>
      <c r="D7" t="s">
        <v>1477</v>
      </c>
    </row>
    <row r="8" spans="1:4" x14ac:dyDescent="0.25">
      <c r="A8" t="s">
        <v>1471</v>
      </c>
      <c r="B8"/>
      <c r="C8"/>
      <c r="D8" t="s">
        <v>58</v>
      </c>
    </row>
    <row r="9" spans="1:4" x14ac:dyDescent="0.25">
      <c r="A9" t="s">
        <v>1472</v>
      </c>
      <c r="B9"/>
      <c r="C9"/>
      <c r="D9" t="s">
        <v>90</v>
      </c>
    </row>
    <row r="10" spans="1:4" x14ac:dyDescent="0.25">
      <c r="A10" t="s">
        <v>1473</v>
      </c>
      <c r="B10"/>
      <c r="C10"/>
      <c r="D10" t="s">
        <v>90</v>
      </c>
    </row>
    <row r="11" spans="1:4" x14ac:dyDescent="0.25">
      <c r="A11" t="s">
        <v>1474</v>
      </c>
      <c r="B11"/>
      <c r="C11"/>
      <c r="D11" t="s">
        <v>54</v>
      </c>
    </row>
    <row r="12" spans="1:4" x14ac:dyDescent="0.25">
      <c r="A12" t="s">
        <v>1475</v>
      </c>
      <c r="B12"/>
      <c r="C12"/>
      <c r="D12" t="s">
        <v>1477</v>
      </c>
    </row>
    <row r="13" spans="1:4" x14ac:dyDescent="0.25">
      <c r="A13" t="s">
        <v>1476</v>
      </c>
      <c r="B13"/>
      <c r="C13"/>
      <c r="D13" t="s">
        <v>1477</v>
      </c>
    </row>
  </sheetData>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15"/>
  <sheetViews>
    <sheetView showGridLines="0" workbookViewId="0"/>
  </sheetViews>
  <sheetFormatPr defaultRowHeight="15" x14ac:dyDescent="0.25"/>
  <cols>
    <col min="1" max="1" width="8.85546875" bestFit="1" customWidth="1"/>
    <col min="2" max="2" width="17.7109375" customWidth="1"/>
  </cols>
  <sheetData>
    <row r="1" spans="1:2" x14ac:dyDescent="0.25">
      <c r="A1" s="105" t="s">
        <v>1452</v>
      </c>
      <c r="B1" s="105" t="s">
        <v>475</v>
      </c>
    </row>
    <row r="2" spans="1:2" x14ac:dyDescent="0.25">
      <c r="A2" s="105" t="s">
        <v>1453</v>
      </c>
      <c r="B2" t="s">
        <v>1454</v>
      </c>
    </row>
    <row r="3" spans="1:2" x14ac:dyDescent="0.25">
      <c r="A3" s="105" t="s">
        <v>1455</v>
      </c>
      <c r="B3" t="s">
        <v>1456</v>
      </c>
    </row>
    <row r="4" spans="1:2" x14ac:dyDescent="0.25">
      <c r="A4" s="105" t="s">
        <v>1457</v>
      </c>
      <c r="B4" t="s">
        <v>1456</v>
      </c>
    </row>
    <row r="5" spans="1:2" x14ac:dyDescent="0.25">
      <c r="A5" s="105" t="s">
        <v>1458</v>
      </c>
      <c r="B5" t="s">
        <v>1454</v>
      </c>
    </row>
    <row r="6" spans="1:2" x14ac:dyDescent="0.25">
      <c r="A6" s="105" t="s">
        <v>1459</v>
      </c>
      <c r="B6" s="105" t="s">
        <v>1454</v>
      </c>
    </row>
    <row r="7" spans="1:2" x14ac:dyDescent="0.25">
      <c r="A7" s="105" t="s">
        <v>1460</v>
      </c>
      <c r="B7" s="105" t="s">
        <v>1454</v>
      </c>
    </row>
    <row r="8" spans="1:2" x14ac:dyDescent="0.25">
      <c r="A8" s="105" t="s">
        <v>1453</v>
      </c>
      <c r="B8" t="s">
        <v>1456</v>
      </c>
    </row>
    <row r="9" spans="1:2" x14ac:dyDescent="0.25">
      <c r="A9" s="105" t="s">
        <v>1455</v>
      </c>
      <c r="B9" t="s">
        <v>1461</v>
      </c>
    </row>
    <row r="10" spans="1:2" x14ac:dyDescent="0.25">
      <c r="A10" s="105" t="s">
        <v>1457</v>
      </c>
      <c r="B10" t="s">
        <v>1456</v>
      </c>
    </row>
    <row r="11" spans="1:2" x14ac:dyDescent="0.25">
      <c r="A11" s="105" t="s">
        <v>1458</v>
      </c>
      <c r="B11" t="s">
        <v>1461</v>
      </c>
    </row>
    <row r="12" spans="1:2" x14ac:dyDescent="0.25">
      <c r="A12" s="105" t="s">
        <v>1458</v>
      </c>
      <c r="B12" t="s">
        <v>1454</v>
      </c>
    </row>
    <row r="13" spans="1:2" x14ac:dyDescent="0.25">
      <c r="A13" s="105" t="s">
        <v>1459</v>
      </c>
      <c r="B13" t="s">
        <v>1462</v>
      </c>
    </row>
    <row r="14" spans="1:2" x14ac:dyDescent="0.25">
      <c r="A14" s="105" t="s">
        <v>1453</v>
      </c>
      <c r="B14" t="s">
        <v>1454</v>
      </c>
    </row>
    <row r="15" spans="1:2" x14ac:dyDescent="0.25">
      <c r="A15" s="105" t="s">
        <v>1453</v>
      </c>
      <c r="B15" t="s">
        <v>1456</v>
      </c>
    </row>
  </sheetData>
  <pageMargins left="0.511811024" right="0.511811024" top="0.78740157499999996" bottom="0.78740157499999996" header="0.31496062000000002" footer="0.31496062000000002"/>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theme="1"/>
  </sheetPr>
  <dimension ref="A1"/>
  <sheetViews>
    <sheetView showGridLines="0" showRowColHeaders="0" workbookViewId="0">
      <selection activeCell="K14" sqref="K14"/>
    </sheetView>
  </sheetViews>
  <sheetFormatPr defaultRowHeight="15" x14ac:dyDescent="0.25"/>
  <sheetData/>
  <sheetProtection selectLockedCells="1" selectUnlockedCells="1"/>
  <pageMargins left="0.511811024" right="0.511811024" top="0.78740157499999996" bottom="0.78740157499999996" header="0.31496062000000002" footer="0.31496062000000002"/>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8">
    <tabColor rgb="FFFFC000"/>
  </sheetPr>
  <dimension ref="A1"/>
  <sheetViews>
    <sheetView showGridLines="0" showRowColHeaders="0" zoomScaleNormal="100" workbookViewId="0">
      <selection activeCell="H8" sqref="H8"/>
    </sheetView>
  </sheetViews>
  <sheetFormatPr defaultRowHeight="15" x14ac:dyDescent="0.25"/>
  <cols>
    <col min="1" max="1" width="13.85546875" style="334" bestFit="1" customWidth="1"/>
    <col min="2" max="2" width="13.42578125" style="334" bestFit="1" customWidth="1"/>
    <col min="3" max="3" width="14.42578125" style="334" bestFit="1" customWidth="1"/>
    <col min="4" max="4" width="9.140625" style="334"/>
    <col min="5" max="5" width="11.7109375" style="334" bestFit="1" customWidth="1"/>
    <col min="6" max="6" width="42.5703125" style="334" bestFit="1" customWidth="1"/>
    <col min="7" max="16384" width="9.140625" style="334"/>
  </cols>
  <sheetData/>
  <pageMargins left="0.511811024" right="0.511811024" top="0.78740157499999996" bottom="0.78740157499999996" header="0.31496062000000002" footer="0.31496062000000002"/>
  <pageSetup orientation="portrait"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16"/>
  <sheetViews>
    <sheetView showGridLines="0" zoomScaleNormal="100" workbookViewId="0"/>
  </sheetViews>
  <sheetFormatPr defaultRowHeight="15" x14ac:dyDescent="0.25"/>
  <cols>
    <col min="1" max="1" width="13.85546875" style="105" bestFit="1" customWidth="1"/>
    <col min="2" max="2" width="13.42578125" style="105" bestFit="1" customWidth="1"/>
    <col min="3" max="3" width="14.42578125" style="105" bestFit="1" customWidth="1"/>
    <col min="4" max="4" width="9.140625" style="105"/>
    <col min="5" max="5" width="11.7109375" style="105" bestFit="1" customWidth="1"/>
    <col min="6" max="6" width="42.5703125" style="105" bestFit="1" customWidth="1"/>
    <col min="7" max="16384" width="9.140625" style="105"/>
  </cols>
  <sheetData>
    <row r="1" spans="1:6" x14ac:dyDescent="0.25">
      <c r="A1" s="105" t="s">
        <v>158</v>
      </c>
      <c r="B1" s="105" t="s">
        <v>600</v>
      </c>
      <c r="C1" s="105" t="s">
        <v>40</v>
      </c>
      <c r="E1" s="411" t="s">
        <v>220</v>
      </c>
      <c r="F1" s="411"/>
    </row>
    <row r="2" spans="1:6" x14ac:dyDescent="0.25">
      <c r="A2" s="10" t="s">
        <v>246</v>
      </c>
      <c r="B2" s="11" t="s">
        <v>246</v>
      </c>
      <c r="C2" s="105" t="s">
        <v>159</v>
      </c>
      <c r="E2" s="195" t="s">
        <v>177</v>
      </c>
      <c r="F2" s="196" t="s">
        <v>178</v>
      </c>
    </row>
    <row r="3" spans="1:6" x14ac:dyDescent="0.25">
      <c r="A3" s="10" t="s">
        <v>247</v>
      </c>
      <c r="B3" s="11" t="s">
        <v>247</v>
      </c>
      <c r="C3" s="105" t="s">
        <v>160</v>
      </c>
      <c r="E3" s="197" t="s">
        <v>179</v>
      </c>
      <c r="F3" s="198" t="s">
        <v>180</v>
      </c>
    </row>
    <row r="4" spans="1:6" x14ac:dyDescent="0.25">
      <c r="A4" s="10" t="s">
        <v>237</v>
      </c>
      <c r="B4" s="11" t="s">
        <v>248</v>
      </c>
      <c r="C4" s="105" t="s">
        <v>161</v>
      </c>
      <c r="E4" s="199" t="s">
        <v>181</v>
      </c>
      <c r="F4" s="200" t="s">
        <v>182</v>
      </c>
    </row>
    <row r="5" spans="1:6" x14ac:dyDescent="0.25">
      <c r="A5" s="10" t="s">
        <v>238</v>
      </c>
      <c r="B5" s="11" t="s">
        <v>249</v>
      </c>
      <c r="C5" s="105" t="s">
        <v>162</v>
      </c>
      <c r="E5" s="197" t="s">
        <v>183</v>
      </c>
      <c r="F5" s="198" t="s">
        <v>164</v>
      </c>
    </row>
    <row r="6" spans="1:6" ht="17.25" x14ac:dyDescent="0.25">
      <c r="A6" s="10" t="s">
        <v>372</v>
      </c>
      <c r="B6" s="11" t="s">
        <v>250</v>
      </c>
      <c r="C6" s="105" t="s">
        <v>163</v>
      </c>
      <c r="E6" s="199" t="s">
        <v>184</v>
      </c>
      <c r="F6" s="200" t="s">
        <v>185</v>
      </c>
    </row>
    <row r="7" spans="1:6" x14ac:dyDescent="0.25">
      <c r="A7" s="10" t="s">
        <v>239</v>
      </c>
      <c r="B7" s="10" t="s">
        <v>239</v>
      </c>
      <c r="C7" s="105" t="s">
        <v>164</v>
      </c>
      <c r="E7" s="197" t="s">
        <v>186</v>
      </c>
      <c r="F7" s="198" t="s">
        <v>187</v>
      </c>
    </row>
    <row r="8" spans="1:6" x14ac:dyDescent="0.25">
      <c r="A8" s="10" t="s">
        <v>240</v>
      </c>
      <c r="B8" s="10" t="s">
        <v>240</v>
      </c>
      <c r="C8" s="105" t="s">
        <v>165</v>
      </c>
      <c r="E8" s="199" t="s">
        <v>188</v>
      </c>
      <c r="F8" s="200" t="s">
        <v>189</v>
      </c>
    </row>
    <row r="9" spans="1:6" ht="15.75" thickBot="1" x14ac:dyDescent="0.3">
      <c r="A9" s="10" t="s">
        <v>241</v>
      </c>
      <c r="B9" s="11" t="s">
        <v>251</v>
      </c>
      <c r="C9" s="105" t="s">
        <v>166</v>
      </c>
      <c r="E9" s="197" t="s">
        <v>190</v>
      </c>
      <c r="F9" s="201" t="s">
        <v>191</v>
      </c>
    </row>
    <row r="10" spans="1:6" x14ac:dyDescent="0.25">
      <c r="A10" s="10" t="s">
        <v>242</v>
      </c>
      <c r="B10" s="10" t="s">
        <v>242</v>
      </c>
      <c r="C10" s="105" t="s">
        <v>167</v>
      </c>
      <c r="E10" s="199" t="s">
        <v>373</v>
      </c>
      <c r="F10" s="412" t="s">
        <v>192</v>
      </c>
    </row>
    <row r="11" spans="1:6" x14ac:dyDescent="0.25">
      <c r="A11" s="10" t="s">
        <v>243</v>
      </c>
      <c r="B11" s="11" t="s">
        <v>252</v>
      </c>
      <c r="C11" s="105" t="s">
        <v>168</v>
      </c>
      <c r="E11" s="197" t="s">
        <v>374</v>
      </c>
      <c r="F11" s="413"/>
    </row>
    <row r="12" spans="1:6" x14ac:dyDescent="0.25">
      <c r="A12" s="10" t="s">
        <v>244</v>
      </c>
      <c r="B12" s="10" t="s">
        <v>244</v>
      </c>
      <c r="C12" s="105" t="s">
        <v>169</v>
      </c>
      <c r="E12" s="199" t="s">
        <v>375</v>
      </c>
      <c r="F12" s="413"/>
    </row>
    <row r="13" spans="1:6" x14ac:dyDescent="0.25">
      <c r="A13" s="10" t="s">
        <v>245</v>
      </c>
      <c r="B13" s="11" t="s">
        <v>253</v>
      </c>
      <c r="C13" s="105" t="s">
        <v>170</v>
      </c>
      <c r="E13" s="197" t="s">
        <v>376</v>
      </c>
      <c r="F13" s="413"/>
    </row>
    <row r="14" spans="1:6" x14ac:dyDescent="0.25">
      <c r="A14" s="10" t="s">
        <v>171</v>
      </c>
      <c r="B14" s="11" t="s">
        <v>172</v>
      </c>
      <c r="C14" s="105" t="s">
        <v>173</v>
      </c>
      <c r="E14" s="199" t="s">
        <v>377</v>
      </c>
      <c r="F14" s="413"/>
    </row>
    <row r="15" spans="1:6" ht="15.75" thickBot="1" x14ac:dyDescent="0.3">
      <c r="A15" s="10" t="s">
        <v>174</v>
      </c>
      <c r="B15" s="11" t="s">
        <v>172</v>
      </c>
      <c r="C15" s="105" t="s">
        <v>175</v>
      </c>
      <c r="E15" s="197" t="s">
        <v>378</v>
      </c>
      <c r="F15" s="414"/>
    </row>
    <row r="16" spans="1:6" x14ac:dyDescent="0.25">
      <c r="A16" s="10" t="s">
        <v>172</v>
      </c>
      <c r="B16" s="11" t="s">
        <v>172</v>
      </c>
      <c r="C16" s="105" t="s">
        <v>176</v>
      </c>
    </row>
  </sheetData>
  <mergeCells count="2">
    <mergeCell ref="E1:F1"/>
    <mergeCell ref="F10:F15"/>
  </mergeCells>
  <pageMargins left="0.511811024" right="0.511811024" top="0.78740157499999996" bottom="0.78740157499999996" header="0.31496062000000002" footer="0.31496062000000002"/>
  <pageSetup orientation="portrait" verticalDpi="0"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3">
    <tabColor rgb="FF002060"/>
  </sheetPr>
  <dimension ref="A1:E12"/>
  <sheetViews>
    <sheetView showGridLines="0" workbookViewId="0">
      <selection activeCell="E1" sqref="E1"/>
    </sheetView>
  </sheetViews>
  <sheetFormatPr defaultRowHeight="15" x14ac:dyDescent="0.25"/>
  <cols>
    <col min="1" max="1" width="17.85546875" customWidth="1"/>
    <col min="2" max="2" width="14.42578125" customWidth="1"/>
    <col min="4" max="4" width="10.7109375" bestFit="1" customWidth="1"/>
    <col min="5" max="5" width="12.140625" bestFit="1" customWidth="1"/>
  </cols>
  <sheetData>
    <row r="1" spans="1:5" ht="16.5" thickTop="1" thickBot="1" x14ac:dyDescent="0.3">
      <c r="A1" s="41" t="s">
        <v>475</v>
      </c>
      <c r="B1" s="41" t="s">
        <v>44</v>
      </c>
      <c r="D1" s="157" t="s">
        <v>379</v>
      </c>
      <c r="E1" s="158"/>
    </row>
    <row r="2" spans="1:5" ht="15.75" thickTop="1" x14ac:dyDescent="0.25">
      <c r="A2" s="41" t="s">
        <v>1321</v>
      </c>
      <c r="B2" s="13">
        <v>1668</v>
      </c>
    </row>
    <row r="3" spans="1:5" x14ac:dyDescent="0.25">
      <c r="A3" s="41" t="s">
        <v>1322</v>
      </c>
      <c r="B3" s="13">
        <v>155</v>
      </c>
    </row>
    <row r="4" spans="1:5" x14ac:dyDescent="0.25">
      <c r="A4" s="41" t="s">
        <v>1323</v>
      </c>
      <c r="B4" s="13">
        <v>1616</v>
      </c>
    </row>
    <row r="5" spans="1:5" x14ac:dyDescent="0.25">
      <c r="A5" s="41" t="s">
        <v>1324</v>
      </c>
      <c r="B5" s="13">
        <v>1195</v>
      </c>
    </row>
    <row r="9" spans="1:5" x14ac:dyDescent="0.25">
      <c r="B9" s="13"/>
    </row>
    <row r="10" spans="1:5" x14ac:dyDescent="0.25">
      <c r="B10" s="13"/>
    </row>
    <row r="11" spans="1:5" x14ac:dyDescent="0.25">
      <c r="B11" s="13"/>
    </row>
    <row r="12" spans="1:5" x14ac:dyDescent="0.25">
      <c r="B12" s="13"/>
    </row>
  </sheetData>
  <pageMargins left="0.511811024" right="0.511811024" top="0.78740157499999996" bottom="0.78740157499999996" header="0.31496062000000002" footer="0.31496062000000002"/>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tabColor rgb="FF002060"/>
  </sheetPr>
  <dimension ref="A1:N12"/>
  <sheetViews>
    <sheetView showGridLines="0" zoomScaleNormal="100" workbookViewId="0">
      <selection activeCell="E5" sqref="E5"/>
    </sheetView>
  </sheetViews>
  <sheetFormatPr defaultRowHeight="15" x14ac:dyDescent="0.25"/>
  <cols>
    <col min="1" max="1" width="17.42578125" style="3" bestFit="1" customWidth="1"/>
    <col min="2" max="2" width="11.85546875" style="3" customWidth="1"/>
    <col min="3" max="3" width="9.140625" style="3"/>
    <col min="4" max="4" width="19.85546875" style="3" bestFit="1" customWidth="1"/>
    <col min="5" max="5" width="13.28515625" style="3" bestFit="1" customWidth="1"/>
    <col min="6" max="16384" width="9.140625" style="3"/>
  </cols>
  <sheetData>
    <row r="1" spans="1:14" x14ac:dyDescent="0.25">
      <c r="A1" s="3" t="s">
        <v>221</v>
      </c>
      <c r="B1" s="3" t="s">
        <v>44</v>
      </c>
      <c r="D1" s="3" t="s">
        <v>234</v>
      </c>
      <c r="E1" s="13">
        <v>10000</v>
      </c>
      <c r="L1"/>
      <c r="M1"/>
      <c r="N1"/>
    </row>
    <row r="2" spans="1:14" x14ac:dyDescent="0.25">
      <c r="A2" s="3" t="s">
        <v>226</v>
      </c>
      <c r="B2" s="13">
        <v>668</v>
      </c>
      <c r="D2" s="3" t="s">
        <v>235</v>
      </c>
      <c r="E2" s="8">
        <v>1100</v>
      </c>
      <c r="M2"/>
      <c r="N2"/>
    </row>
    <row r="3" spans="1:14" x14ac:dyDescent="0.25">
      <c r="A3" s="3" t="s">
        <v>222</v>
      </c>
      <c r="B3" s="13">
        <v>585</v>
      </c>
      <c r="D3" s="3" t="s">
        <v>236</v>
      </c>
      <c r="E3" s="13">
        <v>19.82</v>
      </c>
      <c r="M3"/>
      <c r="N3"/>
    </row>
    <row r="4" spans="1:14" ht="15.75" thickBot="1" x14ac:dyDescent="0.3">
      <c r="A4" s="3" t="s">
        <v>223</v>
      </c>
      <c r="B4" s="13">
        <v>822</v>
      </c>
      <c r="M4"/>
      <c r="N4"/>
    </row>
    <row r="5" spans="1:14" ht="16.5" thickTop="1" thickBot="1" x14ac:dyDescent="0.3">
      <c r="A5" s="3" t="s">
        <v>224</v>
      </c>
      <c r="B5" s="13">
        <v>855</v>
      </c>
      <c r="D5" s="25" t="s">
        <v>233</v>
      </c>
      <c r="E5" s="158"/>
      <c r="M5"/>
      <c r="N5"/>
    </row>
    <row r="6" spans="1:14" ht="16.5" thickTop="1" thickBot="1" x14ac:dyDescent="0.3">
      <c r="A6" s="3" t="s">
        <v>225</v>
      </c>
      <c r="B6" s="13">
        <v>616</v>
      </c>
      <c r="M6"/>
      <c r="N6"/>
    </row>
    <row r="7" spans="1:14" ht="16.5" thickTop="1" thickBot="1" x14ac:dyDescent="0.3">
      <c r="A7" s="3" t="s">
        <v>227</v>
      </c>
      <c r="B7" s="13">
        <v>695</v>
      </c>
      <c r="D7" s="25" t="s">
        <v>306</v>
      </c>
      <c r="E7" s="158"/>
      <c r="M7"/>
      <c r="N7"/>
    </row>
    <row r="8" spans="1:14" ht="15.75" thickTop="1" x14ac:dyDescent="0.25">
      <c r="A8" s="3" t="s">
        <v>228</v>
      </c>
      <c r="B8" s="13">
        <v>707</v>
      </c>
    </row>
    <row r="9" spans="1:14" x14ac:dyDescent="0.25">
      <c r="A9" s="3" t="s">
        <v>229</v>
      </c>
      <c r="B9" s="13">
        <v>962</v>
      </c>
    </row>
    <row r="10" spans="1:14" x14ac:dyDescent="0.25">
      <c r="A10" s="3" t="s">
        <v>230</v>
      </c>
      <c r="B10" s="13">
        <v>676</v>
      </c>
    </row>
    <row r="11" spans="1:14" x14ac:dyDescent="0.25">
      <c r="A11" s="3" t="s">
        <v>231</v>
      </c>
      <c r="B11" s="13">
        <v>755</v>
      </c>
    </row>
    <row r="12" spans="1:14" x14ac:dyDescent="0.25">
      <c r="A12" s="3" t="s">
        <v>232</v>
      </c>
      <c r="B12" s="13">
        <v>528</v>
      </c>
    </row>
  </sheetData>
  <pageMargins left="0.511811024" right="0.511811024" top="0.78740157499999996" bottom="0.78740157499999996" header="0.31496062000000002" footer="0.31496062000000002"/>
  <pageSetup orientation="portrait" verticalDpi="0" r:id="rId1"/>
  <drawing r:id="rId2"/>
  <tableParts count="2">
    <tablePart r:id="rId3"/>
    <tablePart r:id="rId4"/>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tabColor rgb="FF002060"/>
  </sheetPr>
  <dimension ref="A1:F19"/>
  <sheetViews>
    <sheetView showGridLines="0" zoomScaleNormal="100" workbookViewId="0">
      <selection activeCell="F2" sqref="F2"/>
    </sheetView>
  </sheetViews>
  <sheetFormatPr defaultColWidth="13.5703125" defaultRowHeight="15" x14ac:dyDescent="0.25"/>
  <cols>
    <col min="1" max="1" width="12.5703125" style="17" bestFit="1" customWidth="1"/>
    <col min="2" max="2" width="16.85546875" style="3" bestFit="1" customWidth="1"/>
    <col min="3" max="3" width="11.42578125" style="3" bestFit="1" customWidth="1"/>
    <col min="4" max="4" width="13.7109375" style="3" bestFit="1" customWidth="1"/>
    <col min="5" max="5" width="19.5703125" style="3" bestFit="1" customWidth="1"/>
    <col min="6" max="6" width="13.28515625" style="3" bestFit="1" customWidth="1"/>
    <col min="7" max="10" width="13.5703125" style="3"/>
    <col min="11" max="11" width="4.5703125" style="3" bestFit="1" customWidth="1"/>
    <col min="12" max="16384" width="13.5703125" style="3"/>
  </cols>
  <sheetData>
    <row r="1" spans="1:6" ht="33" customHeight="1" thickBot="1" x14ac:dyDescent="0.3">
      <c r="A1" s="355" t="s">
        <v>270</v>
      </c>
      <c r="B1" s="355" t="s">
        <v>0</v>
      </c>
      <c r="C1" s="355" t="s">
        <v>1</v>
      </c>
      <c r="D1" s="355" t="s">
        <v>2</v>
      </c>
      <c r="E1" s="353" t="s">
        <v>3</v>
      </c>
      <c r="F1" s="359" t="s">
        <v>4</v>
      </c>
    </row>
    <row r="2" spans="1:6" ht="15.75" thickTop="1" x14ac:dyDescent="0.25">
      <c r="A2" s="356">
        <v>1001</v>
      </c>
      <c r="B2" s="356" t="s">
        <v>1321</v>
      </c>
      <c r="C2" s="356">
        <v>43</v>
      </c>
      <c r="D2" s="357">
        <v>2000</v>
      </c>
      <c r="E2" s="354">
        <v>34</v>
      </c>
      <c r="F2" s="360"/>
    </row>
    <row r="3" spans="1:6" x14ac:dyDescent="0.25">
      <c r="A3" s="356">
        <v>1006</v>
      </c>
      <c r="B3" s="356" t="s">
        <v>1322</v>
      </c>
      <c r="C3" s="356">
        <v>85</v>
      </c>
      <c r="D3" s="357">
        <v>150</v>
      </c>
      <c r="E3" s="354">
        <v>76</v>
      </c>
      <c r="F3" s="361"/>
    </row>
    <row r="4" spans="1:6" x14ac:dyDescent="0.25">
      <c r="A4" s="356">
        <v>1008</v>
      </c>
      <c r="B4" s="356" t="s">
        <v>1324</v>
      </c>
      <c r="C4" s="356">
        <v>34</v>
      </c>
      <c r="D4" s="357">
        <v>1125</v>
      </c>
      <c r="E4" s="354">
        <v>32</v>
      </c>
      <c r="F4" s="361"/>
    </row>
    <row r="5" spans="1:6" x14ac:dyDescent="0.25">
      <c r="A5" s="356">
        <v>1002</v>
      </c>
      <c r="B5" s="356" t="s">
        <v>1323</v>
      </c>
      <c r="C5" s="356">
        <v>10</v>
      </c>
      <c r="D5" s="357">
        <v>1235</v>
      </c>
      <c r="E5" s="354">
        <v>3</v>
      </c>
      <c r="F5" s="361"/>
    </row>
    <row r="6" spans="1:6" x14ac:dyDescent="0.25">
      <c r="A6" s="356">
        <v>1005</v>
      </c>
      <c r="B6" s="356" t="s">
        <v>1329</v>
      </c>
      <c r="C6" s="356">
        <v>43</v>
      </c>
      <c r="D6" s="357">
        <v>135.32</v>
      </c>
      <c r="E6" s="354">
        <v>37</v>
      </c>
      <c r="F6" s="361"/>
    </row>
    <row r="7" spans="1:6" x14ac:dyDescent="0.25">
      <c r="A7" s="356">
        <v>1003</v>
      </c>
      <c r="B7" s="356" t="s">
        <v>1330</v>
      </c>
      <c r="C7" s="356">
        <v>77</v>
      </c>
      <c r="D7" s="357">
        <v>82.9</v>
      </c>
      <c r="E7" s="354">
        <v>70</v>
      </c>
      <c r="F7" s="361"/>
    </row>
    <row r="8" spans="1:6" ht="15.75" thickBot="1" x14ac:dyDescent="0.3">
      <c r="A8" s="356">
        <v>1006</v>
      </c>
      <c r="B8" s="356" t="s">
        <v>1331</v>
      </c>
      <c r="C8" s="356">
        <v>59</v>
      </c>
      <c r="D8" s="357">
        <v>152.9</v>
      </c>
      <c r="E8" s="358">
        <v>57</v>
      </c>
      <c r="F8" s="362"/>
    </row>
    <row r="9" spans="1:6" ht="15.75" thickTop="1" x14ac:dyDescent="0.25">
      <c r="D9" s="12"/>
    </row>
    <row r="11" spans="1:6" ht="15.75" thickBot="1" x14ac:dyDescent="0.3">
      <c r="A11" s="27" t="s">
        <v>270</v>
      </c>
      <c r="B11" s="27" t="s">
        <v>0</v>
      </c>
      <c r="C11" s="27" t="s">
        <v>1</v>
      </c>
      <c r="D11" s="27" t="s">
        <v>2</v>
      </c>
      <c r="E11" s="27" t="s">
        <v>3</v>
      </c>
      <c r="F11" s="27" t="s">
        <v>4</v>
      </c>
    </row>
    <row r="12" spans="1:6" ht="15.75" thickTop="1" x14ac:dyDescent="0.25">
      <c r="A12" s="17">
        <v>1001</v>
      </c>
      <c r="B12" s="3" t="s">
        <v>1321</v>
      </c>
      <c r="C12" s="3">
        <v>43</v>
      </c>
      <c r="D12" s="13">
        <v>2000</v>
      </c>
      <c r="E12" s="18">
        <v>34</v>
      </c>
      <c r="F12" s="274"/>
    </row>
    <row r="13" spans="1:6" x14ac:dyDescent="0.25">
      <c r="A13" s="17">
        <v>1006</v>
      </c>
      <c r="B13" s="3" t="s">
        <v>1322</v>
      </c>
      <c r="C13" s="3">
        <v>85</v>
      </c>
      <c r="D13" s="13">
        <v>150</v>
      </c>
      <c r="E13" s="18">
        <v>76</v>
      </c>
      <c r="F13" s="275"/>
    </row>
    <row r="14" spans="1:6" x14ac:dyDescent="0.25">
      <c r="A14" s="17">
        <v>1008</v>
      </c>
      <c r="B14" s="3" t="s">
        <v>1324</v>
      </c>
      <c r="C14" s="3">
        <v>34</v>
      </c>
      <c r="D14" s="13">
        <v>1125</v>
      </c>
      <c r="E14" s="18">
        <v>32</v>
      </c>
      <c r="F14" s="275"/>
    </row>
    <row r="15" spans="1:6" x14ac:dyDescent="0.25">
      <c r="A15" s="17">
        <v>1002</v>
      </c>
      <c r="B15" s="3" t="s">
        <v>1323</v>
      </c>
      <c r="C15" s="3">
        <v>10</v>
      </c>
      <c r="D15" s="13">
        <v>1235</v>
      </c>
      <c r="E15" s="18">
        <v>3</v>
      </c>
      <c r="F15" s="275"/>
    </row>
    <row r="16" spans="1:6" x14ac:dyDescent="0.25">
      <c r="A16" s="17">
        <v>1005</v>
      </c>
      <c r="B16" s="3" t="s">
        <v>1329</v>
      </c>
      <c r="C16" s="3">
        <v>43</v>
      </c>
      <c r="D16" s="13">
        <v>135.32</v>
      </c>
      <c r="E16" s="18">
        <v>37</v>
      </c>
      <c r="F16" s="275"/>
    </row>
    <row r="17" spans="1:6" x14ac:dyDescent="0.25">
      <c r="A17" s="17">
        <v>1003</v>
      </c>
      <c r="B17" s="3" t="s">
        <v>1330</v>
      </c>
      <c r="C17" s="3">
        <v>77</v>
      </c>
      <c r="D17" s="13">
        <v>82.9</v>
      </c>
      <c r="E17" s="18">
        <v>70</v>
      </c>
      <c r="F17" s="275"/>
    </row>
    <row r="18" spans="1:6" ht="15.75" thickBot="1" x14ac:dyDescent="0.3">
      <c r="A18" s="17">
        <v>1006</v>
      </c>
      <c r="B18" s="3" t="s">
        <v>1331</v>
      </c>
      <c r="C18" s="3">
        <v>59</v>
      </c>
      <c r="D18" s="13">
        <v>152.9</v>
      </c>
      <c r="E18" s="18">
        <v>57</v>
      </c>
      <c r="F18" s="276"/>
    </row>
    <row r="19" spans="1:6" ht="15.75" thickTop="1" x14ac:dyDescent="0.25"/>
  </sheetData>
  <pageMargins left="0.511811024" right="0.511811024" top="0.78740157499999996" bottom="0.78740157499999996" header="0.31496062000000002" footer="0.31496062000000002"/>
  <pageSetup orientation="portrait" verticalDpi="0" r:id="rId1"/>
  <drawing r:id="rId2"/>
  <tableParts count="1">
    <tablePart r:id="rId3"/>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2">
    <tabColor rgb="FF002060"/>
  </sheetPr>
  <dimension ref="A1:N27"/>
  <sheetViews>
    <sheetView showGridLines="0" zoomScaleNormal="100" workbookViewId="0"/>
  </sheetViews>
  <sheetFormatPr defaultRowHeight="15" x14ac:dyDescent="0.25"/>
  <cols>
    <col min="1" max="1" width="17.42578125" style="3" bestFit="1" customWidth="1"/>
    <col min="2" max="2" width="15" style="3" bestFit="1" customWidth="1"/>
    <col min="3" max="3" width="16.7109375" style="3" bestFit="1" customWidth="1"/>
    <col min="4" max="4" width="9.140625" style="3"/>
    <col min="5" max="5" width="14.28515625" style="3" bestFit="1" customWidth="1"/>
    <col min="6" max="6" width="15" style="3" bestFit="1" customWidth="1"/>
    <col min="7" max="7" width="16.7109375" style="3" bestFit="1" customWidth="1"/>
    <col min="8" max="16384" width="9.140625" style="3"/>
  </cols>
  <sheetData>
    <row r="1" spans="1:14" ht="15.75" thickBot="1" x14ac:dyDescent="0.3">
      <c r="A1" s="351" t="s">
        <v>209</v>
      </c>
      <c r="B1" s="351" t="s">
        <v>44</v>
      </c>
      <c r="C1" s="367" t="s">
        <v>318</v>
      </c>
      <c r="M1"/>
      <c r="N1"/>
    </row>
    <row r="2" spans="1:14" ht="15.75" thickTop="1" x14ac:dyDescent="0.25">
      <c r="A2" s="356" t="s">
        <v>307</v>
      </c>
      <c r="B2" s="366">
        <v>49091.583948214902</v>
      </c>
      <c r="C2" s="363"/>
      <c r="M2"/>
      <c r="N2"/>
    </row>
    <row r="3" spans="1:14" x14ac:dyDescent="0.25">
      <c r="A3" s="356" t="s">
        <v>308</v>
      </c>
      <c r="B3" s="366">
        <v>63243.027707237932</v>
      </c>
      <c r="C3" s="364"/>
      <c r="M3"/>
      <c r="N3"/>
    </row>
    <row r="4" spans="1:14" x14ac:dyDescent="0.25">
      <c r="A4" s="356" t="s">
        <v>309</v>
      </c>
      <c r="B4" s="366">
        <v>50536.247053566774</v>
      </c>
      <c r="C4" s="364"/>
      <c r="M4"/>
      <c r="N4"/>
    </row>
    <row r="5" spans="1:14" x14ac:dyDescent="0.25">
      <c r="A5" s="356" t="s">
        <v>310</v>
      </c>
      <c r="B5" s="366">
        <v>35436.643913698354</v>
      </c>
      <c r="C5" s="364"/>
      <c r="M5"/>
      <c r="N5"/>
    </row>
    <row r="6" spans="1:14" x14ac:dyDescent="0.25">
      <c r="A6" s="356" t="s">
        <v>311</v>
      </c>
      <c r="B6" s="366">
        <v>33889.076793202854</v>
      </c>
      <c r="C6" s="364"/>
      <c r="M6"/>
      <c r="N6"/>
    </row>
    <row r="7" spans="1:14" x14ac:dyDescent="0.25">
      <c r="A7" s="356" t="s">
        <v>312</v>
      </c>
      <c r="B7" s="366">
        <v>69003.254050578762</v>
      </c>
      <c r="C7" s="364"/>
      <c r="M7"/>
      <c r="N7"/>
    </row>
    <row r="8" spans="1:14" x14ac:dyDescent="0.25">
      <c r="A8" s="356" t="s">
        <v>313</v>
      </c>
      <c r="B8" s="366">
        <v>17150.170465142877</v>
      </c>
      <c r="C8" s="364"/>
    </row>
    <row r="9" spans="1:14" x14ac:dyDescent="0.25">
      <c r="A9" s="356" t="s">
        <v>314</v>
      </c>
      <c r="B9" s="366">
        <v>14365.454091460117</v>
      </c>
      <c r="C9" s="364"/>
    </row>
    <row r="10" spans="1:14" x14ac:dyDescent="0.25">
      <c r="A10" s="356" t="s">
        <v>315</v>
      </c>
      <c r="B10" s="366">
        <v>60066.902710396163</v>
      </c>
      <c r="C10" s="364"/>
    </row>
    <row r="11" spans="1:14" x14ac:dyDescent="0.25">
      <c r="A11" s="356" t="s">
        <v>316</v>
      </c>
      <c r="B11" s="366">
        <v>93782.784169133956</v>
      </c>
      <c r="C11" s="364"/>
    </row>
    <row r="12" spans="1:14" ht="15.75" thickBot="1" x14ac:dyDescent="0.3">
      <c r="A12" s="356" t="s">
        <v>317</v>
      </c>
      <c r="B12" s="366">
        <v>19096.749637198751</v>
      </c>
      <c r="C12" s="365"/>
    </row>
    <row r="13" spans="1:14" ht="15.75" thickTop="1" x14ac:dyDescent="0.25">
      <c r="A13" s="351" t="s">
        <v>319</v>
      </c>
      <c r="B13" s="357">
        <v>505661.89453983144</v>
      </c>
    </row>
    <row r="15" spans="1:14" ht="15.75" thickBot="1" x14ac:dyDescent="0.3">
      <c r="A15" s="79" t="s">
        <v>209</v>
      </c>
      <c r="B15" s="79" t="s">
        <v>44</v>
      </c>
      <c r="C15" s="79" t="s">
        <v>318</v>
      </c>
    </row>
    <row r="16" spans="1:14" ht="15.75" thickTop="1" x14ac:dyDescent="0.25">
      <c r="A16" s="19" t="s">
        <v>307</v>
      </c>
      <c r="B16" s="13">
        <v>49091.583948214902</v>
      </c>
      <c r="C16" s="159"/>
    </row>
    <row r="17" spans="1:3" x14ac:dyDescent="0.25">
      <c r="A17" s="19" t="s">
        <v>308</v>
      </c>
      <c r="B17" s="13">
        <v>63243.027707237932</v>
      </c>
      <c r="C17" s="160"/>
    </row>
    <row r="18" spans="1:3" x14ac:dyDescent="0.25">
      <c r="A18" s="19" t="s">
        <v>309</v>
      </c>
      <c r="B18" s="13">
        <v>50536.247053566774</v>
      </c>
      <c r="C18" s="160"/>
    </row>
    <row r="19" spans="1:3" x14ac:dyDescent="0.25">
      <c r="A19" s="19" t="s">
        <v>310</v>
      </c>
      <c r="B19" s="13">
        <v>35436.643913698354</v>
      </c>
      <c r="C19" s="160"/>
    </row>
    <row r="20" spans="1:3" x14ac:dyDescent="0.25">
      <c r="A20" s="19" t="s">
        <v>311</v>
      </c>
      <c r="B20" s="13">
        <v>33889.076793202854</v>
      </c>
      <c r="C20" s="160"/>
    </row>
    <row r="21" spans="1:3" x14ac:dyDescent="0.25">
      <c r="A21" s="19" t="s">
        <v>312</v>
      </c>
      <c r="B21" s="13">
        <v>69003.254050578762</v>
      </c>
      <c r="C21" s="160"/>
    </row>
    <row r="22" spans="1:3" x14ac:dyDescent="0.25">
      <c r="A22" s="19" t="s">
        <v>313</v>
      </c>
      <c r="B22" s="13">
        <v>17150.170465142877</v>
      </c>
      <c r="C22" s="160"/>
    </row>
    <row r="23" spans="1:3" x14ac:dyDescent="0.25">
      <c r="A23" s="19" t="s">
        <v>314</v>
      </c>
      <c r="B23" s="13">
        <v>14365.454091460117</v>
      </c>
      <c r="C23" s="160"/>
    </row>
    <row r="24" spans="1:3" x14ac:dyDescent="0.25">
      <c r="A24" s="19" t="s">
        <v>315</v>
      </c>
      <c r="B24" s="13">
        <v>60066.902710396163</v>
      </c>
      <c r="C24" s="160"/>
    </row>
    <row r="25" spans="1:3" x14ac:dyDescent="0.25">
      <c r="A25" s="19" t="s">
        <v>316</v>
      </c>
      <c r="B25" s="13">
        <v>93782.784169133956</v>
      </c>
      <c r="C25" s="160"/>
    </row>
    <row r="26" spans="1:3" ht="15.75" thickBot="1" x14ac:dyDescent="0.3">
      <c r="A26" s="19" t="s">
        <v>317</v>
      </c>
      <c r="B26" s="13">
        <v>19096.749637198751</v>
      </c>
      <c r="C26" s="161"/>
    </row>
    <row r="27" spans="1:3" ht="15.75" thickTop="1" x14ac:dyDescent="0.25">
      <c r="A27" s="79" t="s">
        <v>319</v>
      </c>
      <c r="B27" s="26">
        <f>SUBTOTAL(109,Divisão[Valor])</f>
        <v>505661.89453983144</v>
      </c>
      <c r="C27" s="40"/>
    </row>
  </sheetData>
  <pageMargins left="0.511811024" right="0.511811024" top="0.78740157499999996" bottom="0.78740157499999996" header="0.31496062000000002" footer="0.31496062000000002"/>
  <pageSetup orientation="portrait" verticalDpi="0" r:id="rId1"/>
  <drawing r:id="rId2"/>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tabColor rgb="FF002060"/>
  </sheetPr>
  <dimension ref="A1:Q11"/>
  <sheetViews>
    <sheetView showGridLines="0" zoomScaleNormal="100" workbookViewId="0">
      <selection activeCell="C2" sqref="C2"/>
    </sheetView>
  </sheetViews>
  <sheetFormatPr defaultRowHeight="15" x14ac:dyDescent="0.25"/>
  <cols>
    <col min="1" max="1" width="9.140625" style="3"/>
    <col min="2" max="2" width="12" style="3" bestFit="1" customWidth="1"/>
    <col min="3" max="3" width="17.5703125" style="3" customWidth="1"/>
    <col min="4" max="16384" width="9.140625" style="3"/>
  </cols>
  <sheetData>
    <row r="1" spans="1:17" ht="15.75" thickBot="1" x14ac:dyDescent="0.3">
      <c r="A1" s="3" t="s">
        <v>195</v>
      </c>
      <c r="B1" s="3" t="s">
        <v>194</v>
      </c>
      <c r="C1" s="3" t="s">
        <v>193</v>
      </c>
      <c r="N1"/>
      <c r="P1"/>
      <c r="Q1"/>
    </row>
    <row r="2" spans="1:17" ht="15.75" thickTop="1" x14ac:dyDescent="0.25">
      <c r="A2" s="3">
        <v>2</v>
      </c>
      <c r="B2" s="3">
        <v>2</v>
      </c>
      <c r="C2" s="162"/>
      <c r="P2"/>
      <c r="Q2"/>
    </row>
    <row r="3" spans="1:17" x14ac:dyDescent="0.25">
      <c r="A3" s="3">
        <v>3</v>
      </c>
      <c r="B3" s="3">
        <v>3</v>
      </c>
      <c r="C3" s="163"/>
      <c r="P3"/>
      <c r="Q3"/>
    </row>
    <row r="4" spans="1:17" x14ac:dyDescent="0.25">
      <c r="A4" s="3">
        <v>4</v>
      </c>
      <c r="B4" s="3">
        <v>4</v>
      </c>
      <c r="C4" s="163"/>
      <c r="P4"/>
      <c r="Q4"/>
    </row>
    <row r="5" spans="1:17" x14ac:dyDescent="0.25">
      <c r="A5" s="3">
        <v>7</v>
      </c>
      <c r="B5" s="3">
        <v>5</v>
      </c>
      <c r="C5" s="163"/>
      <c r="P5"/>
      <c r="Q5"/>
    </row>
    <row r="6" spans="1:17" x14ac:dyDescent="0.25">
      <c r="A6" s="3">
        <v>9</v>
      </c>
      <c r="B6" s="3">
        <v>6</v>
      </c>
      <c r="C6" s="163"/>
      <c r="P6"/>
      <c r="Q6"/>
    </row>
    <row r="7" spans="1:17" x14ac:dyDescent="0.25">
      <c r="A7" s="3">
        <v>4</v>
      </c>
      <c r="B7" s="3">
        <v>7</v>
      </c>
      <c r="C7" s="163"/>
      <c r="P7"/>
      <c r="Q7"/>
    </row>
    <row r="8" spans="1:17" x14ac:dyDescent="0.25">
      <c r="A8" s="3">
        <v>10</v>
      </c>
      <c r="B8" s="3">
        <v>2</v>
      </c>
      <c r="C8" s="164"/>
    </row>
    <row r="9" spans="1:17" x14ac:dyDescent="0.25">
      <c r="A9" s="3">
        <v>5</v>
      </c>
      <c r="B9" s="3">
        <v>3</v>
      </c>
      <c r="C9" s="164"/>
    </row>
    <row r="10" spans="1:17" ht="15.75" thickBot="1" x14ac:dyDescent="0.3">
      <c r="A10" s="3">
        <v>2</v>
      </c>
      <c r="B10" s="3">
        <v>10</v>
      </c>
      <c r="C10" s="165"/>
    </row>
    <row r="11" spans="1:17" ht="15.75" thickTop="1" x14ac:dyDescent="0.25"/>
  </sheetData>
  <pageMargins left="0.511811024" right="0.511811024" top="0.78740157499999996" bottom="0.78740157499999996" header="0.31496062000000002" footer="0.31496062000000002"/>
  <pageSetup orientation="portrait" verticalDpi="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4">
    <tabColor rgb="FF002060"/>
  </sheetPr>
  <dimension ref="A1:J19"/>
  <sheetViews>
    <sheetView showGridLines="0" zoomScaleNormal="100" workbookViewId="0">
      <selection activeCell="F2" sqref="F2"/>
    </sheetView>
  </sheetViews>
  <sheetFormatPr defaultColWidth="14.5703125" defaultRowHeight="15" x14ac:dyDescent="0.25"/>
  <cols>
    <col min="1" max="1" width="14.7109375" style="19" customWidth="1"/>
    <col min="2" max="2" width="18.7109375" style="19" bestFit="1" customWidth="1"/>
    <col min="3" max="3" width="17" style="3" customWidth="1"/>
    <col min="4" max="4" width="13.42578125" style="3" bestFit="1" customWidth="1"/>
    <col min="5" max="5" width="2.7109375" style="29" customWidth="1"/>
    <col min="6" max="6" width="12.7109375" style="3" bestFit="1" customWidth="1"/>
    <col min="7" max="7" width="2.7109375" style="3" customWidth="1"/>
    <col min="8" max="8" width="17.42578125" style="3" bestFit="1" customWidth="1"/>
    <col min="9" max="9" width="13.85546875" style="3" customWidth="1"/>
    <col min="10" max="10" width="15.28515625" style="3" customWidth="1"/>
    <col min="11" max="11" width="2.7109375" style="3" customWidth="1"/>
    <col min="12" max="16384" width="14.5703125" style="3"/>
  </cols>
  <sheetData>
    <row r="1" spans="1:10" ht="45.75" thickBot="1" x14ac:dyDescent="0.3">
      <c r="A1" s="139" t="s">
        <v>270</v>
      </c>
      <c r="B1" s="140" t="s">
        <v>42</v>
      </c>
      <c r="C1" s="140" t="s">
        <v>379</v>
      </c>
      <c r="D1" s="140" t="s">
        <v>322</v>
      </c>
      <c r="F1" s="16" t="s">
        <v>1537</v>
      </c>
      <c r="H1" s="139" t="s">
        <v>321</v>
      </c>
      <c r="I1" s="140" t="s">
        <v>1332</v>
      </c>
      <c r="J1" s="140" t="s">
        <v>1333</v>
      </c>
    </row>
    <row r="2" spans="1:10" ht="15.75" thickTop="1" x14ac:dyDescent="0.25">
      <c r="A2" s="141">
        <v>1699</v>
      </c>
      <c r="B2" s="142" t="s">
        <v>288</v>
      </c>
      <c r="C2" s="143">
        <v>659817.99</v>
      </c>
      <c r="D2" s="144">
        <v>7.0052177548292002E-2</v>
      </c>
      <c r="F2" s="151">
        <v>5.3800000000000001E-2</v>
      </c>
      <c r="G2" s="155"/>
      <c r="H2" s="166"/>
      <c r="I2" s="166"/>
      <c r="J2" s="167"/>
    </row>
    <row r="3" spans="1:10" x14ac:dyDescent="0.25">
      <c r="A3" s="145">
        <v>1218</v>
      </c>
      <c r="B3" s="146" t="s">
        <v>289</v>
      </c>
      <c r="C3" s="147">
        <v>790351.82</v>
      </c>
      <c r="D3" s="38">
        <v>2.1398067343853001E-2</v>
      </c>
      <c r="G3" s="155"/>
      <c r="H3" s="168"/>
      <c r="I3" s="168"/>
      <c r="J3" s="169"/>
    </row>
    <row r="4" spans="1:10" x14ac:dyDescent="0.25">
      <c r="A4" s="148">
        <v>1926</v>
      </c>
      <c r="B4" s="149" t="s">
        <v>290</v>
      </c>
      <c r="C4" s="147">
        <v>358630.09</v>
      </c>
      <c r="D4" s="150">
        <v>2.0309531501637001E-2</v>
      </c>
      <c r="G4" s="155"/>
      <c r="H4" s="168"/>
      <c r="I4" s="168"/>
      <c r="J4" s="169"/>
    </row>
    <row r="5" spans="1:10" x14ac:dyDescent="0.25">
      <c r="A5" s="145">
        <v>1574</v>
      </c>
      <c r="B5" s="146" t="s">
        <v>291</v>
      </c>
      <c r="C5" s="147">
        <v>645354.29</v>
      </c>
      <c r="D5" s="38">
        <v>4.5845950597137003E-2</v>
      </c>
      <c r="G5" s="155"/>
      <c r="H5" s="168"/>
      <c r="I5" s="168"/>
      <c r="J5" s="169"/>
    </row>
    <row r="6" spans="1:10" x14ac:dyDescent="0.25">
      <c r="A6" s="148">
        <v>1572</v>
      </c>
      <c r="B6" s="149" t="s">
        <v>292</v>
      </c>
      <c r="C6" s="147">
        <v>307437.34999999998</v>
      </c>
      <c r="D6" s="150">
        <v>8.8312009708471001E-2</v>
      </c>
      <c r="G6" s="155"/>
      <c r="H6" s="168"/>
      <c r="I6" s="168"/>
      <c r="J6" s="169"/>
    </row>
    <row r="7" spans="1:10" x14ac:dyDescent="0.25">
      <c r="A7" s="145">
        <v>1262</v>
      </c>
      <c r="B7" s="146" t="s">
        <v>293</v>
      </c>
      <c r="C7" s="147">
        <v>319991.37</v>
      </c>
      <c r="D7" s="38">
        <v>2.1776580139991952E-2</v>
      </c>
      <c r="G7" s="155"/>
      <c r="H7" s="168"/>
      <c r="I7" s="168"/>
      <c r="J7" s="169"/>
    </row>
    <row r="8" spans="1:10" x14ac:dyDescent="0.25">
      <c r="A8" s="148">
        <v>1346</v>
      </c>
      <c r="B8" s="149" t="s">
        <v>294</v>
      </c>
      <c r="C8" s="147">
        <v>482853.57</v>
      </c>
      <c r="D8" s="150">
        <v>5.7596512665645999E-2</v>
      </c>
      <c r="G8" s="155"/>
      <c r="H8" s="168"/>
      <c r="I8" s="168"/>
      <c r="J8" s="169"/>
    </row>
    <row r="9" spans="1:10" x14ac:dyDescent="0.25">
      <c r="A9" s="145">
        <v>1615</v>
      </c>
      <c r="B9" s="146" t="s">
        <v>295</v>
      </c>
      <c r="C9" s="147">
        <v>131217.04</v>
      </c>
      <c r="D9" s="38">
        <v>6.4065917325912006E-2</v>
      </c>
      <c r="G9" s="155"/>
      <c r="H9" s="168"/>
      <c r="I9" s="168"/>
      <c r="J9" s="169"/>
    </row>
    <row r="10" spans="1:10" x14ac:dyDescent="0.25">
      <c r="A10" s="148">
        <v>1678</v>
      </c>
      <c r="B10" s="149" t="s">
        <v>296</v>
      </c>
      <c r="C10" s="147">
        <v>920831.39</v>
      </c>
      <c r="D10" s="150">
        <v>1.0997287352862E-2</v>
      </c>
      <c r="G10" s="155"/>
      <c r="H10" s="168"/>
      <c r="I10" s="168"/>
      <c r="J10" s="169"/>
    </row>
    <row r="11" spans="1:10" x14ac:dyDescent="0.25">
      <c r="A11" s="145">
        <v>1773</v>
      </c>
      <c r="B11" s="146" t="s">
        <v>297</v>
      </c>
      <c r="C11" s="147">
        <v>657850.97</v>
      </c>
      <c r="D11" s="38">
        <v>7.8604150842528003E-2</v>
      </c>
      <c r="G11" s="155"/>
      <c r="H11" s="168"/>
      <c r="I11" s="168"/>
      <c r="J11" s="169"/>
    </row>
    <row r="12" spans="1:10" x14ac:dyDescent="0.25">
      <c r="A12" s="148">
        <v>1871</v>
      </c>
      <c r="B12" s="149" t="s">
        <v>64</v>
      </c>
      <c r="C12" s="147">
        <v>703388.99</v>
      </c>
      <c r="D12" s="150">
        <v>4.3250266390136002E-2</v>
      </c>
      <c r="G12" s="155"/>
      <c r="H12" s="168"/>
      <c r="I12" s="168"/>
      <c r="J12" s="169"/>
    </row>
    <row r="13" spans="1:10" x14ac:dyDescent="0.25">
      <c r="A13" s="145">
        <v>1361</v>
      </c>
      <c r="B13" s="146" t="s">
        <v>66</v>
      </c>
      <c r="C13" s="147">
        <v>629233.63</v>
      </c>
      <c r="D13" s="38">
        <v>6.3038636391899994E-2</v>
      </c>
      <c r="G13" s="155"/>
      <c r="H13" s="168"/>
      <c r="I13" s="168"/>
      <c r="J13" s="169"/>
    </row>
    <row r="14" spans="1:10" x14ac:dyDescent="0.25">
      <c r="A14" s="148">
        <v>1729</v>
      </c>
      <c r="B14" s="149" t="s">
        <v>69</v>
      </c>
      <c r="C14" s="147">
        <v>363478.46</v>
      </c>
      <c r="D14" s="150">
        <v>5.6766310235667E-2</v>
      </c>
      <c r="G14" s="155"/>
      <c r="H14" s="168"/>
      <c r="I14" s="168"/>
      <c r="J14" s="169"/>
    </row>
    <row r="15" spans="1:10" x14ac:dyDescent="0.25">
      <c r="A15" s="145">
        <v>1244</v>
      </c>
      <c r="B15" s="146" t="s">
        <v>72</v>
      </c>
      <c r="C15" s="147">
        <v>842714.4</v>
      </c>
      <c r="D15" s="38">
        <v>2.2456696840696001E-2</v>
      </c>
      <c r="G15" s="155"/>
      <c r="H15" s="168"/>
      <c r="I15" s="168"/>
      <c r="J15" s="169"/>
    </row>
    <row r="16" spans="1:10" x14ac:dyDescent="0.25">
      <c r="A16" s="148">
        <v>1247</v>
      </c>
      <c r="B16" s="149" t="s">
        <v>75</v>
      </c>
      <c r="C16" s="147">
        <v>238457.2</v>
      </c>
      <c r="D16" s="150">
        <v>2.5915584415236E-2</v>
      </c>
      <c r="G16" s="155"/>
      <c r="H16" s="168"/>
      <c r="I16" s="168"/>
      <c r="J16" s="169"/>
    </row>
    <row r="17" spans="1:10" ht="15.75" thickBot="1" x14ac:dyDescent="0.3">
      <c r="A17" s="145">
        <v>1576</v>
      </c>
      <c r="B17" s="146" t="s">
        <v>323</v>
      </c>
      <c r="C17" s="147">
        <v>247255.63</v>
      </c>
      <c r="D17" s="38">
        <v>6.1360841268297002E-2</v>
      </c>
      <c r="G17" s="155"/>
      <c r="H17" s="170"/>
      <c r="I17" s="170"/>
      <c r="J17" s="171"/>
    </row>
    <row r="18" spans="1:10" ht="15.75" thickTop="1" x14ac:dyDescent="0.25"/>
    <row r="19" spans="1:10" x14ac:dyDescent="0.25">
      <c r="H19" s="15"/>
    </row>
  </sheetData>
  <pageMargins left="0.511811024" right="0.511811024" top="0.78740157499999996" bottom="0.78740157499999996" header="0.31496062000000002" footer="0.31496062000000002"/>
  <pageSetup orientation="portrait" verticalDpi="0" r:id="rId1"/>
  <drawing r:id="rId2"/>
  <tableParts count="3">
    <tablePart r:id="rId3"/>
    <tablePart r:id="rId4"/>
    <tablePart r:id="rId5"/>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5">
    <tabColor rgb="FF002060"/>
  </sheetPr>
  <dimension ref="A1:M8"/>
  <sheetViews>
    <sheetView showGridLines="0" zoomScaleNormal="100" workbookViewId="0">
      <selection activeCell="C2" sqref="C2"/>
    </sheetView>
  </sheetViews>
  <sheetFormatPr defaultRowHeight="15" x14ac:dyDescent="0.25"/>
  <cols>
    <col min="1" max="1" width="10.42578125" style="3" customWidth="1"/>
    <col min="2" max="2" width="11.5703125" style="3" bestFit="1" customWidth="1"/>
    <col min="3" max="3" width="33.140625" style="3" customWidth="1"/>
    <col min="4" max="16384" width="9.140625" style="3"/>
  </cols>
  <sheetData>
    <row r="1" spans="1:13" ht="15.75" thickBot="1" x14ac:dyDescent="0.3">
      <c r="A1" s="3" t="s">
        <v>40</v>
      </c>
      <c r="B1" s="3" t="s">
        <v>93</v>
      </c>
      <c r="C1" s="3" t="s">
        <v>324</v>
      </c>
      <c r="K1"/>
      <c r="L1"/>
      <c r="M1"/>
    </row>
    <row r="2" spans="1:13" ht="15.75" thickTop="1" x14ac:dyDescent="0.25">
      <c r="A2" s="3" t="s">
        <v>196</v>
      </c>
      <c r="B2" s="3" t="s">
        <v>197</v>
      </c>
      <c r="C2" s="325"/>
      <c r="L2"/>
      <c r="M2"/>
    </row>
    <row r="3" spans="1:13" x14ac:dyDescent="0.25">
      <c r="A3" s="3" t="s">
        <v>198</v>
      </c>
      <c r="B3" s="3" t="s">
        <v>199</v>
      </c>
      <c r="C3" s="326"/>
      <c r="L3"/>
      <c r="M3"/>
    </row>
    <row r="4" spans="1:13" x14ac:dyDescent="0.25">
      <c r="A4" s="3" t="s">
        <v>200</v>
      </c>
      <c r="B4" s="3" t="s">
        <v>201</v>
      </c>
      <c r="C4" s="326"/>
      <c r="L4"/>
      <c r="M4"/>
    </row>
    <row r="5" spans="1:13" x14ac:dyDescent="0.25">
      <c r="A5" s="3" t="s">
        <v>202</v>
      </c>
      <c r="B5" s="3" t="s">
        <v>203</v>
      </c>
      <c r="C5" s="327"/>
      <c r="L5"/>
      <c r="M5"/>
    </row>
    <row r="6" spans="1:13" x14ac:dyDescent="0.25">
      <c r="A6" s="3" t="s">
        <v>204</v>
      </c>
      <c r="B6" s="3" t="s">
        <v>205</v>
      </c>
      <c r="C6" s="327"/>
      <c r="L6"/>
      <c r="M6"/>
    </row>
    <row r="7" spans="1:13" ht="15.75" thickBot="1" x14ac:dyDescent="0.3">
      <c r="A7" s="3" t="s">
        <v>206</v>
      </c>
      <c r="B7" s="3" t="s">
        <v>207</v>
      </c>
      <c r="C7" s="328"/>
      <c r="L7"/>
      <c r="M7"/>
    </row>
    <row r="8" spans="1:13" ht="15.75" thickTop="1" x14ac:dyDescent="0.25"/>
  </sheetData>
  <pageMargins left="0.511811024" right="0.511811024" top="0.78740157499999996" bottom="0.78740157499999996" header="0.31496062000000002" footer="0.31496062000000002"/>
  <pageSetup orientation="portrait" verticalDpi="0" r:id="rId1"/>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6">
    <tabColor theme="9" tint="-0.249977111117893"/>
  </sheetPr>
  <dimension ref="A1:O56"/>
  <sheetViews>
    <sheetView showGridLines="0" zoomScaleNormal="100" workbookViewId="0">
      <selection activeCell="D2" sqref="D2"/>
    </sheetView>
  </sheetViews>
  <sheetFormatPr defaultRowHeight="15" x14ac:dyDescent="0.25"/>
  <cols>
    <col min="1" max="1" width="9.28515625" style="3" bestFit="1" customWidth="1"/>
    <col min="2" max="2" width="16.140625" style="3" customWidth="1"/>
    <col min="3" max="3" width="10.7109375" style="3" bestFit="1" customWidth="1"/>
    <col min="4" max="4" width="25.42578125" style="3" customWidth="1"/>
    <col min="5" max="8" width="9.140625" style="3"/>
    <col min="9" max="9" width="13.85546875" style="3" bestFit="1" customWidth="1"/>
    <col min="10" max="16384" width="9.140625" style="3"/>
  </cols>
  <sheetData>
    <row r="1" spans="1:15" ht="15.75" thickBot="1" x14ac:dyDescent="0.3">
      <c r="A1" s="16" t="s">
        <v>208</v>
      </c>
      <c r="B1" s="16" t="s">
        <v>209</v>
      </c>
      <c r="C1" s="16" t="s">
        <v>210</v>
      </c>
      <c r="D1" s="16" t="s">
        <v>211</v>
      </c>
      <c r="K1"/>
      <c r="N1"/>
      <c r="O1"/>
    </row>
    <row r="2" spans="1:15" ht="15.75" thickTop="1" x14ac:dyDescent="0.25">
      <c r="A2" s="3">
        <v>10</v>
      </c>
      <c r="B2" s="3" t="s">
        <v>212</v>
      </c>
      <c r="C2" s="3" t="s">
        <v>139</v>
      </c>
      <c r="D2" s="324"/>
      <c r="N2"/>
      <c r="O2"/>
    </row>
    <row r="3" spans="1:15" x14ac:dyDescent="0.25">
      <c r="A3" s="3">
        <v>11</v>
      </c>
      <c r="B3" s="3" t="s">
        <v>213</v>
      </c>
      <c r="C3" s="3" t="s">
        <v>130</v>
      </c>
      <c r="D3" s="164"/>
      <c r="N3"/>
      <c r="O3"/>
    </row>
    <row r="4" spans="1:15" x14ac:dyDescent="0.25">
      <c r="A4" s="3">
        <v>12</v>
      </c>
      <c r="B4" s="3" t="s">
        <v>214</v>
      </c>
      <c r="C4" s="3" t="s">
        <v>140</v>
      </c>
      <c r="D4" s="164"/>
      <c r="N4"/>
      <c r="O4"/>
    </row>
    <row r="5" spans="1:15" x14ac:dyDescent="0.25">
      <c r="A5" s="3">
        <v>13</v>
      </c>
      <c r="B5" s="3" t="s">
        <v>215</v>
      </c>
      <c r="C5" s="3" t="s">
        <v>141</v>
      </c>
      <c r="D5" s="164"/>
      <c r="N5"/>
      <c r="O5"/>
    </row>
    <row r="6" spans="1:15" x14ac:dyDescent="0.25">
      <c r="A6" s="3">
        <v>14</v>
      </c>
      <c r="B6" s="3" t="s">
        <v>216</v>
      </c>
      <c r="C6" s="3" t="s">
        <v>82</v>
      </c>
      <c r="D6" s="164"/>
      <c r="N6"/>
      <c r="O6"/>
    </row>
    <row r="7" spans="1:15" x14ac:dyDescent="0.25">
      <c r="A7" s="3">
        <v>15</v>
      </c>
      <c r="B7" s="3" t="s">
        <v>217</v>
      </c>
      <c r="C7" s="3" t="s">
        <v>55</v>
      </c>
      <c r="D7" s="164"/>
      <c r="N7"/>
      <c r="O7"/>
    </row>
    <row r="8" spans="1:15" x14ac:dyDescent="0.25">
      <c r="A8" s="3">
        <v>16</v>
      </c>
      <c r="B8" s="3" t="s">
        <v>218</v>
      </c>
      <c r="C8" s="3" t="s">
        <v>122</v>
      </c>
      <c r="D8" s="164"/>
    </row>
    <row r="9" spans="1:15" x14ac:dyDescent="0.25">
      <c r="A9" s="3">
        <v>17</v>
      </c>
      <c r="B9" s="3" t="s">
        <v>219</v>
      </c>
      <c r="C9" s="3" t="s">
        <v>145</v>
      </c>
      <c r="D9" s="164"/>
    </row>
    <row r="10" spans="1:15" x14ac:dyDescent="0.25">
      <c r="A10" s="3">
        <v>18</v>
      </c>
      <c r="B10" s="3" t="s">
        <v>212</v>
      </c>
      <c r="C10" s="3" t="s">
        <v>79</v>
      </c>
      <c r="D10" s="164"/>
    </row>
    <row r="11" spans="1:15" x14ac:dyDescent="0.25">
      <c r="A11" s="3">
        <v>19</v>
      </c>
      <c r="B11" s="3" t="s">
        <v>213</v>
      </c>
      <c r="C11" s="3" t="s">
        <v>87</v>
      </c>
      <c r="D11" s="164"/>
    </row>
    <row r="12" spans="1:15" x14ac:dyDescent="0.25">
      <c r="A12" s="3">
        <v>20</v>
      </c>
      <c r="B12" s="3" t="s">
        <v>214</v>
      </c>
      <c r="C12" s="3" t="s">
        <v>59</v>
      </c>
      <c r="D12" s="164"/>
    </row>
    <row r="13" spans="1:15" x14ac:dyDescent="0.25">
      <c r="A13" s="3">
        <v>21</v>
      </c>
      <c r="B13" s="3" t="s">
        <v>215</v>
      </c>
      <c r="C13" s="3" t="s">
        <v>128</v>
      </c>
      <c r="D13" s="164"/>
    </row>
    <row r="14" spans="1:15" x14ac:dyDescent="0.25">
      <c r="A14" s="3">
        <v>22</v>
      </c>
      <c r="B14" s="3" t="s">
        <v>216</v>
      </c>
      <c r="C14" s="3" t="s">
        <v>129</v>
      </c>
      <c r="D14" s="164"/>
    </row>
    <row r="15" spans="1:15" x14ac:dyDescent="0.25">
      <c r="A15" s="3">
        <v>23</v>
      </c>
      <c r="B15" s="3" t="s">
        <v>217</v>
      </c>
      <c r="C15" s="3" t="s">
        <v>142</v>
      </c>
      <c r="D15" s="164"/>
    </row>
    <row r="16" spans="1:15" x14ac:dyDescent="0.25">
      <c r="A16" s="3">
        <v>24</v>
      </c>
      <c r="B16" s="3" t="s">
        <v>218</v>
      </c>
      <c r="C16" s="3" t="s">
        <v>70</v>
      </c>
      <c r="D16" s="164"/>
    </row>
    <row r="17" spans="1:4" x14ac:dyDescent="0.25">
      <c r="A17" s="3">
        <v>25</v>
      </c>
      <c r="B17" s="3" t="s">
        <v>219</v>
      </c>
      <c r="C17" s="3" t="s">
        <v>73</v>
      </c>
      <c r="D17" s="164"/>
    </row>
    <row r="18" spans="1:4" x14ac:dyDescent="0.25">
      <c r="A18" s="3">
        <v>26</v>
      </c>
      <c r="B18" s="3" t="s">
        <v>212</v>
      </c>
      <c r="C18" s="3" t="s">
        <v>136</v>
      </c>
      <c r="D18" s="164"/>
    </row>
    <row r="19" spans="1:4" x14ac:dyDescent="0.25">
      <c r="A19" s="3">
        <v>27</v>
      </c>
      <c r="B19" s="3" t="s">
        <v>213</v>
      </c>
      <c r="C19" s="3" t="s">
        <v>51</v>
      </c>
      <c r="D19" s="164"/>
    </row>
    <row r="20" spans="1:4" x14ac:dyDescent="0.25">
      <c r="A20" s="3">
        <v>28</v>
      </c>
      <c r="B20" s="3" t="s">
        <v>214</v>
      </c>
      <c r="C20" s="3" t="s">
        <v>151</v>
      </c>
      <c r="D20" s="164"/>
    </row>
    <row r="21" spans="1:4" x14ac:dyDescent="0.25">
      <c r="A21" s="3">
        <v>29</v>
      </c>
      <c r="B21" s="3" t="s">
        <v>215</v>
      </c>
      <c r="C21" s="3" t="s">
        <v>137</v>
      </c>
      <c r="D21" s="164"/>
    </row>
    <row r="22" spans="1:4" x14ac:dyDescent="0.25">
      <c r="A22" s="3">
        <v>30</v>
      </c>
      <c r="B22" s="3" t="s">
        <v>216</v>
      </c>
      <c r="C22" s="3" t="s">
        <v>143</v>
      </c>
      <c r="D22" s="164"/>
    </row>
    <row r="23" spans="1:4" x14ac:dyDescent="0.25">
      <c r="A23" s="3">
        <v>31</v>
      </c>
      <c r="B23" s="3" t="s">
        <v>217</v>
      </c>
      <c r="C23" s="3" t="s">
        <v>144</v>
      </c>
      <c r="D23" s="164"/>
    </row>
    <row r="24" spans="1:4" x14ac:dyDescent="0.25">
      <c r="A24" s="3">
        <v>32</v>
      </c>
      <c r="B24" s="3" t="s">
        <v>218</v>
      </c>
      <c r="C24" s="3" t="s">
        <v>67</v>
      </c>
      <c r="D24" s="164"/>
    </row>
    <row r="25" spans="1:4" x14ac:dyDescent="0.25">
      <c r="A25" s="3">
        <v>33</v>
      </c>
      <c r="B25" s="3" t="s">
        <v>219</v>
      </c>
      <c r="C25" s="3" t="s">
        <v>157</v>
      </c>
      <c r="D25" s="164"/>
    </row>
    <row r="26" spans="1:4" x14ac:dyDescent="0.25">
      <c r="A26" s="3">
        <v>34</v>
      </c>
      <c r="B26" s="3" t="s">
        <v>212</v>
      </c>
      <c r="C26" s="3" t="s">
        <v>138</v>
      </c>
      <c r="D26" s="164"/>
    </row>
    <row r="27" spans="1:4" x14ac:dyDescent="0.25">
      <c r="A27" s="3">
        <v>35</v>
      </c>
      <c r="B27" s="3" t="s">
        <v>213</v>
      </c>
      <c r="C27" s="3" t="s">
        <v>62</v>
      </c>
      <c r="D27" s="164"/>
    </row>
    <row r="28" spans="1:4" x14ac:dyDescent="0.25">
      <c r="A28" s="3">
        <v>36</v>
      </c>
      <c r="B28" s="3" t="s">
        <v>214</v>
      </c>
      <c r="C28" s="3" t="s">
        <v>91</v>
      </c>
      <c r="D28" s="164"/>
    </row>
    <row r="29" spans="1:4" x14ac:dyDescent="0.25">
      <c r="A29" s="3">
        <v>37</v>
      </c>
      <c r="B29" s="3" t="s">
        <v>215</v>
      </c>
      <c r="C29" s="3" t="s">
        <v>139</v>
      </c>
      <c r="D29" s="164"/>
    </row>
    <row r="30" spans="1:4" x14ac:dyDescent="0.25">
      <c r="A30" s="3">
        <v>38</v>
      </c>
      <c r="B30" s="3" t="s">
        <v>216</v>
      </c>
      <c r="C30" s="3" t="s">
        <v>130</v>
      </c>
      <c r="D30" s="164"/>
    </row>
    <row r="31" spans="1:4" x14ac:dyDescent="0.25">
      <c r="A31" s="3">
        <v>39</v>
      </c>
      <c r="B31" s="3" t="s">
        <v>217</v>
      </c>
      <c r="C31" s="3" t="s">
        <v>140</v>
      </c>
      <c r="D31" s="164"/>
    </row>
    <row r="32" spans="1:4" x14ac:dyDescent="0.25">
      <c r="A32" s="3">
        <v>40</v>
      </c>
      <c r="B32" s="3" t="s">
        <v>218</v>
      </c>
      <c r="C32" s="3" t="s">
        <v>141</v>
      </c>
      <c r="D32" s="164"/>
    </row>
    <row r="33" spans="1:4" x14ac:dyDescent="0.25">
      <c r="A33" s="3">
        <v>41</v>
      </c>
      <c r="B33" s="3" t="s">
        <v>219</v>
      </c>
      <c r="C33" s="3" t="s">
        <v>82</v>
      </c>
      <c r="D33" s="164"/>
    </row>
    <row r="34" spans="1:4" x14ac:dyDescent="0.25">
      <c r="A34" s="3">
        <v>42</v>
      </c>
      <c r="B34" s="3" t="s">
        <v>212</v>
      </c>
      <c r="C34" s="3" t="s">
        <v>55</v>
      </c>
      <c r="D34" s="164"/>
    </row>
    <row r="35" spans="1:4" x14ac:dyDescent="0.25">
      <c r="A35" s="3">
        <v>43</v>
      </c>
      <c r="B35" s="3" t="s">
        <v>213</v>
      </c>
      <c r="C35" s="3" t="s">
        <v>122</v>
      </c>
      <c r="D35" s="164"/>
    </row>
    <row r="36" spans="1:4" x14ac:dyDescent="0.25">
      <c r="A36" s="3">
        <v>44</v>
      </c>
      <c r="B36" s="3" t="s">
        <v>214</v>
      </c>
      <c r="C36" s="3" t="s">
        <v>145</v>
      </c>
      <c r="D36" s="164"/>
    </row>
    <row r="37" spans="1:4" x14ac:dyDescent="0.25">
      <c r="A37" s="3">
        <v>45</v>
      </c>
      <c r="B37" s="3" t="s">
        <v>215</v>
      </c>
      <c r="C37" s="3" t="s">
        <v>79</v>
      </c>
      <c r="D37" s="164"/>
    </row>
    <row r="38" spans="1:4" x14ac:dyDescent="0.25">
      <c r="A38" s="3">
        <v>46</v>
      </c>
      <c r="B38" s="3" t="s">
        <v>216</v>
      </c>
      <c r="C38" s="3" t="s">
        <v>87</v>
      </c>
      <c r="D38" s="164"/>
    </row>
    <row r="39" spans="1:4" x14ac:dyDescent="0.25">
      <c r="A39" s="3">
        <v>47</v>
      </c>
      <c r="B39" s="3" t="s">
        <v>217</v>
      </c>
      <c r="C39" s="3" t="s">
        <v>59</v>
      </c>
      <c r="D39" s="164"/>
    </row>
    <row r="40" spans="1:4" x14ac:dyDescent="0.25">
      <c r="A40" s="3">
        <v>48</v>
      </c>
      <c r="B40" s="3" t="s">
        <v>218</v>
      </c>
      <c r="C40" s="3" t="s">
        <v>128</v>
      </c>
      <c r="D40" s="164"/>
    </row>
    <row r="41" spans="1:4" x14ac:dyDescent="0.25">
      <c r="A41" s="3">
        <v>49</v>
      </c>
      <c r="B41" s="3" t="s">
        <v>219</v>
      </c>
      <c r="C41" s="3" t="s">
        <v>129</v>
      </c>
      <c r="D41" s="164"/>
    </row>
    <row r="42" spans="1:4" x14ac:dyDescent="0.25">
      <c r="A42" s="3">
        <v>50</v>
      </c>
      <c r="B42" s="3" t="s">
        <v>212</v>
      </c>
      <c r="C42" s="3" t="s">
        <v>142</v>
      </c>
      <c r="D42" s="164"/>
    </row>
    <row r="43" spans="1:4" x14ac:dyDescent="0.25">
      <c r="A43" s="3">
        <v>51</v>
      </c>
      <c r="B43" s="3" t="s">
        <v>213</v>
      </c>
      <c r="C43" s="3" t="s">
        <v>70</v>
      </c>
      <c r="D43" s="164"/>
    </row>
    <row r="44" spans="1:4" x14ac:dyDescent="0.25">
      <c r="A44" s="3">
        <v>52</v>
      </c>
      <c r="B44" s="3" t="s">
        <v>214</v>
      </c>
      <c r="C44" s="3" t="s">
        <v>73</v>
      </c>
      <c r="D44" s="164"/>
    </row>
    <row r="45" spans="1:4" x14ac:dyDescent="0.25">
      <c r="A45" s="3">
        <v>53</v>
      </c>
      <c r="B45" s="3" t="s">
        <v>215</v>
      </c>
      <c r="C45" s="3" t="s">
        <v>136</v>
      </c>
      <c r="D45" s="164"/>
    </row>
    <row r="46" spans="1:4" x14ac:dyDescent="0.25">
      <c r="A46" s="3">
        <v>54</v>
      </c>
      <c r="B46" s="3" t="s">
        <v>216</v>
      </c>
      <c r="C46" s="3" t="s">
        <v>51</v>
      </c>
      <c r="D46" s="164"/>
    </row>
    <row r="47" spans="1:4" x14ac:dyDescent="0.25">
      <c r="A47" s="3">
        <v>55</v>
      </c>
      <c r="B47" s="3" t="s">
        <v>217</v>
      </c>
      <c r="C47" s="3" t="s">
        <v>151</v>
      </c>
      <c r="D47" s="164"/>
    </row>
    <row r="48" spans="1:4" x14ac:dyDescent="0.25">
      <c r="A48" s="3">
        <v>56</v>
      </c>
      <c r="B48" s="3" t="s">
        <v>218</v>
      </c>
      <c r="C48" s="3" t="s">
        <v>137</v>
      </c>
      <c r="D48" s="164"/>
    </row>
    <row r="49" spans="1:4" x14ac:dyDescent="0.25">
      <c r="A49" s="3">
        <v>57</v>
      </c>
      <c r="B49" s="3" t="s">
        <v>219</v>
      </c>
      <c r="C49" s="3" t="s">
        <v>143</v>
      </c>
      <c r="D49" s="164"/>
    </row>
    <row r="50" spans="1:4" x14ac:dyDescent="0.25">
      <c r="A50" s="3">
        <v>58</v>
      </c>
      <c r="B50" s="3" t="s">
        <v>212</v>
      </c>
      <c r="C50" s="3" t="s">
        <v>144</v>
      </c>
      <c r="D50" s="164"/>
    </row>
    <row r="51" spans="1:4" x14ac:dyDescent="0.25">
      <c r="A51" s="3">
        <v>59</v>
      </c>
      <c r="B51" s="3" t="s">
        <v>213</v>
      </c>
      <c r="C51" s="3" t="s">
        <v>67</v>
      </c>
      <c r="D51" s="164"/>
    </row>
    <row r="52" spans="1:4" x14ac:dyDescent="0.25">
      <c r="A52" s="3">
        <v>60</v>
      </c>
      <c r="B52" s="3" t="s">
        <v>214</v>
      </c>
      <c r="C52" s="3" t="s">
        <v>157</v>
      </c>
      <c r="D52" s="164"/>
    </row>
    <row r="53" spans="1:4" x14ac:dyDescent="0.25">
      <c r="A53" s="3">
        <v>61</v>
      </c>
      <c r="B53" s="3" t="s">
        <v>215</v>
      </c>
      <c r="C53" s="3" t="s">
        <v>138</v>
      </c>
      <c r="D53" s="164"/>
    </row>
    <row r="54" spans="1:4" x14ac:dyDescent="0.25">
      <c r="A54" s="3">
        <v>62</v>
      </c>
      <c r="B54" s="3" t="s">
        <v>216</v>
      </c>
      <c r="C54" s="3" t="s">
        <v>62</v>
      </c>
      <c r="D54" s="164"/>
    </row>
    <row r="55" spans="1:4" ht="15.75" thickBot="1" x14ac:dyDescent="0.3">
      <c r="A55" s="3">
        <v>63</v>
      </c>
      <c r="B55" s="3" t="s">
        <v>217</v>
      </c>
      <c r="C55" s="3" t="s">
        <v>91</v>
      </c>
      <c r="D55" s="165"/>
    </row>
    <row r="56" spans="1:4" ht="15.75" thickTop="1" x14ac:dyDescent="0.25"/>
  </sheetData>
  <pageMargins left="0.78740157499999996" right="0.78740157499999996" top="0.984251969" bottom="0.984251969" header="0.49212598499999999" footer="0.49212598499999999"/>
  <pageSetup paperSize="9" orientation="portrait" horizontalDpi="360" verticalDpi="360" r:id="rId1"/>
  <headerFooter alignWithMargins="0"/>
  <drawing r:id="rId2"/>
  <tableParts count="1">
    <tablePart r:id="rId3"/>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tabColor theme="9" tint="-0.249977111117893"/>
  </sheetPr>
  <dimension ref="A1:Q7"/>
  <sheetViews>
    <sheetView showGridLines="0" zoomScaleNormal="100" workbookViewId="0">
      <selection activeCell="A2" sqref="A2"/>
    </sheetView>
  </sheetViews>
  <sheetFormatPr defaultRowHeight="15" x14ac:dyDescent="0.25"/>
  <cols>
    <col min="1" max="1" width="12.140625" style="3" bestFit="1" customWidth="1"/>
    <col min="2" max="16384" width="9.140625" style="3"/>
  </cols>
  <sheetData>
    <row r="1" spans="1:17" ht="15.75" thickBot="1" x14ac:dyDescent="0.3">
      <c r="A1" s="3" t="s">
        <v>193</v>
      </c>
      <c r="M1"/>
      <c r="P1"/>
      <c r="Q1"/>
    </row>
    <row r="2" spans="1:17" ht="15.75" thickBot="1" x14ac:dyDescent="0.3">
      <c r="A2" s="173"/>
      <c r="P2"/>
      <c r="Q2"/>
    </row>
    <row r="3" spans="1:17" x14ac:dyDescent="0.25">
      <c r="P3"/>
      <c r="Q3"/>
    </row>
    <row r="4" spans="1:17" x14ac:dyDescent="0.25">
      <c r="P4"/>
      <c r="Q4"/>
    </row>
    <row r="5" spans="1:17" x14ac:dyDescent="0.25">
      <c r="P5"/>
      <c r="Q5"/>
    </row>
    <row r="6" spans="1:17" x14ac:dyDescent="0.25">
      <c r="P6"/>
      <c r="Q6"/>
    </row>
    <row r="7" spans="1:17" x14ac:dyDescent="0.25">
      <c r="P7"/>
      <c r="Q7"/>
    </row>
  </sheetData>
  <pageMargins left="0.511811024" right="0.511811024" top="0.78740157499999996" bottom="0.78740157499999996" header="0.31496062000000002" footer="0.31496062000000002"/>
  <pageSetup orientation="portrait" verticalDpi="0" r:id="rId1"/>
  <drawing r:id="rId2"/>
  <tableParts count="1">
    <tablePart r:id="rId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tabColor theme="9" tint="-0.249977111117893"/>
  </sheetPr>
  <dimension ref="A1:K15"/>
  <sheetViews>
    <sheetView workbookViewId="0"/>
  </sheetViews>
  <sheetFormatPr defaultRowHeight="15" x14ac:dyDescent="0.25"/>
  <cols>
    <col min="1" max="1" width="17.140625" bestFit="1" customWidth="1"/>
    <col min="2" max="2" width="19.28515625" style="19" bestFit="1" customWidth="1"/>
    <col min="3" max="3" width="11" style="19" bestFit="1" customWidth="1"/>
    <col min="4" max="4" width="32.140625" bestFit="1" customWidth="1"/>
    <col min="5" max="5" width="13.28515625" bestFit="1" customWidth="1"/>
    <col min="6" max="6" width="15.85546875" bestFit="1" customWidth="1"/>
    <col min="7" max="7" width="14" bestFit="1" customWidth="1"/>
    <col min="8" max="8" width="12.7109375" bestFit="1" customWidth="1"/>
    <col min="9" max="9" width="8" bestFit="1" customWidth="1"/>
    <col min="10" max="10" width="22.5703125" bestFit="1" customWidth="1"/>
    <col min="11" max="11" width="21.140625" bestFit="1" customWidth="1"/>
    <col min="12" max="12" width="9.28515625" customWidth="1"/>
  </cols>
  <sheetData>
    <row r="1" spans="1:11" x14ac:dyDescent="0.25">
      <c r="A1" t="s">
        <v>270</v>
      </c>
      <c r="B1" t="s">
        <v>93</v>
      </c>
      <c r="C1" t="s">
        <v>40</v>
      </c>
      <c r="D1" t="s">
        <v>354</v>
      </c>
      <c r="E1" t="s">
        <v>43</v>
      </c>
      <c r="F1" t="s">
        <v>44</v>
      </c>
      <c r="G1" t="s">
        <v>320</v>
      </c>
      <c r="H1" t="s">
        <v>45</v>
      </c>
      <c r="I1" t="s">
        <v>46</v>
      </c>
      <c r="J1" t="s">
        <v>47</v>
      </c>
      <c r="K1" t="s">
        <v>325</v>
      </c>
    </row>
    <row r="2" spans="1:11" x14ac:dyDescent="0.25">
      <c r="A2">
        <v>1809</v>
      </c>
      <c r="B2" t="s">
        <v>326</v>
      </c>
      <c r="C2" t="s">
        <v>340</v>
      </c>
      <c r="E2">
        <v>41339</v>
      </c>
      <c r="F2">
        <v>9897406.1999999993</v>
      </c>
      <c r="G2">
        <v>0.10833519308195727</v>
      </c>
      <c r="H2" t="s">
        <v>50</v>
      </c>
      <c r="I2" t="s">
        <v>51</v>
      </c>
      <c r="J2" t="s">
        <v>52</v>
      </c>
    </row>
    <row r="3" spans="1:11" x14ac:dyDescent="0.25">
      <c r="A3">
        <v>1787</v>
      </c>
      <c r="B3" t="s">
        <v>327</v>
      </c>
      <c r="C3" t="s">
        <v>341</v>
      </c>
      <c r="E3">
        <v>41560</v>
      </c>
      <c r="F3">
        <v>3555701.16</v>
      </c>
      <c r="G3">
        <v>3.3650242579935999E-2</v>
      </c>
      <c r="H3" t="s">
        <v>54</v>
      </c>
      <c r="I3" t="s">
        <v>55</v>
      </c>
      <c r="J3" t="s">
        <v>56</v>
      </c>
    </row>
    <row r="4" spans="1:11" x14ac:dyDescent="0.25">
      <c r="A4">
        <v>1274</v>
      </c>
      <c r="B4" t="s">
        <v>328</v>
      </c>
      <c r="C4" t="s">
        <v>342</v>
      </c>
      <c r="E4">
        <v>41488</v>
      </c>
      <c r="F4">
        <v>2482624.8199999998</v>
      </c>
      <c r="G4">
        <v>5.2184503480416998E-2</v>
      </c>
      <c r="H4" t="s">
        <v>58</v>
      </c>
      <c r="I4" t="s">
        <v>59</v>
      </c>
      <c r="J4" t="s">
        <v>60</v>
      </c>
    </row>
    <row r="5" spans="1:11" x14ac:dyDescent="0.25">
      <c r="A5">
        <v>1068</v>
      </c>
      <c r="B5" t="s">
        <v>329</v>
      </c>
      <c r="C5" t="s">
        <v>343</v>
      </c>
      <c r="E5">
        <v>41323</v>
      </c>
      <c r="F5">
        <v>9321750.8200000003</v>
      </c>
      <c r="G5">
        <v>4.0382643599851997E-2</v>
      </c>
      <c r="H5" t="s">
        <v>58</v>
      </c>
      <c r="I5" t="s">
        <v>62</v>
      </c>
      <c r="J5" t="s">
        <v>63</v>
      </c>
    </row>
    <row r="6" spans="1:11" x14ac:dyDescent="0.25">
      <c r="A6">
        <v>1345</v>
      </c>
      <c r="B6" t="s">
        <v>330</v>
      </c>
      <c r="C6" t="s">
        <v>344</v>
      </c>
      <c r="E6">
        <v>42317</v>
      </c>
      <c r="F6">
        <v>9238304.1799999997</v>
      </c>
      <c r="G6">
        <v>7.2500458736317719E-2</v>
      </c>
      <c r="H6" t="s">
        <v>58</v>
      </c>
      <c r="I6" t="s">
        <v>62</v>
      </c>
      <c r="J6" t="s">
        <v>65</v>
      </c>
    </row>
    <row r="7" spans="1:11" x14ac:dyDescent="0.25">
      <c r="A7">
        <v>1268</v>
      </c>
      <c r="B7" t="s">
        <v>331</v>
      </c>
      <c r="C7" t="s">
        <v>345</v>
      </c>
      <c r="E7">
        <v>41314</v>
      </c>
      <c r="F7">
        <v>7207150.0700000003</v>
      </c>
      <c r="G7">
        <v>5.0094752202443998E-2</v>
      </c>
      <c r="H7" t="s">
        <v>50</v>
      </c>
      <c r="I7" t="s">
        <v>67</v>
      </c>
      <c r="J7" t="s">
        <v>68</v>
      </c>
    </row>
    <row r="8" spans="1:11" x14ac:dyDescent="0.25">
      <c r="A8">
        <v>1418</v>
      </c>
      <c r="B8" t="s">
        <v>332</v>
      </c>
      <c r="C8" t="s">
        <v>346</v>
      </c>
      <c r="E8">
        <v>41456</v>
      </c>
      <c r="F8">
        <v>6916282.4699999997</v>
      </c>
      <c r="G8">
        <v>9.2874528932491374E-2</v>
      </c>
      <c r="H8" t="s">
        <v>54</v>
      </c>
      <c r="I8" t="s">
        <v>70</v>
      </c>
      <c r="J8" t="s">
        <v>71</v>
      </c>
    </row>
    <row r="9" spans="1:11" x14ac:dyDescent="0.25">
      <c r="A9">
        <v>1670</v>
      </c>
      <c r="B9" t="s">
        <v>333</v>
      </c>
      <c r="C9" t="s">
        <v>347</v>
      </c>
      <c r="E9">
        <v>41291</v>
      </c>
      <c r="F9">
        <v>6967837.8799999999</v>
      </c>
      <c r="G9">
        <v>5.8710686817028998E-2</v>
      </c>
      <c r="H9" t="s">
        <v>54</v>
      </c>
      <c r="I9" t="s">
        <v>73</v>
      </c>
      <c r="J9" t="s">
        <v>74</v>
      </c>
    </row>
    <row r="10" spans="1:11" x14ac:dyDescent="0.25">
      <c r="A10">
        <v>1715</v>
      </c>
      <c r="B10" t="s">
        <v>334</v>
      </c>
      <c r="C10" t="s">
        <v>348</v>
      </c>
      <c r="E10">
        <v>41436</v>
      </c>
      <c r="F10">
        <v>8780862.5600000005</v>
      </c>
      <c r="G10">
        <v>5.7147956631959998E-3</v>
      </c>
      <c r="H10" t="s">
        <v>50</v>
      </c>
      <c r="I10" t="s">
        <v>67</v>
      </c>
      <c r="J10" t="s">
        <v>76</v>
      </c>
    </row>
    <row r="11" spans="1:11" x14ac:dyDescent="0.25">
      <c r="A11">
        <v>1605</v>
      </c>
      <c r="B11" t="s">
        <v>335</v>
      </c>
      <c r="C11" t="s">
        <v>349</v>
      </c>
      <c r="E11">
        <v>41624</v>
      </c>
      <c r="F11">
        <v>3941882.23</v>
      </c>
      <c r="G11">
        <v>9.7711448582184002E-2</v>
      </c>
      <c r="H11" t="s">
        <v>78</v>
      </c>
      <c r="I11" t="s">
        <v>79</v>
      </c>
      <c r="J11" t="s">
        <v>80</v>
      </c>
    </row>
    <row r="12" spans="1:11" x14ac:dyDescent="0.25">
      <c r="A12">
        <v>1222</v>
      </c>
      <c r="B12" t="s">
        <v>336</v>
      </c>
      <c r="C12" t="s">
        <v>350</v>
      </c>
      <c r="E12">
        <v>41473</v>
      </c>
      <c r="F12">
        <v>5337039.3499999996</v>
      </c>
      <c r="G12">
        <v>2.0417221224770001E-2</v>
      </c>
      <c r="H12" t="s">
        <v>54</v>
      </c>
      <c r="I12" t="s">
        <v>82</v>
      </c>
      <c r="J12" t="s">
        <v>83</v>
      </c>
    </row>
    <row r="13" spans="1:11" x14ac:dyDescent="0.25">
      <c r="A13">
        <v>1676</v>
      </c>
      <c r="B13" t="s">
        <v>337</v>
      </c>
      <c r="C13" t="s">
        <v>351</v>
      </c>
      <c r="E13">
        <v>42365</v>
      </c>
      <c r="F13">
        <v>3891730.97</v>
      </c>
      <c r="G13">
        <v>9.2199587067618993E-2</v>
      </c>
      <c r="H13" t="s">
        <v>50</v>
      </c>
      <c r="I13" t="s">
        <v>67</v>
      </c>
      <c r="J13" t="s">
        <v>85</v>
      </c>
    </row>
    <row r="14" spans="1:11" x14ac:dyDescent="0.25">
      <c r="A14">
        <v>1277</v>
      </c>
      <c r="B14" t="s">
        <v>338</v>
      </c>
      <c r="C14" t="s">
        <v>352</v>
      </c>
      <c r="E14">
        <v>41311</v>
      </c>
      <c r="F14">
        <v>1906771.12</v>
      </c>
      <c r="G14">
        <v>0.11183117781366225</v>
      </c>
      <c r="H14" t="s">
        <v>54</v>
      </c>
      <c r="I14" t="s">
        <v>87</v>
      </c>
      <c r="J14" t="s">
        <v>88</v>
      </c>
    </row>
    <row r="15" spans="1:11" x14ac:dyDescent="0.25">
      <c r="A15">
        <v>1047</v>
      </c>
      <c r="B15" t="s">
        <v>339</v>
      </c>
      <c r="C15" t="s">
        <v>353</v>
      </c>
      <c r="E15">
        <v>41972</v>
      </c>
      <c r="F15">
        <v>4862678.3</v>
      </c>
      <c r="G15">
        <v>6.1665583669344999E-2</v>
      </c>
      <c r="H15" t="s">
        <v>90</v>
      </c>
      <c r="I15" t="s">
        <v>91</v>
      </c>
      <c r="J15" t="s">
        <v>92</v>
      </c>
    </row>
  </sheetData>
  <pageMargins left="0.511811024" right="0.511811024" top="0.78740157499999996" bottom="0.78740157499999996" header="0.31496062000000002" footer="0.31496062000000002"/>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1">
    <tabColor theme="9" tint="-0.249977111117893"/>
  </sheetPr>
  <dimension ref="A1"/>
  <sheetViews>
    <sheetView showGridLines="0" workbookViewId="0"/>
  </sheetViews>
  <sheetFormatPr defaultRowHeight="15" x14ac:dyDescent="0.25"/>
  <sheetData/>
  <pageMargins left="0.511811024" right="0.511811024" top="0.78740157499999996" bottom="0.78740157499999996" header="0.31496062000000002" footer="0.3149606200000000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
    <tabColor theme="9" tint="-0.249977111117893"/>
  </sheetPr>
  <dimension ref="A1:I27"/>
  <sheetViews>
    <sheetView showGridLines="0" workbookViewId="0">
      <selection activeCell="D2" sqref="D2"/>
    </sheetView>
  </sheetViews>
  <sheetFormatPr defaultRowHeight="15" x14ac:dyDescent="0.25"/>
  <cols>
    <col min="1" max="1" width="17.5703125" bestFit="1" customWidth="1"/>
    <col min="4" max="4" width="17.28515625" customWidth="1"/>
    <col min="5" max="5" width="25.28515625" customWidth="1"/>
    <col min="7" max="7" width="15" customWidth="1"/>
    <col min="8" max="8" width="16.28515625" bestFit="1" customWidth="1"/>
  </cols>
  <sheetData>
    <row r="1" spans="1:9" ht="15.75" thickBot="1" x14ac:dyDescent="0.3">
      <c r="A1" s="42" t="s">
        <v>40</v>
      </c>
      <c r="B1" s="42" t="s">
        <v>400</v>
      </c>
      <c r="C1" s="42" t="s">
        <v>401</v>
      </c>
      <c r="D1" s="42" t="s">
        <v>402</v>
      </c>
      <c r="E1" s="105" t="s">
        <v>193</v>
      </c>
      <c r="F1" s="42"/>
      <c r="G1" s="42" t="s">
        <v>402</v>
      </c>
      <c r="H1" s="42" t="s">
        <v>193</v>
      </c>
      <c r="I1" s="42"/>
    </row>
    <row r="2" spans="1:9" ht="15.75" thickTop="1" x14ac:dyDescent="0.25">
      <c r="A2" s="42" t="s">
        <v>403</v>
      </c>
      <c r="B2" s="43">
        <v>1.66</v>
      </c>
      <c r="C2" s="43">
        <v>68</v>
      </c>
      <c r="D2" s="300"/>
      <c r="E2" s="46" t="str">
        <f>IF(ISBLANK(Pessoas84[[#This Row],[IMC]]),"",LOOKUP(Pessoas84[[#This Row],[IMC]],FaixasDeIMC83[]))</f>
        <v/>
      </c>
      <c r="F2" s="42"/>
      <c r="G2" s="42">
        <v>0</v>
      </c>
      <c r="H2" s="42" t="s">
        <v>404</v>
      </c>
      <c r="I2" s="42"/>
    </row>
    <row r="3" spans="1:9" x14ac:dyDescent="0.25">
      <c r="A3" s="42" t="s">
        <v>405</v>
      </c>
      <c r="B3" s="43">
        <v>1.42</v>
      </c>
      <c r="C3" s="43">
        <v>94</v>
      </c>
      <c r="D3" s="301"/>
      <c r="E3" s="46" t="str">
        <f>IF(ISBLANK(Pessoas84[[#This Row],[IMC]]),"",LOOKUP(Pessoas84[[#This Row],[IMC]],FaixasDeIMC83[]))</f>
        <v/>
      </c>
      <c r="F3" s="42"/>
      <c r="G3" s="42">
        <v>19</v>
      </c>
      <c r="H3" s="42" t="s">
        <v>406</v>
      </c>
      <c r="I3" s="42"/>
    </row>
    <row r="4" spans="1:9" x14ac:dyDescent="0.25">
      <c r="A4" s="42" t="s">
        <v>407</v>
      </c>
      <c r="B4" s="43">
        <v>1.96</v>
      </c>
      <c r="C4" s="43">
        <v>82</v>
      </c>
      <c r="D4" s="301"/>
      <c r="E4" s="46" t="str">
        <f>IF(ISBLANK(Pessoas84[[#This Row],[IMC]]),"",LOOKUP(Pessoas84[[#This Row],[IMC]],FaixasDeIMC83[]))</f>
        <v/>
      </c>
      <c r="F4" s="42"/>
      <c r="G4" s="42">
        <v>25</v>
      </c>
      <c r="H4" s="42" t="s">
        <v>408</v>
      </c>
      <c r="I4" s="42"/>
    </row>
    <row r="5" spans="1:9" x14ac:dyDescent="0.25">
      <c r="A5" s="42" t="s">
        <v>409</v>
      </c>
      <c r="B5" s="43">
        <v>1.69</v>
      </c>
      <c r="C5" s="43">
        <v>105</v>
      </c>
      <c r="D5" s="301"/>
      <c r="E5" s="46" t="str">
        <f>IF(ISBLANK(Pessoas84[[#This Row],[IMC]]),"",LOOKUP(Pessoas84[[#This Row],[IMC]],FaixasDeIMC83[]))</f>
        <v/>
      </c>
      <c r="F5" s="42"/>
      <c r="G5" s="42">
        <v>30</v>
      </c>
      <c r="H5" s="42" t="s">
        <v>410</v>
      </c>
      <c r="I5" s="42"/>
    </row>
    <row r="6" spans="1:9" x14ac:dyDescent="0.25">
      <c r="A6" s="42" t="s">
        <v>411</v>
      </c>
      <c r="B6" s="43">
        <v>1.93</v>
      </c>
      <c r="C6" s="43">
        <v>86</v>
      </c>
      <c r="D6" s="301"/>
      <c r="E6" s="46" t="str">
        <f>IF(ISBLANK(Pessoas84[[#This Row],[IMC]]),"",LOOKUP(Pessoas84[[#This Row],[IMC]],FaixasDeIMC83[]))</f>
        <v/>
      </c>
      <c r="F6" s="42"/>
      <c r="G6" s="42">
        <v>40</v>
      </c>
      <c r="H6" s="42" t="s">
        <v>412</v>
      </c>
      <c r="I6" s="42"/>
    </row>
    <row r="7" spans="1:9" x14ac:dyDescent="0.25">
      <c r="A7" s="42" t="s">
        <v>413</v>
      </c>
      <c r="B7" s="43">
        <v>1.68</v>
      </c>
      <c r="C7" s="43">
        <v>108</v>
      </c>
      <c r="D7" s="301"/>
      <c r="E7" s="46" t="str">
        <f>IF(ISBLANK(Pessoas84[[#This Row],[IMC]]),"",LOOKUP(Pessoas84[[#This Row],[IMC]],FaixasDeIMC83[]))</f>
        <v/>
      </c>
      <c r="F7" s="42"/>
      <c r="G7" s="42"/>
      <c r="H7" s="42"/>
      <c r="I7" s="42"/>
    </row>
    <row r="8" spans="1:9" x14ac:dyDescent="0.25">
      <c r="A8" s="42" t="s">
        <v>414</v>
      </c>
      <c r="B8" s="43">
        <v>1.54</v>
      </c>
      <c r="C8" s="43">
        <v>86</v>
      </c>
      <c r="D8" s="301"/>
      <c r="E8" s="46" t="str">
        <f>IF(ISBLANK(Pessoas84[[#This Row],[IMC]]),"",LOOKUP(Pessoas84[[#This Row],[IMC]],FaixasDeIMC83[]))</f>
        <v/>
      </c>
      <c r="F8" s="42"/>
      <c r="G8" s="42"/>
      <c r="H8" s="42"/>
      <c r="I8" s="42"/>
    </row>
    <row r="9" spans="1:9" x14ac:dyDescent="0.25">
      <c r="A9" s="42" t="s">
        <v>415</v>
      </c>
      <c r="B9" s="43">
        <v>1.93</v>
      </c>
      <c r="C9" s="43">
        <v>58</v>
      </c>
      <c r="D9" s="301"/>
      <c r="E9" s="46" t="str">
        <f>IF(ISBLANK(Pessoas84[[#This Row],[IMC]]),"",LOOKUP(Pessoas84[[#This Row],[IMC]],FaixasDeIMC83[]))</f>
        <v/>
      </c>
      <c r="F9" s="42"/>
      <c r="G9" s="42"/>
      <c r="H9" s="42"/>
      <c r="I9" s="42"/>
    </row>
    <row r="10" spans="1:9" x14ac:dyDescent="0.25">
      <c r="A10" s="42" t="s">
        <v>416</v>
      </c>
      <c r="B10" s="43">
        <v>1.52</v>
      </c>
      <c r="C10" s="43">
        <v>64</v>
      </c>
      <c r="D10" s="301"/>
      <c r="E10" s="46" t="str">
        <f>IF(ISBLANK(Pessoas84[[#This Row],[IMC]]),"",LOOKUP(Pessoas84[[#This Row],[IMC]],FaixasDeIMC83[]))</f>
        <v/>
      </c>
      <c r="F10" s="42"/>
      <c r="G10" s="42"/>
      <c r="H10" s="42"/>
      <c r="I10" s="42"/>
    </row>
    <row r="11" spans="1:9" x14ac:dyDescent="0.25">
      <c r="A11" s="42" t="s">
        <v>417</v>
      </c>
      <c r="B11" s="43">
        <v>1.45</v>
      </c>
      <c r="C11" s="43">
        <v>118</v>
      </c>
      <c r="D11" s="301"/>
      <c r="E11" s="46" t="str">
        <f>IF(ISBLANK(Pessoas84[[#This Row],[IMC]]),"",LOOKUP(Pessoas84[[#This Row],[IMC]],FaixasDeIMC83[]))</f>
        <v/>
      </c>
      <c r="F11" s="42"/>
      <c r="G11" s="42"/>
      <c r="H11" s="42"/>
      <c r="I11" s="42"/>
    </row>
    <row r="12" spans="1:9" x14ac:dyDescent="0.25">
      <c r="A12" s="42" t="s">
        <v>418</v>
      </c>
      <c r="B12" s="43">
        <v>1.49</v>
      </c>
      <c r="C12" s="43">
        <v>57</v>
      </c>
      <c r="D12" s="301"/>
      <c r="E12" s="46" t="str">
        <f>IF(ISBLANK(Pessoas84[[#This Row],[IMC]]),"",LOOKUP(Pessoas84[[#This Row],[IMC]],FaixasDeIMC83[]))</f>
        <v/>
      </c>
      <c r="F12" s="42"/>
      <c r="G12" s="42"/>
      <c r="H12" s="42"/>
      <c r="I12" s="42"/>
    </row>
    <row r="13" spans="1:9" x14ac:dyDescent="0.25">
      <c r="A13" s="42" t="s">
        <v>419</v>
      </c>
      <c r="B13" s="43">
        <v>1.53</v>
      </c>
      <c r="C13" s="43">
        <v>69</v>
      </c>
      <c r="D13" s="301"/>
      <c r="E13" s="46" t="str">
        <f>IF(ISBLANK(Pessoas84[[#This Row],[IMC]]),"",LOOKUP(Pessoas84[[#This Row],[IMC]],FaixasDeIMC83[]))</f>
        <v/>
      </c>
      <c r="F13" s="42"/>
      <c r="G13" s="42"/>
      <c r="H13" s="42"/>
      <c r="I13" s="42"/>
    </row>
    <row r="14" spans="1:9" x14ac:dyDescent="0.25">
      <c r="A14" s="42" t="s">
        <v>420</v>
      </c>
      <c r="B14" s="43">
        <v>1.85</v>
      </c>
      <c r="C14" s="44">
        <v>87</v>
      </c>
      <c r="D14" s="301"/>
      <c r="E14" s="47" t="str">
        <f>IF(ISBLANK(Pessoas84[[#This Row],[IMC]]),"",LOOKUP(Pessoas84[[#This Row],[IMC]],FaixasDeIMC83[]))</f>
        <v/>
      </c>
      <c r="F14" s="42"/>
      <c r="G14" s="42"/>
      <c r="H14" s="42"/>
      <c r="I14" s="42"/>
    </row>
    <row r="15" spans="1:9" x14ac:dyDescent="0.25">
      <c r="A15" s="42" t="s">
        <v>421</v>
      </c>
      <c r="B15" s="43">
        <v>1.44</v>
      </c>
      <c r="C15" s="44">
        <v>96</v>
      </c>
      <c r="D15" s="301"/>
      <c r="E15" s="47" t="str">
        <f>IF(ISBLANK(Pessoas84[[#This Row],[IMC]]),"",LOOKUP(Pessoas84[[#This Row],[IMC]],FaixasDeIMC83[]))</f>
        <v/>
      </c>
      <c r="F15" s="42"/>
      <c r="G15" s="42"/>
      <c r="H15" s="42"/>
      <c r="I15" s="42"/>
    </row>
    <row r="16" spans="1:9" x14ac:dyDescent="0.25">
      <c r="A16" s="42" t="s">
        <v>422</v>
      </c>
      <c r="B16" s="43">
        <v>1.47</v>
      </c>
      <c r="C16" s="44">
        <v>82</v>
      </c>
      <c r="D16" s="301"/>
      <c r="E16" s="47" t="str">
        <f>IF(ISBLANK(Pessoas84[[#This Row],[IMC]]),"",LOOKUP(Pessoas84[[#This Row],[IMC]],FaixasDeIMC83[]))</f>
        <v/>
      </c>
      <c r="F16" s="42"/>
      <c r="G16" s="42"/>
      <c r="H16" s="42"/>
      <c r="I16" s="42"/>
    </row>
    <row r="17" spans="1:9" x14ac:dyDescent="0.25">
      <c r="A17" s="42" t="s">
        <v>423</v>
      </c>
      <c r="B17" s="43">
        <v>1.88</v>
      </c>
      <c r="C17" s="44">
        <v>67</v>
      </c>
      <c r="D17" s="301"/>
      <c r="E17" s="47" t="str">
        <f>IF(ISBLANK(Pessoas84[[#This Row],[IMC]]),"",LOOKUP(Pessoas84[[#This Row],[IMC]],FaixasDeIMC83[]))</f>
        <v/>
      </c>
      <c r="F17" s="42"/>
      <c r="G17" s="42"/>
      <c r="H17" s="42"/>
      <c r="I17" s="42"/>
    </row>
    <row r="18" spans="1:9" x14ac:dyDescent="0.25">
      <c r="A18" s="42" t="s">
        <v>424</v>
      </c>
      <c r="B18" s="43">
        <v>1.9</v>
      </c>
      <c r="C18" s="44">
        <v>47</v>
      </c>
      <c r="D18" s="301"/>
      <c r="E18" s="47" t="str">
        <f>IF(ISBLANK(Pessoas84[[#This Row],[IMC]]),"",LOOKUP(Pessoas84[[#This Row],[IMC]],FaixasDeIMC83[]))</f>
        <v/>
      </c>
      <c r="F18" s="42"/>
      <c r="G18" s="42"/>
      <c r="H18" s="42"/>
      <c r="I18" s="42"/>
    </row>
    <row r="19" spans="1:9" x14ac:dyDescent="0.25">
      <c r="A19" s="42" t="s">
        <v>425</v>
      </c>
      <c r="B19" s="43">
        <v>1.56</v>
      </c>
      <c r="C19" s="44">
        <v>64</v>
      </c>
      <c r="D19" s="301"/>
      <c r="E19" s="47" t="str">
        <f>IF(ISBLANK(Pessoas84[[#This Row],[IMC]]),"",LOOKUP(Pessoas84[[#This Row],[IMC]],FaixasDeIMC83[]))</f>
        <v/>
      </c>
      <c r="F19" s="42"/>
      <c r="G19" s="42"/>
      <c r="H19" s="42"/>
      <c r="I19" s="42"/>
    </row>
    <row r="20" spans="1:9" x14ac:dyDescent="0.25">
      <c r="A20" s="45" t="s">
        <v>426</v>
      </c>
      <c r="B20" s="43">
        <v>1.49</v>
      </c>
      <c r="C20" s="44">
        <v>115</v>
      </c>
      <c r="D20" s="301"/>
      <c r="E20" s="47" t="str">
        <f>IF(ISBLANK(Pessoas84[[#This Row],[IMC]]),"",LOOKUP(Pessoas84[[#This Row],[IMC]],FaixasDeIMC83[]))</f>
        <v/>
      </c>
      <c r="F20" s="42"/>
      <c r="G20" s="42"/>
      <c r="H20" s="42"/>
      <c r="I20" s="42"/>
    </row>
    <row r="21" spans="1:9" x14ac:dyDescent="0.25">
      <c r="A21" s="45" t="s">
        <v>427</v>
      </c>
      <c r="B21" s="43">
        <v>1.64</v>
      </c>
      <c r="C21" s="44">
        <v>116</v>
      </c>
      <c r="D21" s="301"/>
      <c r="E21" s="47" t="str">
        <f>IF(ISBLANK(Pessoas84[[#This Row],[IMC]]),"",LOOKUP(Pessoas84[[#This Row],[IMC]],FaixasDeIMC83[]))</f>
        <v/>
      </c>
      <c r="F21" s="42"/>
      <c r="G21" s="42"/>
      <c r="H21" s="42"/>
      <c r="I21" s="42"/>
    </row>
    <row r="22" spans="1:9" x14ac:dyDescent="0.25">
      <c r="A22" s="45" t="s">
        <v>428</v>
      </c>
      <c r="B22" s="43">
        <v>1.93</v>
      </c>
      <c r="C22" s="44">
        <v>82</v>
      </c>
      <c r="D22" s="301"/>
      <c r="E22" s="47" t="str">
        <f>IF(ISBLANK(Pessoas84[[#This Row],[IMC]]),"",LOOKUP(Pessoas84[[#This Row],[IMC]],FaixasDeIMC83[]))</f>
        <v/>
      </c>
      <c r="F22" s="42"/>
      <c r="G22" s="42"/>
      <c r="H22" s="42"/>
      <c r="I22" s="42"/>
    </row>
    <row r="23" spans="1:9" x14ac:dyDescent="0.25">
      <c r="A23" s="45" t="s">
        <v>429</v>
      </c>
      <c r="B23" s="43">
        <v>1.73</v>
      </c>
      <c r="C23" s="44">
        <v>76</v>
      </c>
      <c r="D23" s="301"/>
      <c r="E23" s="47" t="str">
        <f>IF(ISBLANK(Pessoas84[[#This Row],[IMC]]),"",LOOKUP(Pessoas84[[#This Row],[IMC]],FaixasDeIMC83[]))</f>
        <v/>
      </c>
      <c r="F23" s="42"/>
      <c r="G23" s="42"/>
      <c r="H23" s="42"/>
      <c r="I23" s="42"/>
    </row>
    <row r="24" spans="1:9" x14ac:dyDescent="0.25">
      <c r="A24" s="45" t="s">
        <v>430</v>
      </c>
      <c r="B24" s="44">
        <v>1.44</v>
      </c>
      <c r="C24" s="44">
        <v>68</v>
      </c>
      <c r="D24" s="301"/>
      <c r="E24" s="47" t="str">
        <f>IF(ISBLANK(Pessoas84[[#This Row],[IMC]]),"",LOOKUP(Pessoas84[[#This Row],[IMC]],FaixasDeIMC83[]))</f>
        <v/>
      </c>
      <c r="F24" s="42"/>
      <c r="G24" s="42"/>
      <c r="H24" s="42"/>
      <c r="I24" s="42"/>
    </row>
    <row r="25" spans="1:9" x14ac:dyDescent="0.25">
      <c r="A25" s="45" t="s">
        <v>431</v>
      </c>
      <c r="B25" s="44">
        <v>1.75</v>
      </c>
      <c r="C25" s="44">
        <v>59</v>
      </c>
      <c r="D25" s="301"/>
      <c r="E25" s="47" t="str">
        <f>IF(ISBLANK(Pessoas84[[#This Row],[IMC]]),"",LOOKUP(Pessoas84[[#This Row],[IMC]],FaixasDeIMC83[]))</f>
        <v/>
      </c>
      <c r="F25" s="42"/>
      <c r="G25" s="42"/>
      <c r="H25" s="42"/>
      <c r="I25" s="42"/>
    </row>
    <row r="26" spans="1:9" ht="15.75" thickBot="1" x14ac:dyDescent="0.3">
      <c r="A26" s="45" t="s">
        <v>432</v>
      </c>
      <c r="B26" s="44">
        <v>1.69</v>
      </c>
      <c r="C26" s="44">
        <v>63</v>
      </c>
      <c r="D26" s="302"/>
      <c r="E26" s="47" t="str">
        <f>IF(ISBLANK(Pessoas84[[#This Row],[IMC]]),"",LOOKUP(Pessoas84[[#This Row],[IMC]],FaixasDeIMC83[]))</f>
        <v/>
      </c>
      <c r="F26" s="42"/>
      <c r="G26" s="42"/>
      <c r="H26" s="42"/>
      <c r="I26" s="42"/>
    </row>
    <row r="27" spans="1:9" ht="15.75" thickTop="1" x14ac:dyDescent="0.25"/>
  </sheetData>
  <pageMargins left="0.511811024" right="0.511811024" top="0.78740157499999996" bottom="0.78740157499999996" header="0.31496062000000002" footer="0.31496062000000002"/>
  <drawing r:id="rId1"/>
  <tableParts count="2">
    <tablePart r:id="rId2"/>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5">
    <tabColor theme="1"/>
  </sheetPr>
  <dimension ref="A1"/>
  <sheetViews>
    <sheetView showGridLines="0" showRowColHeaders="0" workbookViewId="0"/>
  </sheetViews>
  <sheetFormatPr defaultColWidth="9.140625" defaultRowHeight="15" x14ac:dyDescent="0.25"/>
  <cols>
    <col min="1" max="21" width="9.140625" style="333" customWidth="1"/>
    <col min="22" max="16384" width="9.140625" style="333"/>
  </cols>
  <sheetData/>
  <pageMargins left="0.511811024" right="0.511811024" top="0.78740157499999996" bottom="0.78740157499999996" header="0.31496062000000002" footer="0.31496062000000002"/>
  <pageSetup paperSize="9" orientation="portrait" horizontalDpi="360" verticalDpi="36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zoomScaleNormal="100" workbookViewId="0"/>
  </sheetViews>
  <sheetFormatPr defaultRowHeight="15" x14ac:dyDescent="0.25"/>
  <cols>
    <col min="1" max="1" width="13.85546875" style="334" bestFit="1" customWidth="1"/>
    <col min="2" max="2" width="13.42578125" style="334" bestFit="1" customWidth="1"/>
    <col min="3" max="3" width="14.42578125" style="334" bestFit="1" customWidth="1"/>
    <col min="4" max="4" width="9.140625" style="334"/>
    <col min="5" max="5" width="11.7109375" style="334" bestFit="1" customWidth="1"/>
    <col min="6" max="6" width="42.5703125" style="334" bestFit="1" customWidth="1"/>
    <col min="7" max="16384" width="9.140625" style="334"/>
  </cols>
  <sheetData/>
  <pageMargins left="0.511811024" right="0.511811024" top="0.78740157499999996" bottom="0.78740157499999996" header="0.31496062000000002" footer="0.31496062000000002"/>
  <pageSetup orientation="portrait" verticalDpi="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6">
    <tabColor rgb="FF002060"/>
  </sheetPr>
  <dimension ref="A1:R25"/>
  <sheetViews>
    <sheetView showGridLines="0" zoomScaleNormal="100" workbookViewId="0"/>
  </sheetViews>
  <sheetFormatPr defaultRowHeight="15" x14ac:dyDescent="0.25"/>
  <cols>
    <col min="1" max="1" width="18.7109375" bestFit="1" customWidth="1"/>
    <col min="2" max="2" width="8.140625" bestFit="1" customWidth="1"/>
    <col min="3" max="4" width="8" bestFit="1" customWidth="1"/>
    <col min="5" max="5" width="8.140625" bestFit="1" customWidth="1"/>
    <col min="6" max="6" width="8" bestFit="1" customWidth="1"/>
    <col min="7" max="7" width="8.28515625" bestFit="1" customWidth="1"/>
    <col min="8" max="8" width="8.140625" bestFit="1" customWidth="1"/>
    <col min="9" max="10" width="8" bestFit="1" customWidth="1"/>
    <col min="11" max="11" width="8.140625" bestFit="1" customWidth="1"/>
    <col min="12" max="12" width="8" bestFit="1" customWidth="1"/>
    <col min="13" max="13" width="10" bestFit="1" customWidth="1"/>
    <col min="14" max="14" width="8.140625" bestFit="1" customWidth="1"/>
    <col min="15" max="15" width="15" bestFit="1" customWidth="1"/>
    <col min="16" max="16" width="11.140625" customWidth="1"/>
  </cols>
  <sheetData>
    <row r="1" spans="1:18" s="41" customFormat="1" x14ac:dyDescent="0.25">
      <c r="A1" s="372" t="s">
        <v>461</v>
      </c>
      <c r="B1" s="415" t="s">
        <v>462</v>
      </c>
      <c r="C1" s="416"/>
      <c r="D1" s="417"/>
      <c r="E1" s="418" t="s">
        <v>463</v>
      </c>
      <c r="F1" s="419"/>
      <c r="G1" s="420"/>
      <c r="H1" s="415" t="s">
        <v>464</v>
      </c>
      <c r="I1" s="416"/>
      <c r="J1" s="417"/>
      <c r="K1" s="418" t="s">
        <v>465</v>
      </c>
      <c r="L1" s="419"/>
      <c r="M1" s="421"/>
      <c r="R1"/>
    </row>
    <row r="2" spans="1:18" x14ac:dyDescent="0.25">
      <c r="A2" s="373" t="s">
        <v>47</v>
      </c>
      <c r="B2" s="374" t="s">
        <v>433</v>
      </c>
      <c r="C2" s="374" t="s">
        <v>434</v>
      </c>
      <c r="D2" s="374" t="s">
        <v>435</v>
      </c>
      <c r="E2" s="375" t="s">
        <v>436</v>
      </c>
      <c r="F2" s="375" t="s">
        <v>437</v>
      </c>
      <c r="G2" s="375" t="s">
        <v>438</v>
      </c>
      <c r="H2" s="374" t="s">
        <v>439</v>
      </c>
      <c r="I2" s="374" t="s">
        <v>440</v>
      </c>
      <c r="J2" s="374" t="s">
        <v>441</v>
      </c>
      <c r="K2" s="375" t="s">
        <v>442</v>
      </c>
      <c r="L2" s="375" t="s">
        <v>443</v>
      </c>
      <c r="M2" s="376" t="s">
        <v>444</v>
      </c>
    </row>
    <row r="3" spans="1:18" x14ac:dyDescent="0.25">
      <c r="A3" s="377" t="s">
        <v>445</v>
      </c>
      <c r="B3" s="174">
        <v>447</v>
      </c>
      <c r="C3" s="174">
        <v>166</v>
      </c>
      <c r="D3" s="174">
        <v>419</v>
      </c>
      <c r="E3" s="174">
        <v>215</v>
      </c>
      <c r="F3" s="174">
        <v>588</v>
      </c>
      <c r="G3" s="174">
        <v>409</v>
      </c>
      <c r="H3" s="174">
        <v>982</v>
      </c>
      <c r="I3" s="174">
        <v>926</v>
      </c>
      <c r="J3" s="174">
        <v>178</v>
      </c>
      <c r="K3" s="174">
        <v>479</v>
      </c>
      <c r="L3" s="174">
        <v>125</v>
      </c>
      <c r="M3" s="378">
        <v>906</v>
      </c>
    </row>
    <row r="4" spans="1:18" x14ac:dyDescent="0.25">
      <c r="A4" s="379" t="s">
        <v>446</v>
      </c>
      <c r="B4" s="174">
        <v>889</v>
      </c>
      <c r="C4" s="174"/>
      <c r="D4" s="174">
        <v>936</v>
      </c>
      <c r="E4" s="174">
        <v>325</v>
      </c>
      <c r="F4" s="174">
        <v>454</v>
      </c>
      <c r="G4" s="174">
        <v>340</v>
      </c>
      <c r="H4" s="174"/>
      <c r="I4" s="174">
        <v>991</v>
      </c>
      <c r="J4" s="174">
        <v>968</v>
      </c>
      <c r="K4" s="174">
        <v>297</v>
      </c>
      <c r="L4" s="174">
        <v>786</v>
      </c>
      <c r="M4" s="378">
        <v>346</v>
      </c>
    </row>
    <row r="5" spans="1:18" x14ac:dyDescent="0.25">
      <c r="A5" s="377" t="s">
        <v>447</v>
      </c>
      <c r="B5" s="174"/>
      <c r="C5" s="174">
        <v>746</v>
      </c>
      <c r="D5" s="174">
        <v>648</v>
      </c>
      <c r="E5" s="174">
        <v>731</v>
      </c>
      <c r="F5" s="174">
        <v>405</v>
      </c>
      <c r="G5" s="174">
        <v>117</v>
      </c>
      <c r="H5" s="174">
        <v>475</v>
      </c>
      <c r="I5" s="174">
        <v>436</v>
      </c>
      <c r="J5" s="174">
        <v>138</v>
      </c>
      <c r="K5" s="174">
        <v>992</v>
      </c>
      <c r="L5" s="174"/>
      <c r="M5" s="378"/>
    </row>
    <row r="6" spans="1:18" x14ac:dyDescent="0.25">
      <c r="A6" s="373" t="s">
        <v>448</v>
      </c>
      <c r="B6" s="174">
        <v>955</v>
      </c>
      <c r="C6" s="174">
        <v>527</v>
      </c>
      <c r="D6" s="174">
        <v>977</v>
      </c>
      <c r="E6" s="174">
        <v>177</v>
      </c>
      <c r="F6" s="174">
        <v>627</v>
      </c>
      <c r="G6" s="174">
        <v>256</v>
      </c>
      <c r="H6" s="174">
        <v>654</v>
      </c>
      <c r="I6" s="174">
        <v>533</v>
      </c>
      <c r="J6" s="174">
        <v>806</v>
      </c>
      <c r="K6" s="174">
        <v>294</v>
      </c>
      <c r="L6" s="174">
        <v>716</v>
      </c>
      <c r="M6" s="378">
        <v>699</v>
      </c>
    </row>
    <row r="7" spans="1:18" x14ac:dyDescent="0.25">
      <c r="A7" s="377" t="s">
        <v>449</v>
      </c>
      <c r="B7" s="174">
        <v>701</v>
      </c>
      <c r="C7" s="174">
        <v>356</v>
      </c>
      <c r="D7" s="174">
        <v>410</v>
      </c>
      <c r="E7" s="174">
        <v>187</v>
      </c>
      <c r="F7" s="174">
        <v>678</v>
      </c>
      <c r="G7" s="174">
        <v>353</v>
      </c>
      <c r="H7" s="174">
        <v>369</v>
      </c>
      <c r="I7" s="174">
        <v>937</v>
      </c>
      <c r="J7" s="174">
        <v>759</v>
      </c>
      <c r="K7" s="174"/>
      <c r="L7" s="174">
        <v>689</v>
      </c>
      <c r="M7" s="378">
        <v>796</v>
      </c>
    </row>
    <row r="8" spans="1:18" x14ac:dyDescent="0.25">
      <c r="A8" s="379" t="s">
        <v>450</v>
      </c>
      <c r="B8" s="174"/>
      <c r="C8" s="174">
        <v>912</v>
      </c>
      <c r="D8" s="174">
        <v>725</v>
      </c>
      <c r="E8" s="174"/>
      <c r="F8" s="174">
        <v>714</v>
      </c>
      <c r="G8" s="174">
        <v>725</v>
      </c>
      <c r="H8" s="174"/>
      <c r="I8" s="174"/>
      <c r="J8" s="174"/>
      <c r="K8" s="174">
        <v>803</v>
      </c>
      <c r="L8" s="174">
        <v>925</v>
      </c>
      <c r="M8" s="378">
        <v>826</v>
      </c>
    </row>
    <row r="9" spans="1:18" x14ac:dyDescent="0.25">
      <c r="A9" s="377" t="s">
        <v>451</v>
      </c>
      <c r="B9" s="174">
        <v>766</v>
      </c>
      <c r="C9" s="174">
        <v>968</v>
      </c>
      <c r="D9" s="174">
        <v>837</v>
      </c>
      <c r="E9" s="174">
        <v>652</v>
      </c>
      <c r="F9" s="174"/>
      <c r="G9" s="174">
        <v>720</v>
      </c>
      <c r="H9" s="174">
        <v>668</v>
      </c>
      <c r="I9" s="174">
        <v>892</v>
      </c>
      <c r="J9" s="174">
        <v>801</v>
      </c>
      <c r="K9" s="174">
        <v>645</v>
      </c>
      <c r="L9" s="174">
        <v>924</v>
      </c>
      <c r="M9" s="378">
        <v>980</v>
      </c>
    </row>
    <row r="10" spans="1:18" x14ac:dyDescent="0.25">
      <c r="A10" s="373" t="s">
        <v>452</v>
      </c>
      <c r="B10" s="174">
        <v>730</v>
      </c>
      <c r="C10" s="174"/>
      <c r="D10" s="174">
        <v>887</v>
      </c>
      <c r="E10" s="174">
        <v>599</v>
      </c>
      <c r="F10" s="174">
        <v>739</v>
      </c>
      <c r="G10" s="174">
        <v>753</v>
      </c>
      <c r="H10" s="174">
        <v>865</v>
      </c>
      <c r="I10" s="174">
        <v>978</v>
      </c>
      <c r="J10" s="174">
        <v>802</v>
      </c>
      <c r="K10" s="174">
        <v>965</v>
      </c>
      <c r="L10" s="174">
        <v>917</v>
      </c>
      <c r="M10" s="378">
        <v>837</v>
      </c>
    </row>
    <row r="11" spans="1:18" x14ac:dyDescent="0.25">
      <c r="A11" s="377" t="s">
        <v>453</v>
      </c>
      <c r="B11" s="174">
        <v>752</v>
      </c>
      <c r="C11" s="174">
        <v>755</v>
      </c>
      <c r="D11" s="174">
        <v>936</v>
      </c>
      <c r="E11" s="174">
        <v>813</v>
      </c>
      <c r="F11" s="174">
        <v>742</v>
      </c>
      <c r="G11" s="174">
        <v>912</v>
      </c>
      <c r="H11" s="174">
        <v>605</v>
      </c>
      <c r="I11" s="174">
        <v>607</v>
      </c>
      <c r="J11" s="174">
        <v>894</v>
      </c>
      <c r="K11" s="174">
        <v>584</v>
      </c>
      <c r="L11" s="174"/>
      <c r="M11" s="378">
        <v>594</v>
      </c>
    </row>
    <row r="12" spans="1:18" x14ac:dyDescent="0.25">
      <c r="A12" s="379" t="s">
        <v>454</v>
      </c>
      <c r="B12" s="174">
        <v>657</v>
      </c>
      <c r="C12" s="174">
        <v>745</v>
      </c>
      <c r="D12" s="174">
        <v>786</v>
      </c>
      <c r="E12" s="174">
        <v>835</v>
      </c>
      <c r="F12" s="174">
        <v>682</v>
      </c>
      <c r="G12" s="174"/>
      <c r="H12" s="174">
        <v>708</v>
      </c>
      <c r="I12" s="174">
        <v>732</v>
      </c>
      <c r="J12" s="174">
        <v>746</v>
      </c>
      <c r="K12" s="174">
        <v>866</v>
      </c>
      <c r="L12" s="174">
        <v>926</v>
      </c>
      <c r="M12" s="378">
        <v>938</v>
      </c>
      <c r="O12" s="41"/>
    </row>
    <row r="13" spans="1:18" x14ac:dyDescent="0.25">
      <c r="A13" s="377" t="s">
        <v>455</v>
      </c>
      <c r="B13" s="174">
        <v>774</v>
      </c>
      <c r="C13" s="174">
        <v>638</v>
      </c>
      <c r="D13" s="174">
        <v>758</v>
      </c>
      <c r="E13" s="174">
        <v>596</v>
      </c>
      <c r="F13" s="174">
        <v>876</v>
      </c>
      <c r="G13" s="174">
        <v>962</v>
      </c>
      <c r="H13" s="174">
        <v>701</v>
      </c>
      <c r="I13" s="174">
        <v>873</v>
      </c>
      <c r="J13" s="174"/>
      <c r="K13" s="174">
        <v>787</v>
      </c>
      <c r="L13" s="174">
        <v>687</v>
      </c>
      <c r="M13" s="378"/>
      <c r="O13" s="41"/>
    </row>
    <row r="14" spans="1:18" x14ac:dyDescent="0.25">
      <c r="A14" s="373" t="s">
        <v>456</v>
      </c>
      <c r="B14" s="174"/>
      <c r="C14" s="174">
        <v>931</v>
      </c>
      <c r="D14" s="174">
        <v>967</v>
      </c>
      <c r="E14" s="174">
        <v>917</v>
      </c>
      <c r="F14" s="174">
        <v>854</v>
      </c>
      <c r="G14" s="174">
        <v>975</v>
      </c>
      <c r="H14" s="174">
        <v>920</v>
      </c>
      <c r="I14" s="174">
        <v>915</v>
      </c>
      <c r="J14" s="174">
        <v>872</v>
      </c>
      <c r="K14" s="174">
        <v>916</v>
      </c>
      <c r="L14" s="174">
        <v>940</v>
      </c>
      <c r="M14" s="378">
        <v>856</v>
      </c>
    </row>
    <row r="15" spans="1:18" x14ac:dyDescent="0.25">
      <c r="A15" s="377" t="s">
        <v>457</v>
      </c>
      <c r="B15" s="174">
        <v>953</v>
      </c>
      <c r="C15" s="174"/>
      <c r="D15" s="174">
        <v>900</v>
      </c>
      <c r="E15" s="174"/>
      <c r="F15" s="174">
        <v>954</v>
      </c>
      <c r="G15" s="174"/>
      <c r="H15" s="174">
        <v>780</v>
      </c>
      <c r="I15" s="174">
        <v>850</v>
      </c>
      <c r="J15" s="174">
        <v>768</v>
      </c>
      <c r="K15" s="174">
        <v>621</v>
      </c>
      <c r="L15" s="174">
        <v>756</v>
      </c>
      <c r="M15" s="378">
        <v>932</v>
      </c>
    </row>
    <row r="16" spans="1:18" x14ac:dyDescent="0.25">
      <c r="A16" s="379" t="s">
        <v>458</v>
      </c>
      <c r="B16" s="174">
        <v>956</v>
      </c>
      <c r="C16" s="174">
        <v>701</v>
      </c>
      <c r="D16" s="174">
        <v>791</v>
      </c>
      <c r="E16" s="174">
        <v>603</v>
      </c>
      <c r="F16" s="174">
        <v>802</v>
      </c>
      <c r="G16" s="174">
        <v>650</v>
      </c>
      <c r="H16" s="174">
        <v>706</v>
      </c>
      <c r="I16" s="174">
        <v>837</v>
      </c>
      <c r="J16" s="174">
        <v>797</v>
      </c>
      <c r="K16" s="174">
        <v>892</v>
      </c>
      <c r="L16" s="174">
        <v>927</v>
      </c>
      <c r="M16" s="378">
        <v>954</v>
      </c>
    </row>
    <row r="17" spans="1:14" x14ac:dyDescent="0.25">
      <c r="A17" s="377" t="s">
        <v>459</v>
      </c>
      <c r="B17" s="174">
        <v>790</v>
      </c>
      <c r="C17" s="174"/>
      <c r="D17" s="174">
        <v>607</v>
      </c>
      <c r="E17" s="174">
        <v>882</v>
      </c>
      <c r="F17" s="174">
        <v>716</v>
      </c>
      <c r="G17" s="174">
        <v>897</v>
      </c>
      <c r="H17" s="174">
        <v>840</v>
      </c>
      <c r="I17" s="174">
        <v>750</v>
      </c>
      <c r="J17" s="174">
        <v>746</v>
      </c>
      <c r="K17" s="174"/>
      <c r="L17" s="174">
        <v>675</v>
      </c>
      <c r="M17" s="378">
        <v>726</v>
      </c>
    </row>
    <row r="18" spans="1:14" ht="15.75" thickBot="1" x14ac:dyDescent="0.3">
      <c r="A18" s="380" t="s">
        <v>460</v>
      </c>
      <c r="B18" s="381">
        <v>857</v>
      </c>
      <c r="C18" s="381">
        <v>808</v>
      </c>
      <c r="D18" s="381">
        <v>792</v>
      </c>
      <c r="E18" s="381">
        <v>740</v>
      </c>
      <c r="F18" s="381">
        <v>900</v>
      </c>
      <c r="G18" s="381">
        <v>786</v>
      </c>
      <c r="H18" s="381">
        <v>814</v>
      </c>
      <c r="I18" s="381">
        <v>706</v>
      </c>
      <c r="J18" s="381">
        <v>665</v>
      </c>
      <c r="K18" s="381">
        <v>741</v>
      </c>
      <c r="L18" s="381">
        <v>584</v>
      </c>
      <c r="M18" s="382">
        <v>684</v>
      </c>
    </row>
    <row r="19" spans="1:14" ht="15.75" thickBot="1" x14ac:dyDescent="0.3">
      <c r="B19" s="6"/>
      <c r="C19" s="6"/>
      <c r="D19" s="6"/>
      <c r="E19" s="6"/>
      <c r="F19" s="6"/>
      <c r="G19" s="6"/>
      <c r="H19" s="6"/>
      <c r="I19" s="6"/>
      <c r="J19" s="6"/>
      <c r="K19" s="6"/>
      <c r="L19" s="6"/>
      <c r="M19" s="6"/>
    </row>
    <row r="20" spans="1:14" s="41" customFormat="1" x14ac:dyDescent="0.25">
      <c r="A20" s="422" t="s">
        <v>466</v>
      </c>
      <c r="B20" s="423"/>
      <c r="C20" s="423"/>
      <c r="D20" s="423"/>
      <c r="E20" s="423"/>
      <c r="F20" s="423"/>
      <c r="G20" s="423"/>
      <c r="H20" s="423"/>
      <c r="I20" s="423"/>
      <c r="J20" s="423"/>
      <c r="K20" s="423"/>
      <c r="L20" s="423"/>
      <c r="M20" s="423"/>
      <c r="N20" s="424"/>
    </row>
    <row r="21" spans="1:14" ht="15.75" thickBot="1" x14ac:dyDescent="0.3">
      <c r="A21" s="383" t="s">
        <v>1534</v>
      </c>
      <c r="B21" s="342" t="s">
        <v>1527</v>
      </c>
      <c r="C21" s="390"/>
      <c r="D21" s="277" t="s">
        <v>1535</v>
      </c>
      <c r="E21" s="342" t="s">
        <v>1527</v>
      </c>
      <c r="F21" s="392"/>
      <c r="G21" s="277" t="s">
        <v>1535</v>
      </c>
      <c r="H21" s="342" t="s">
        <v>1527</v>
      </c>
      <c r="I21" s="392"/>
      <c r="J21" s="277" t="s">
        <v>1535</v>
      </c>
      <c r="K21" s="342" t="s">
        <v>1527</v>
      </c>
      <c r="L21" s="392"/>
      <c r="M21" s="277" t="s">
        <v>1535</v>
      </c>
      <c r="N21" s="384" t="s">
        <v>1527</v>
      </c>
    </row>
    <row r="22" spans="1:14" s="41" customFormat="1" ht="15.75" thickTop="1" x14ac:dyDescent="0.25">
      <c r="A22" s="385" t="s">
        <v>1528</v>
      </c>
      <c r="B22" s="368"/>
      <c r="C22" s="390"/>
      <c r="D22" s="278" t="s">
        <v>634</v>
      </c>
      <c r="E22" s="370"/>
      <c r="F22" s="392"/>
      <c r="G22" s="278" t="s">
        <v>1532</v>
      </c>
      <c r="H22" s="368"/>
      <c r="I22" s="392"/>
      <c r="J22" s="278" t="s">
        <v>1533</v>
      </c>
      <c r="K22" s="368"/>
      <c r="L22" s="392"/>
      <c r="M22" s="278" t="s">
        <v>1536</v>
      </c>
      <c r="N22" s="393"/>
    </row>
    <row r="23" spans="1:14" s="105" customFormat="1" x14ac:dyDescent="0.25">
      <c r="A23" s="379" t="s">
        <v>1529</v>
      </c>
      <c r="B23" s="369"/>
      <c r="C23" s="390"/>
      <c r="D23" s="279" t="s">
        <v>634</v>
      </c>
      <c r="E23" s="371"/>
      <c r="F23" s="390"/>
      <c r="G23" s="279" t="s">
        <v>1532</v>
      </c>
      <c r="H23" s="369"/>
      <c r="I23" s="390"/>
      <c r="J23" s="279" t="s">
        <v>1533</v>
      </c>
      <c r="K23" s="369"/>
      <c r="L23" s="390"/>
      <c r="M23" s="279" t="s">
        <v>1536</v>
      </c>
      <c r="N23" s="394"/>
    </row>
    <row r="24" spans="1:14" s="105" customFormat="1" x14ac:dyDescent="0.25">
      <c r="A24" s="379" t="s">
        <v>1530</v>
      </c>
      <c r="B24" s="369"/>
      <c r="C24" s="390"/>
      <c r="D24" s="279" t="s">
        <v>634</v>
      </c>
      <c r="E24" s="371"/>
      <c r="F24" s="390"/>
      <c r="G24" s="279" t="s">
        <v>1532</v>
      </c>
      <c r="H24" s="369"/>
      <c r="I24" s="390"/>
      <c r="J24" s="279" t="s">
        <v>1533</v>
      </c>
      <c r="K24" s="369"/>
      <c r="L24" s="390"/>
      <c r="M24" s="279" t="s">
        <v>1536</v>
      </c>
      <c r="N24" s="394"/>
    </row>
    <row r="25" spans="1:14" s="41" customFormat="1" ht="15.75" thickBot="1" x14ac:dyDescent="0.3">
      <c r="A25" s="386" t="s">
        <v>1531</v>
      </c>
      <c r="B25" s="387"/>
      <c r="C25" s="391"/>
      <c r="D25" s="388" t="s">
        <v>634</v>
      </c>
      <c r="E25" s="389"/>
      <c r="F25" s="391"/>
      <c r="G25" s="388" t="s">
        <v>1532</v>
      </c>
      <c r="H25" s="387"/>
      <c r="I25" s="391"/>
      <c r="J25" s="388" t="s">
        <v>1533</v>
      </c>
      <c r="K25" s="387"/>
      <c r="L25" s="391"/>
      <c r="M25" s="388" t="s">
        <v>1536</v>
      </c>
      <c r="N25" s="395"/>
    </row>
  </sheetData>
  <mergeCells count="5">
    <mergeCell ref="B1:D1"/>
    <mergeCell ref="E1:G1"/>
    <mergeCell ref="H1:J1"/>
    <mergeCell ref="K1:M1"/>
    <mergeCell ref="A20:N20"/>
  </mergeCells>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7">
    <tabColor rgb="FF002060"/>
  </sheetPr>
  <dimension ref="A1:Q19"/>
  <sheetViews>
    <sheetView showGridLines="0" workbookViewId="0"/>
  </sheetViews>
  <sheetFormatPr defaultRowHeight="15" x14ac:dyDescent="0.25"/>
  <cols>
    <col min="1" max="1" width="14.5703125" bestFit="1" customWidth="1"/>
    <col min="2" max="13" width="8" bestFit="1" customWidth="1"/>
    <col min="14" max="14" width="16.140625" bestFit="1" customWidth="1"/>
    <col min="15" max="15" width="17.7109375" bestFit="1" customWidth="1"/>
    <col min="16" max="16" width="17" bestFit="1" customWidth="1"/>
    <col min="17" max="17" width="14.7109375" bestFit="1" customWidth="1"/>
  </cols>
  <sheetData>
    <row r="1" spans="1:17" x14ac:dyDescent="0.25">
      <c r="A1" s="51" t="s">
        <v>461</v>
      </c>
      <c r="B1" s="425" t="s">
        <v>462</v>
      </c>
      <c r="C1" s="426"/>
      <c r="D1" s="427"/>
      <c r="E1" s="428" t="s">
        <v>463</v>
      </c>
      <c r="F1" s="429"/>
      <c r="G1" s="430"/>
      <c r="H1" s="425" t="s">
        <v>464</v>
      </c>
      <c r="I1" s="426"/>
      <c r="J1" s="427"/>
      <c r="K1" s="428" t="s">
        <v>465</v>
      </c>
      <c r="L1" s="429"/>
      <c r="M1" s="430"/>
    </row>
    <row r="2" spans="1:17" ht="15.75" thickBot="1" x14ac:dyDescent="0.3">
      <c r="A2" s="41" t="s">
        <v>47</v>
      </c>
      <c r="B2" s="49" t="s">
        <v>433</v>
      </c>
      <c r="C2" s="49" t="s">
        <v>434</v>
      </c>
      <c r="D2" s="49" t="s">
        <v>435</v>
      </c>
      <c r="E2" s="50" t="s">
        <v>436</v>
      </c>
      <c r="F2" s="50" t="s">
        <v>437</v>
      </c>
      <c r="G2" s="50" t="s">
        <v>438</v>
      </c>
      <c r="H2" s="49" t="s">
        <v>439</v>
      </c>
      <c r="I2" s="49" t="s">
        <v>440</v>
      </c>
      <c r="J2" s="49" t="s">
        <v>441</v>
      </c>
      <c r="K2" s="50" t="s">
        <v>442</v>
      </c>
      <c r="L2" s="50" t="s">
        <v>443</v>
      </c>
      <c r="M2" s="50" t="s">
        <v>444</v>
      </c>
      <c r="N2" t="s">
        <v>471</v>
      </c>
      <c r="O2" t="s">
        <v>472</v>
      </c>
      <c r="P2" t="s">
        <v>473</v>
      </c>
      <c r="Q2" t="s">
        <v>470</v>
      </c>
    </row>
    <row r="3" spans="1:17" ht="15.75" thickTop="1" x14ac:dyDescent="0.25">
      <c r="A3" s="41" t="s">
        <v>445</v>
      </c>
      <c r="B3" s="6">
        <v>447</v>
      </c>
      <c r="C3" s="6">
        <v>166</v>
      </c>
      <c r="D3" s="6">
        <v>419</v>
      </c>
      <c r="E3" s="6">
        <v>215</v>
      </c>
      <c r="F3" s="6">
        <v>588</v>
      </c>
      <c r="G3" s="6">
        <v>409</v>
      </c>
      <c r="H3" s="6">
        <v>982</v>
      </c>
      <c r="I3" s="6">
        <v>926</v>
      </c>
      <c r="J3" s="6">
        <v>178</v>
      </c>
      <c r="K3" s="6">
        <v>479</v>
      </c>
      <c r="L3" s="6">
        <v>125</v>
      </c>
      <c r="M3" s="6">
        <v>906</v>
      </c>
      <c r="N3" s="292"/>
      <c r="O3" s="293"/>
      <c r="P3" s="293"/>
      <c r="Q3" s="294"/>
    </row>
    <row r="4" spans="1:17" x14ac:dyDescent="0.25">
      <c r="A4" s="41" t="s">
        <v>446</v>
      </c>
      <c r="B4" s="6">
        <v>889</v>
      </c>
      <c r="C4" s="6"/>
      <c r="D4" s="6">
        <v>936</v>
      </c>
      <c r="E4" s="6">
        <v>325</v>
      </c>
      <c r="F4" s="6">
        <v>454</v>
      </c>
      <c r="G4" s="6">
        <v>340</v>
      </c>
      <c r="H4" s="6"/>
      <c r="I4" s="6">
        <v>991</v>
      </c>
      <c r="J4" s="6">
        <v>968</v>
      </c>
      <c r="K4" s="6">
        <v>297</v>
      </c>
      <c r="L4" s="6">
        <v>786</v>
      </c>
      <c r="M4" s="6">
        <v>346</v>
      </c>
      <c r="N4" s="295"/>
      <c r="O4" s="174"/>
      <c r="P4" s="174"/>
      <c r="Q4" s="296"/>
    </row>
    <row r="5" spans="1:17" x14ac:dyDescent="0.25">
      <c r="A5" s="41" t="s">
        <v>447</v>
      </c>
      <c r="B5" s="6"/>
      <c r="C5" s="6">
        <v>746</v>
      </c>
      <c r="D5" s="6">
        <v>648</v>
      </c>
      <c r="E5" s="6">
        <v>731</v>
      </c>
      <c r="F5" s="6">
        <v>405</v>
      </c>
      <c r="G5" s="6">
        <v>117</v>
      </c>
      <c r="H5" s="6">
        <v>475</v>
      </c>
      <c r="I5" s="6">
        <v>436</v>
      </c>
      <c r="J5" s="6">
        <v>138</v>
      </c>
      <c r="K5" s="6">
        <v>992</v>
      </c>
      <c r="L5" s="6"/>
      <c r="M5" s="6"/>
      <c r="N5" s="295"/>
      <c r="O5" s="174"/>
      <c r="P5" s="174"/>
      <c r="Q5" s="296"/>
    </row>
    <row r="6" spans="1:17" x14ac:dyDescent="0.25">
      <c r="A6" s="41" t="s">
        <v>448</v>
      </c>
      <c r="B6" s="6">
        <v>955</v>
      </c>
      <c r="C6" s="6">
        <v>527</v>
      </c>
      <c r="D6" s="6">
        <v>977</v>
      </c>
      <c r="E6" s="6">
        <v>177</v>
      </c>
      <c r="F6" s="6">
        <v>627</v>
      </c>
      <c r="G6" s="6">
        <v>256</v>
      </c>
      <c r="H6" s="6">
        <v>654</v>
      </c>
      <c r="I6" s="6">
        <v>533</v>
      </c>
      <c r="J6" s="6">
        <v>806</v>
      </c>
      <c r="K6" s="6">
        <v>294</v>
      </c>
      <c r="L6" s="6">
        <v>716</v>
      </c>
      <c r="M6" s="6">
        <v>699</v>
      </c>
      <c r="N6" s="295"/>
      <c r="O6" s="174"/>
      <c r="P6" s="174"/>
      <c r="Q6" s="296"/>
    </row>
    <row r="7" spans="1:17" x14ac:dyDescent="0.25">
      <c r="A7" s="41" t="s">
        <v>449</v>
      </c>
      <c r="B7" s="6">
        <v>701</v>
      </c>
      <c r="C7" s="6">
        <v>356</v>
      </c>
      <c r="D7" s="6">
        <v>410</v>
      </c>
      <c r="E7" s="6">
        <v>187</v>
      </c>
      <c r="F7" s="6">
        <v>678</v>
      </c>
      <c r="G7" s="6">
        <v>353</v>
      </c>
      <c r="H7" s="6">
        <v>369</v>
      </c>
      <c r="I7" s="6">
        <v>937</v>
      </c>
      <c r="J7" s="6">
        <v>759</v>
      </c>
      <c r="K7" s="6"/>
      <c r="L7" s="6">
        <v>689</v>
      </c>
      <c r="M7" s="6">
        <v>796</v>
      </c>
      <c r="N7" s="295"/>
      <c r="O7" s="174"/>
      <c r="P7" s="174"/>
      <c r="Q7" s="296"/>
    </row>
    <row r="8" spans="1:17" x14ac:dyDescent="0.25">
      <c r="A8" s="41" t="s">
        <v>450</v>
      </c>
      <c r="B8" s="6"/>
      <c r="C8" s="6">
        <v>912</v>
      </c>
      <c r="D8" s="6">
        <v>725</v>
      </c>
      <c r="E8" s="6"/>
      <c r="F8" s="6">
        <v>714</v>
      </c>
      <c r="G8" s="6">
        <v>725</v>
      </c>
      <c r="H8" s="6"/>
      <c r="I8" s="6"/>
      <c r="J8" s="6"/>
      <c r="K8" s="6">
        <v>803</v>
      </c>
      <c r="L8" s="6">
        <v>925</v>
      </c>
      <c r="M8" s="6">
        <v>826</v>
      </c>
      <c r="N8" s="295"/>
      <c r="O8" s="174"/>
      <c r="P8" s="174"/>
      <c r="Q8" s="296"/>
    </row>
    <row r="9" spans="1:17" x14ac:dyDescent="0.25">
      <c r="A9" s="41" t="s">
        <v>451</v>
      </c>
      <c r="B9" s="6">
        <v>766</v>
      </c>
      <c r="C9" s="6">
        <v>968</v>
      </c>
      <c r="D9" s="6">
        <v>837</v>
      </c>
      <c r="E9" s="6">
        <v>652</v>
      </c>
      <c r="F9" s="6"/>
      <c r="G9" s="6">
        <v>720</v>
      </c>
      <c r="H9" s="6">
        <v>668</v>
      </c>
      <c r="I9" s="6">
        <v>892</v>
      </c>
      <c r="J9" s="6">
        <v>801</v>
      </c>
      <c r="K9" s="6">
        <v>645</v>
      </c>
      <c r="L9" s="6">
        <v>924</v>
      </c>
      <c r="M9" s="6">
        <v>980</v>
      </c>
      <c r="N9" s="295"/>
      <c r="O9" s="174"/>
      <c r="P9" s="174"/>
      <c r="Q9" s="296"/>
    </row>
    <row r="10" spans="1:17" x14ac:dyDescent="0.25">
      <c r="A10" s="41" t="s">
        <v>452</v>
      </c>
      <c r="B10" s="6">
        <v>730</v>
      </c>
      <c r="C10" s="6"/>
      <c r="D10" s="6">
        <v>887</v>
      </c>
      <c r="E10" s="6">
        <v>599</v>
      </c>
      <c r="F10" s="6">
        <v>739</v>
      </c>
      <c r="G10" s="6">
        <v>753</v>
      </c>
      <c r="H10" s="6">
        <v>865</v>
      </c>
      <c r="I10" s="6">
        <v>978</v>
      </c>
      <c r="J10" s="6">
        <v>802</v>
      </c>
      <c r="K10" s="6">
        <v>965</v>
      </c>
      <c r="L10" s="6">
        <v>917</v>
      </c>
      <c r="M10" s="6">
        <v>837</v>
      </c>
      <c r="N10" s="295"/>
      <c r="O10" s="174"/>
      <c r="P10" s="174"/>
      <c r="Q10" s="296"/>
    </row>
    <row r="11" spans="1:17" x14ac:dyDescent="0.25">
      <c r="A11" s="41" t="s">
        <v>453</v>
      </c>
      <c r="B11" s="6">
        <v>752</v>
      </c>
      <c r="C11" s="6">
        <v>755</v>
      </c>
      <c r="D11" s="6">
        <v>936</v>
      </c>
      <c r="E11" s="6">
        <v>813</v>
      </c>
      <c r="F11" s="6">
        <v>742</v>
      </c>
      <c r="G11" s="6">
        <v>912</v>
      </c>
      <c r="H11" s="6">
        <v>605</v>
      </c>
      <c r="I11" s="6">
        <v>607</v>
      </c>
      <c r="J11" s="6">
        <v>894</v>
      </c>
      <c r="K11" s="6">
        <v>584</v>
      </c>
      <c r="L11" s="6"/>
      <c r="M11" s="6">
        <v>594</v>
      </c>
      <c r="N11" s="295"/>
      <c r="O11" s="174"/>
      <c r="P11" s="174"/>
      <c r="Q11" s="296"/>
    </row>
    <row r="12" spans="1:17" x14ac:dyDescent="0.25">
      <c r="A12" s="41" t="s">
        <v>454</v>
      </c>
      <c r="B12" s="6">
        <v>657</v>
      </c>
      <c r="C12" s="6">
        <v>745</v>
      </c>
      <c r="D12" s="6">
        <v>786</v>
      </c>
      <c r="E12" s="6">
        <v>835</v>
      </c>
      <c r="F12" s="6">
        <v>682</v>
      </c>
      <c r="G12" s="6"/>
      <c r="H12" s="6">
        <v>708</v>
      </c>
      <c r="I12" s="6">
        <v>732</v>
      </c>
      <c r="J12" s="6">
        <v>746</v>
      </c>
      <c r="K12" s="6">
        <v>866</v>
      </c>
      <c r="L12" s="6">
        <v>926</v>
      </c>
      <c r="M12" s="6">
        <v>938</v>
      </c>
      <c r="N12" s="295"/>
      <c r="O12" s="174"/>
      <c r="P12" s="174"/>
      <c r="Q12" s="296"/>
    </row>
    <row r="13" spans="1:17" x14ac:dyDescent="0.25">
      <c r="A13" s="41" t="s">
        <v>455</v>
      </c>
      <c r="B13" s="6">
        <v>774</v>
      </c>
      <c r="C13" s="6">
        <v>638</v>
      </c>
      <c r="D13" s="6">
        <v>758</v>
      </c>
      <c r="E13" s="6">
        <v>596</v>
      </c>
      <c r="F13" s="6">
        <v>876</v>
      </c>
      <c r="G13" s="6">
        <v>962</v>
      </c>
      <c r="H13" s="6">
        <v>701</v>
      </c>
      <c r="I13" s="6">
        <v>873</v>
      </c>
      <c r="J13" s="6"/>
      <c r="K13" s="6">
        <v>787</v>
      </c>
      <c r="L13" s="6">
        <v>687</v>
      </c>
      <c r="M13" s="6"/>
      <c r="N13" s="295"/>
      <c r="O13" s="174"/>
      <c r="P13" s="174"/>
      <c r="Q13" s="296"/>
    </row>
    <row r="14" spans="1:17" x14ac:dyDescent="0.25">
      <c r="A14" s="41" t="s">
        <v>456</v>
      </c>
      <c r="B14" s="6"/>
      <c r="C14" s="6">
        <v>931</v>
      </c>
      <c r="D14" s="6">
        <v>967</v>
      </c>
      <c r="E14" s="6">
        <v>917</v>
      </c>
      <c r="F14" s="6">
        <v>854</v>
      </c>
      <c r="G14" s="6">
        <v>975</v>
      </c>
      <c r="H14" s="6">
        <v>920</v>
      </c>
      <c r="I14" s="6">
        <v>915</v>
      </c>
      <c r="J14" s="6">
        <v>872</v>
      </c>
      <c r="K14" s="6">
        <v>916</v>
      </c>
      <c r="L14" s="6">
        <v>940</v>
      </c>
      <c r="M14" s="6">
        <v>856</v>
      </c>
      <c r="N14" s="295"/>
      <c r="O14" s="174"/>
      <c r="P14" s="174"/>
      <c r="Q14" s="296"/>
    </row>
    <row r="15" spans="1:17" x14ac:dyDescent="0.25">
      <c r="A15" s="41" t="s">
        <v>457</v>
      </c>
      <c r="B15" s="6">
        <v>953</v>
      </c>
      <c r="C15" s="6"/>
      <c r="D15" s="6">
        <v>900</v>
      </c>
      <c r="E15" s="6"/>
      <c r="F15" s="6">
        <v>954</v>
      </c>
      <c r="G15" s="6"/>
      <c r="H15" s="6">
        <v>780</v>
      </c>
      <c r="I15" s="6">
        <v>850</v>
      </c>
      <c r="J15" s="6">
        <v>768</v>
      </c>
      <c r="K15" s="6">
        <v>621</v>
      </c>
      <c r="L15" s="6">
        <v>756</v>
      </c>
      <c r="M15" s="6">
        <v>932</v>
      </c>
      <c r="N15" s="295"/>
      <c r="O15" s="174"/>
      <c r="P15" s="174"/>
      <c r="Q15" s="296"/>
    </row>
    <row r="16" spans="1:17" x14ac:dyDescent="0.25">
      <c r="A16" s="41" t="s">
        <v>458</v>
      </c>
      <c r="B16" s="6">
        <v>956</v>
      </c>
      <c r="C16" s="6">
        <v>701</v>
      </c>
      <c r="D16" s="6">
        <v>791</v>
      </c>
      <c r="E16" s="6">
        <v>603</v>
      </c>
      <c r="F16" s="6">
        <v>802</v>
      </c>
      <c r="G16" s="6">
        <v>650</v>
      </c>
      <c r="H16" s="6">
        <v>706</v>
      </c>
      <c r="I16" s="6">
        <v>837</v>
      </c>
      <c r="J16" s="6">
        <v>797</v>
      </c>
      <c r="K16" s="6">
        <v>892</v>
      </c>
      <c r="L16" s="6">
        <v>927</v>
      </c>
      <c r="M16" s="6">
        <v>954</v>
      </c>
      <c r="N16" s="295"/>
      <c r="O16" s="174"/>
      <c r="P16" s="174"/>
      <c r="Q16" s="296"/>
    </row>
    <row r="17" spans="1:17" x14ac:dyDescent="0.25">
      <c r="A17" s="41" t="s">
        <v>459</v>
      </c>
      <c r="B17" s="6">
        <v>790</v>
      </c>
      <c r="C17" s="6"/>
      <c r="D17" s="6">
        <v>607</v>
      </c>
      <c r="E17" s="6">
        <v>882</v>
      </c>
      <c r="F17" s="6">
        <v>716</v>
      </c>
      <c r="G17" s="6">
        <v>897</v>
      </c>
      <c r="H17" s="6">
        <v>840</v>
      </c>
      <c r="I17" s="6">
        <v>750</v>
      </c>
      <c r="J17" s="6">
        <v>746</v>
      </c>
      <c r="K17" s="6"/>
      <c r="L17" s="6">
        <v>675</v>
      </c>
      <c r="M17" s="6">
        <v>726</v>
      </c>
      <c r="N17" s="295"/>
      <c r="O17" s="174"/>
      <c r="P17" s="174"/>
      <c r="Q17" s="296"/>
    </row>
    <row r="18" spans="1:17" ht="15.75" thickBot="1" x14ac:dyDescent="0.3">
      <c r="A18" s="41" t="s">
        <v>460</v>
      </c>
      <c r="B18" s="6">
        <v>857</v>
      </c>
      <c r="C18" s="6">
        <v>808</v>
      </c>
      <c r="D18" s="6">
        <v>792</v>
      </c>
      <c r="E18" s="6">
        <v>740</v>
      </c>
      <c r="F18" s="6">
        <v>900</v>
      </c>
      <c r="G18" s="6">
        <v>786</v>
      </c>
      <c r="H18" s="6">
        <v>814</v>
      </c>
      <c r="I18" s="6">
        <v>706</v>
      </c>
      <c r="J18" s="6">
        <v>665</v>
      </c>
      <c r="K18" s="6">
        <v>741</v>
      </c>
      <c r="L18" s="6">
        <v>584</v>
      </c>
      <c r="M18" s="6">
        <v>684</v>
      </c>
      <c r="N18" s="297"/>
      <c r="O18" s="298"/>
      <c r="P18" s="298"/>
      <c r="Q18" s="299"/>
    </row>
    <row r="19" spans="1:17" ht="15.75" thickTop="1" x14ac:dyDescent="0.25"/>
  </sheetData>
  <mergeCells count="4">
    <mergeCell ref="B1:D1"/>
    <mergeCell ref="E1:G1"/>
    <mergeCell ref="H1:J1"/>
    <mergeCell ref="K1:M1"/>
  </mergeCells>
  <pageMargins left="0.511811024" right="0.511811024" top="0.78740157499999996" bottom="0.78740157499999996" header="0.31496062000000002" footer="0.31496062000000002"/>
  <drawing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8">
    <tabColor theme="1"/>
  </sheetPr>
  <dimension ref="A1"/>
  <sheetViews>
    <sheetView showGridLines="0" showRowColHeaders="0" workbookViewId="0"/>
  </sheetViews>
  <sheetFormatPr defaultColWidth="9.140625" defaultRowHeight="15" x14ac:dyDescent="0.25"/>
  <cols>
    <col min="1" max="21" width="9.140625" style="333" customWidth="1"/>
    <col min="22" max="16384" width="9.140625" style="333"/>
  </cols>
  <sheetData/>
  <pageMargins left="0.511811024" right="0.511811024" top="0.78740157499999996" bottom="0.78740157499999996" header="0.31496062000000002" footer="0.31496062000000002"/>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zoomScaleNormal="100" workbookViewId="0"/>
  </sheetViews>
  <sheetFormatPr defaultRowHeight="15" x14ac:dyDescent="0.25"/>
  <cols>
    <col min="1" max="1" width="13.85546875" style="334" bestFit="1" customWidth="1"/>
    <col min="2" max="2" width="13.42578125" style="334" bestFit="1" customWidth="1"/>
    <col min="3" max="3" width="14.42578125" style="334" bestFit="1" customWidth="1"/>
    <col min="4" max="4" width="9.140625" style="334"/>
    <col min="5" max="5" width="11.7109375" style="334" bestFit="1" customWidth="1"/>
    <col min="6" max="6" width="42.5703125" style="334" bestFit="1" customWidth="1"/>
    <col min="7" max="16384" width="9.140625" style="334"/>
  </cols>
  <sheetData/>
  <pageMargins left="0.511811024" right="0.511811024" top="0.78740157499999996" bottom="0.78740157499999996" header="0.31496062000000002" footer="0.31496062000000002"/>
  <pageSetup orientation="portrait"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9">
    <tabColor rgb="FF002060"/>
  </sheetPr>
  <dimension ref="A1:D12"/>
  <sheetViews>
    <sheetView showGridLines="0" workbookViewId="0">
      <selection activeCell="D2" sqref="D2"/>
    </sheetView>
  </sheetViews>
  <sheetFormatPr defaultRowHeight="15" x14ac:dyDescent="0.25"/>
  <cols>
    <col min="1" max="1" width="17.42578125" bestFit="1" customWidth="1"/>
    <col min="2" max="2" width="10.5703125" bestFit="1" customWidth="1"/>
    <col min="4" max="4" width="12.140625" customWidth="1"/>
  </cols>
  <sheetData>
    <row r="1" spans="1:4" ht="15.75" thickBot="1" x14ac:dyDescent="0.3">
      <c r="A1" s="48" t="s">
        <v>221</v>
      </c>
      <c r="B1" s="48" t="s">
        <v>44</v>
      </c>
      <c r="D1" t="s">
        <v>379</v>
      </c>
    </row>
    <row r="2" spans="1:4" ht="16.5" thickTop="1" thickBot="1" x14ac:dyDescent="0.3">
      <c r="A2" s="48" t="s">
        <v>226</v>
      </c>
      <c r="B2" s="13">
        <v>668</v>
      </c>
      <c r="D2" s="329"/>
    </row>
    <row r="3" spans="1:4" ht="15.75" thickTop="1" x14ac:dyDescent="0.25">
      <c r="A3" s="48" t="s">
        <v>222</v>
      </c>
      <c r="B3" s="13">
        <v>585</v>
      </c>
    </row>
    <row r="4" spans="1:4" x14ac:dyDescent="0.25">
      <c r="A4" s="48" t="s">
        <v>223</v>
      </c>
      <c r="B4" s="13">
        <v>822</v>
      </c>
    </row>
    <row r="5" spans="1:4" x14ac:dyDescent="0.25">
      <c r="A5" s="48" t="s">
        <v>224</v>
      </c>
      <c r="B5" s="13">
        <v>855</v>
      </c>
    </row>
    <row r="6" spans="1:4" x14ac:dyDescent="0.25">
      <c r="A6" s="48" t="s">
        <v>225</v>
      </c>
      <c r="B6" s="13">
        <v>616</v>
      </c>
    </row>
    <row r="7" spans="1:4" x14ac:dyDescent="0.25">
      <c r="A7" s="48" t="s">
        <v>227</v>
      </c>
      <c r="B7" s="13">
        <v>695</v>
      </c>
    </row>
    <row r="8" spans="1:4" x14ac:dyDescent="0.25">
      <c r="A8" s="48" t="s">
        <v>228</v>
      </c>
      <c r="B8" s="13">
        <v>707</v>
      </c>
    </row>
    <row r="9" spans="1:4" x14ac:dyDescent="0.25">
      <c r="A9" s="48" t="s">
        <v>229</v>
      </c>
      <c r="B9" s="13">
        <v>962</v>
      </c>
    </row>
    <row r="10" spans="1:4" x14ac:dyDescent="0.25">
      <c r="A10" s="48" t="s">
        <v>230</v>
      </c>
      <c r="B10" s="13">
        <v>676</v>
      </c>
    </row>
    <row r="11" spans="1:4" x14ac:dyDescent="0.25">
      <c r="A11" s="48" t="s">
        <v>231</v>
      </c>
      <c r="B11" s="13">
        <v>755</v>
      </c>
    </row>
    <row r="12" spans="1:4" x14ac:dyDescent="0.25">
      <c r="A12" s="48" t="s">
        <v>232</v>
      </c>
      <c r="B12" s="13">
        <v>528</v>
      </c>
    </row>
  </sheetData>
  <pageMargins left="0.511811024" right="0.511811024" top="0.78740157499999996" bottom="0.78740157499999996" header="0.31496062000000002" footer="0.31496062000000002"/>
  <drawing r:id="rId1"/>
  <tableParts count="2">
    <tablePart r:id="rId2"/>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0">
    <tabColor rgb="FF002060"/>
  </sheetPr>
  <dimension ref="A1:E9"/>
  <sheetViews>
    <sheetView showGridLines="0" workbookViewId="0">
      <selection activeCell="E8" sqref="E8"/>
    </sheetView>
  </sheetViews>
  <sheetFormatPr defaultRowHeight="15" x14ac:dyDescent="0.25"/>
  <cols>
    <col min="1" max="1" width="12.28515625" customWidth="1"/>
    <col min="2" max="2" width="14.28515625" bestFit="1" customWidth="1"/>
    <col min="3" max="3" width="11.42578125" customWidth="1"/>
    <col min="5" max="5" width="13.28515625" bestFit="1" customWidth="1"/>
  </cols>
  <sheetData>
    <row r="1" spans="1:5" ht="30" x14ac:dyDescent="0.25">
      <c r="A1" s="27" t="s">
        <v>474</v>
      </c>
      <c r="B1" s="270" t="s">
        <v>475</v>
      </c>
      <c r="C1" s="27" t="s">
        <v>2</v>
      </c>
    </row>
    <row r="2" spans="1:5" x14ac:dyDescent="0.25">
      <c r="A2" s="48">
        <v>7</v>
      </c>
      <c r="B2" s="48" t="s">
        <v>5</v>
      </c>
      <c r="C2" s="48">
        <v>1638.2</v>
      </c>
    </row>
    <row r="3" spans="1:5" x14ac:dyDescent="0.25">
      <c r="A3" s="48">
        <v>6</v>
      </c>
      <c r="B3" s="48" t="s">
        <v>7</v>
      </c>
      <c r="C3" s="48">
        <v>39.9</v>
      </c>
    </row>
    <row r="4" spans="1:5" x14ac:dyDescent="0.25">
      <c r="A4" s="48">
        <v>4</v>
      </c>
      <c r="B4" s="48" t="s">
        <v>8</v>
      </c>
      <c r="C4" s="48">
        <v>32.9</v>
      </c>
    </row>
    <row r="5" spans="1:5" x14ac:dyDescent="0.25">
      <c r="A5" s="48">
        <v>2</v>
      </c>
      <c r="B5" s="48" t="s">
        <v>476</v>
      </c>
      <c r="C5" s="48">
        <v>755.5</v>
      </c>
    </row>
    <row r="6" spans="1:5" x14ac:dyDescent="0.25">
      <c r="A6" s="48">
        <v>3</v>
      </c>
      <c r="B6" s="48" t="s">
        <v>9</v>
      </c>
      <c r="C6" s="48">
        <v>387.5</v>
      </c>
    </row>
    <row r="7" spans="1:5" ht="15.75" thickBot="1" x14ac:dyDescent="0.3">
      <c r="A7" s="48">
        <v>5</v>
      </c>
      <c r="B7" s="48" t="s">
        <v>477</v>
      </c>
      <c r="C7" s="48">
        <v>123.9</v>
      </c>
      <c r="E7" t="s">
        <v>379</v>
      </c>
    </row>
    <row r="8" spans="1:5" ht="16.5" thickTop="1" thickBot="1" x14ac:dyDescent="0.3">
      <c r="A8" s="48">
        <v>3</v>
      </c>
      <c r="B8" s="48" t="s">
        <v>478</v>
      </c>
      <c r="C8" s="48">
        <v>16.899999999999999</v>
      </c>
      <c r="E8" s="329"/>
    </row>
    <row r="9" spans="1:5" ht="15.75" thickTop="1" x14ac:dyDescent="0.25"/>
  </sheetData>
  <pageMargins left="0.511811024" right="0.511811024" top="0.78740157499999996" bottom="0.78740157499999996" header="0.31496062000000002" footer="0.31496062000000002"/>
  <drawing r:id="rId1"/>
  <tableParts count="2">
    <tablePart r:id="rId2"/>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1">
    <tabColor rgb="FF002060"/>
  </sheetPr>
  <dimension ref="A1:C42"/>
  <sheetViews>
    <sheetView showGridLines="0" workbookViewId="0">
      <selection activeCell="C17" sqref="C17"/>
    </sheetView>
  </sheetViews>
  <sheetFormatPr defaultRowHeight="15" x14ac:dyDescent="0.25"/>
  <cols>
    <col min="1" max="1" width="13" customWidth="1"/>
    <col min="2" max="2" width="13.5703125" style="48" customWidth="1"/>
    <col min="3" max="3" width="14.7109375" bestFit="1" customWidth="1"/>
    <col min="4" max="4" width="12.42578125" customWidth="1"/>
  </cols>
  <sheetData>
    <row r="1" spans="1:3" ht="15.75" thickBot="1" x14ac:dyDescent="0.3">
      <c r="A1" s="63" t="s">
        <v>480</v>
      </c>
      <c r="B1" s="92" t="s">
        <v>475</v>
      </c>
      <c r="C1" s="92" t="s">
        <v>479</v>
      </c>
    </row>
    <row r="2" spans="1:3" ht="15.75" thickTop="1" x14ac:dyDescent="0.25">
      <c r="A2" s="88" t="s">
        <v>481</v>
      </c>
      <c r="B2" s="89" t="s">
        <v>485</v>
      </c>
      <c r="C2" s="152">
        <v>521</v>
      </c>
    </row>
    <row r="3" spans="1:3" x14ac:dyDescent="0.25">
      <c r="A3" s="90" t="s">
        <v>481</v>
      </c>
      <c r="B3" s="91" t="s">
        <v>486</v>
      </c>
      <c r="C3" s="153">
        <v>770</v>
      </c>
    </row>
    <row r="4" spans="1:3" x14ac:dyDescent="0.25">
      <c r="A4" s="90" t="s">
        <v>482</v>
      </c>
      <c r="B4" s="91" t="s">
        <v>205</v>
      </c>
      <c r="C4" s="153">
        <v>751</v>
      </c>
    </row>
    <row r="5" spans="1:3" x14ac:dyDescent="0.25">
      <c r="A5" s="90" t="s">
        <v>483</v>
      </c>
      <c r="B5" s="91" t="s">
        <v>487</v>
      </c>
      <c r="C5" s="153">
        <v>249</v>
      </c>
    </row>
    <row r="6" spans="1:3" x14ac:dyDescent="0.25">
      <c r="A6" s="90" t="s">
        <v>482</v>
      </c>
      <c r="B6" s="91" t="s">
        <v>488</v>
      </c>
      <c r="C6" s="153">
        <v>740</v>
      </c>
    </row>
    <row r="7" spans="1:3" x14ac:dyDescent="0.25">
      <c r="A7" s="90" t="s">
        <v>482</v>
      </c>
      <c r="B7" s="91" t="s">
        <v>489</v>
      </c>
      <c r="C7" s="153">
        <v>850</v>
      </c>
    </row>
    <row r="8" spans="1:3" x14ac:dyDescent="0.25">
      <c r="A8" s="90" t="s">
        <v>481</v>
      </c>
      <c r="B8" s="91" t="s">
        <v>490</v>
      </c>
      <c r="C8" s="153">
        <v>967</v>
      </c>
    </row>
    <row r="9" spans="1:3" x14ac:dyDescent="0.25">
      <c r="A9" s="90" t="s">
        <v>483</v>
      </c>
      <c r="B9" s="91" t="s">
        <v>491</v>
      </c>
      <c r="C9" s="153">
        <v>684</v>
      </c>
    </row>
    <row r="10" spans="1:3" x14ac:dyDescent="0.25">
      <c r="A10" s="90" t="s">
        <v>484</v>
      </c>
      <c r="B10" s="91" t="s">
        <v>492</v>
      </c>
      <c r="C10" s="153">
        <v>120</v>
      </c>
    </row>
    <row r="11" spans="1:3" x14ac:dyDescent="0.25">
      <c r="A11" s="90" t="s">
        <v>484</v>
      </c>
      <c r="B11" s="91" t="s">
        <v>493</v>
      </c>
      <c r="C11" s="153">
        <v>925</v>
      </c>
    </row>
    <row r="12" spans="1:3" x14ac:dyDescent="0.25">
      <c r="A12" s="90" t="s">
        <v>481</v>
      </c>
      <c r="B12" s="91" t="s">
        <v>494</v>
      </c>
      <c r="C12" s="153">
        <v>465</v>
      </c>
    </row>
    <row r="13" spans="1:3" x14ac:dyDescent="0.25">
      <c r="A13" s="90" t="s">
        <v>483</v>
      </c>
      <c r="B13" s="91" t="s">
        <v>495</v>
      </c>
      <c r="C13" s="153">
        <v>554</v>
      </c>
    </row>
    <row r="14" spans="1:3" x14ac:dyDescent="0.25">
      <c r="A14" s="90" t="s">
        <v>484</v>
      </c>
      <c r="B14" s="91" t="s">
        <v>19</v>
      </c>
      <c r="C14" s="153">
        <v>652</v>
      </c>
    </row>
    <row r="16" spans="1:3" ht="15.75" thickBot="1" x14ac:dyDescent="0.3">
      <c r="C16" s="55" t="s">
        <v>4</v>
      </c>
    </row>
    <row r="17" spans="2:3" ht="16.5" thickTop="1" thickBot="1" x14ac:dyDescent="0.3">
      <c r="C17" s="271"/>
    </row>
    <row r="18" spans="2:3" ht="15.75" thickTop="1" x14ac:dyDescent="0.25"/>
    <row r="30" spans="2:3" x14ac:dyDescent="0.25">
      <c r="B30"/>
    </row>
    <row r="31" spans="2:3" x14ac:dyDescent="0.25">
      <c r="B31"/>
    </row>
    <row r="32" spans="2:3"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sheetData>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2">
    <tabColor rgb="FF002060"/>
  </sheetPr>
  <dimension ref="A1:G13"/>
  <sheetViews>
    <sheetView showGridLines="0" workbookViewId="0">
      <selection activeCell="C2" sqref="C2"/>
    </sheetView>
  </sheetViews>
  <sheetFormatPr defaultColWidth="15.28515625" defaultRowHeight="15" x14ac:dyDescent="0.25"/>
  <cols>
    <col min="1" max="1" width="25" bestFit="1" customWidth="1"/>
    <col min="2" max="2" width="17.7109375" customWidth="1"/>
    <col min="3" max="3" width="20.28515625" customWidth="1"/>
    <col min="4" max="4" width="23.28515625" bestFit="1" customWidth="1"/>
    <col min="5" max="5" width="22.5703125" bestFit="1" customWidth="1"/>
  </cols>
  <sheetData>
    <row r="1" spans="1:7" ht="15.75" thickBot="1" x14ac:dyDescent="0.3">
      <c r="A1" s="48" t="s">
        <v>44</v>
      </c>
      <c r="B1" s="48" t="s">
        <v>496</v>
      </c>
      <c r="C1" s="48" t="s">
        <v>497</v>
      </c>
      <c r="D1" t="s">
        <v>498</v>
      </c>
      <c r="E1" t="s">
        <v>499</v>
      </c>
      <c r="F1" t="s">
        <v>500</v>
      </c>
      <c r="G1" t="s">
        <v>1340</v>
      </c>
    </row>
    <row r="2" spans="1:7" x14ac:dyDescent="0.25">
      <c r="A2" s="104">
        <v>100</v>
      </c>
      <c r="B2" s="48">
        <v>2</v>
      </c>
      <c r="C2" s="176"/>
      <c r="D2" s="177"/>
      <c r="E2" s="177"/>
      <c r="F2" s="177"/>
      <c r="G2" s="178"/>
    </row>
    <row r="3" spans="1:7" x14ac:dyDescent="0.25">
      <c r="A3" s="104">
        <v>100.001</v>
      </c>
      <c r="B3" s="48">
        <v>2</v>
      </c>
      <c r="C3" s="179"/>
      <c r="D3" s="28"/>
      <c r="E3" s="28"/>
      <c r="F3" s="28"/>
      <c r="G3" s="172"/>
    </row>
    <row r="4" spans="1:7" x14ac:dyDescent="0.25">
      <c r="A4" s="104">
        <v>100.002</v>
      </c>
      <c r="B4" s="48">
        <v>2</v>
      </c>
      <c r="C4" s="179"/>
      <c r="D4" s="28"/>
      <c r="E4" s="28"/>
      <c r="F4" s="28"/>
      <c r="G4" s="172"/>
    </row>
    <row r="5" spans="1:7" x14ac:dyDescent="0.25">
      <c r="A5" s="104">
        <v>100.003</v>
      </c>
      <c r="B5" s="48">
        <v>2</v>
      </c>
      <c r="C5" s="179"/>
      <c r="D5" s="28"/>
      <c r="E5" s="28"/>
      <c r="F5" s="28"/>
      <c r="G5" s="172"/>
    </row>
    <row r="6" spans="1:7" x14ac:dyDescent="0.25">
      <c r="A6" s="104">
        <v>-100.004</v>
      </c>
      <c r="B6" s="48">
        <v>2</v>
      </c>
      <c r="C6" s="179"/>
      <c r="D6" s="28"/>
      <c r="E6" s="28"/>
      <c r="F6" s="28"/>
      <c r="G6" s="172"/>
    </row>
    <row r="7" spans="1:7" x14ac:dyDescent="0.25">
      <c r="A7" s="104">
        <v>100.00500006</v>
      </c>
      <c r="B7" s="48">
        <v>2</v>
      </c>
      <c r="C7" s="179"/>
      <c r="D7" s="28"/>
      <c r="E7" s="28"/>
      <c r="F7" s="28"/>
      <c r="G7" s="172"/>
    </row>
    <row r="8" spans="1:7" x14ac:dyDescent="0.25">
      <c r="A8" s="104">
        <v>100.006000099999</v>
      </c>
      <c r="B8" s="48">
        <v>2</v>
      </c>
      <c r="C8" s="179"/>
      <c r="D8" s="28"/>
      <c r="E8" s="28"/>
      <c r="F8" s="28"/>
      <c r="G8" s="172"/>
    </row>
    <row r="9" spans="1:7" x14ac:dyDescent="0.25">
      <c r="A9" s="104">
        <v>-100.00700015000101</v>
      </c>
      <c r="B9" s="48">
        <v>2</v>
      </c>
      <c r="C9" s="179"/>
      <c r="D9" s="28"/>
      <c r="E9" s="28"/>
      <c r="F9" s="28"/>
      <c r="G9" s="172"/>
    </row>
    <row r="10" spans="1:7" x14ac:dyDescent="0.25">
      <c r="A10" s="104">
        <v>100.008000210001</v>
      </c>
      <c r="B10" s="48">
        <v>2</v>
      </c>
      <c r="C10" s="179"/>
      <c r="D10" s="28"/>
      <c r="E10" s="28"/>
      <c r="F10" s="28"/>
      <c r="G10" s="172"/>
    </row>
    <row r="11" spans="1:7" x14ac:dyDescent="0.25">
      <c r="A11" s="104">
        <v>100.00900028000299</v>
      </c>
      <c r="B11" s="48">
        <v>2</v>
      </c>
      <c r="C11" s="179"/>
      <c r="D11" s="28"/>
      <c r="E11" s="28"/>
      <c r="F11" s="28"/>
      <c r="G11" s="172"/>
    </row>
    <row r="12" spans="1:7" x14ac:dyDescent="0.25">
      <c r="A12" s="104">
        <v>-100.01</v>
      </c>
      <c r="B12" s="48">
        <v>2</v>
      </c>
      <c r="C12" s="179"/>
      <c r="D12" s="28"/>
      <c r="E12" s="28"/>
      <c r="F12" s="28"/>
      <c r="G12" s="172"/>
    </row>
    <row r="13" spans="1:7" ht="15.75" thickBot="1" x14ac:dyDescent="0.3">
      <c r="A13" s="104">
        <v>999.99900000000002</v>
      </c>
      <c r="B13" s="48">
        <v>2</v>
      </c>
      <c r="C13" s="180"/>
      <c r="D13" s="181"/>
      <c r="E13" s="181"/>
      <c r="F13" s="181"/>
      <c r="G13" s="182"/>
    </row>
  </sheetData>
  <pageMargins left="0.511811024" right="0.511811024" top="0.78740157499999996" bottom="0.78740157499999996" header="0.31496062000000002" footer="0.31496062000000002"/>
  <drawing r:id="rId1"/>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3">
    <tabColor theme="9" tint="-0.249977111117893"/>
  </sheetPr>
  <dimension ref="A1:G17"/>
  <sheetViews>
    <sheetView showGridLines="0" zoomScaleNormal="100" workbookViewId="0">
      <selection activeCell="E2" sqref="E2"/>
    </sheetView>
  </sheetViews>
  <sheetFormatPr defaultRowHeight="15" x14ac:dyDescent="0.25"/>
  <cols>
    <col min="1" max="1" width="17.28515625" bestFit="1" customWidth="1"/>
    <col min="2" max="2" width="13.7109375" customWidth="1"/>
    <col min="3" max="3" width="12.7109375" customWidth="1"/>
    <col min="4" max="4" width="12.28515625" customWidth="1"/>
    <col min="5" max="5" width="17.7109375" bestFit="1" customWidth="1"/>
    <col min="7" max="7" width="20.7109375" customWidth="1"/>
  </cols>
  <sheetData>
    <row r="1" spans="1:7" ht="30.75" thickBot="1" x14ac:dyDescent="0.3">
      <c r="A1" s="16" t="s">
        <v>40</v>
      </c>
      <c r="B1" s="27" t="s">
        <v>45</v>
      </c>
      <c r="C1" s="27" t="s">
        <v>510</v>
      </c>
      <c r="D1" s="27" t="s">
        <v>320</v>
      </c>
      <c r="E1" s="27" t="s">
        <v>511</v>
      </c>
      <c r="G1" s="110" t="s">
        <v>512</v>
      </c>
    </row>
    <row r="2" spans="1:7" ht="15.75" thickBot="1" x14ac:dyDescent="0.3">
      <c r="A2" s="48" t="s">
        <v>418</v>
      </c>
      <c r="B2" s="48" t="s">
        <v>58</v>
      </c>
      <c r="C2" s="58">
        <v>1412.93</v>
      </c>
      <c r="D2" s="14">
        <v>2.2552211232886241E-2</v>
      </c>
      <c r="E2" s="183"/>
      <c r="G2" s="175"/>
    </row>
    <row r="3" spans="1:7" x14ac:dyDescent="0.25">
      <c r="A3" s="48" t="s">
        <v>415</v>
      </c>
      <c r="B3" s="48" t="s">
        <v>58</v>
      </c>
      <c r="C3" s="58">
        <v>1814.36</v>
      </c>
      <c r="D3" s="14">
        <v>0.28689246017697378</v>
      </c>
      <c r="E3" s="184"/>
    </row>
    <row r="4" spans="1:7" x14ac:dyDescent="0.25">
      <c r="A4" s="48" t="s">
        <v>422</v>
      </c>
      <c r="B4" s="48" t="s">
        <v>90</v>
      </c>
      <c r="C4" s="58">
        <v>2393.73</v>
      </c>
      <c r="D4" s="14">
        <v>8.2898541555815011E-2</v>
      </c>
      <c r="E4" s="184"/>
    </row>
    <row r="5" spans="1:7" x14ac:dyDescent="0.25">
      <c r="A5" s="48" t="s">
        <v>426</v>
      </c>
      <c r="B5" s="48" t="s">
        <v>90</v>
      </c>
      <c r="C5" s="58">
        <v>2606.33</v>
      </c>
      <c r="D5" s="14">
        <v>1.5381044442598229E-2</v>
      </c>
      <c r="E5" s="184"/>
    </row>
    <row r="6" spans="1:7" x14ac:dyDescent="0.25">
      <c r="A6" s="48" t="s">
        <v>421</v>
      </c>
      <c r="B6" s="59" t="s">
        <v>54</v>
      </c>
      <c r="C6" s="58">
        <v>3125.47</v>
      </c>
      <c r="D6" s="14">
        <v>0.21862607866394779</v>
      </c>
      <c r="E6" s="184"/>
    </row>
    <row r="7" spans="1:7" x14ac:dyDescent="0.25">
      <c r="A7" s="48" t="s">
        <v>416</v>
      </c>
      <c r="B7" s="48" t="s">
        <v>50</v>
      </c>
      <c r="C7" s="58">
        <v>3552.75</v>
      </c>
      <c r="D7" s="14">
        <v>0.30725302810657279</v>
      </c>
      <c r="E7" s="184"/>
    </row>
    <row r="8" spans="1:7" x14ac:dyDescent="0.25">
      <c r="A8" s="59" t="s">
        <v>424</v>
      </c>
      <c r="B8" s="48" t="s">
        <v>50</v>
      </c>
      <c r="C8" s="58">
        <v>4895.1899999999996</v>
      </c>
      <c r="D8" s="14">
        <v>0.27773070150479096</v>
      </c>
      <c r="E8" s="184"/>
    </row>
    <row r="9" spans="1:7" x14ac:dyDescent="0.25">
      <c r="A9" s="59" t="s">
        <v>413</v>
      </c>
      <c r="B9" s="59" t="s">
        <v>54</v>
      </c>
      <c r="C9" s="58">
        <v>5745.32</v>
      </c>
      <c r="D9" s="14">
        <v>0.23733790133951099</v>
      </c>
      <c r="E9" s="184"/>
    </row>
    <row r="10" spans="1:7" x14ac:dyDescent="0.25">
      <c r="A10" s="59" t="s">
        <v>414</v>
      </c>
      <c r="B10" s="48" t="s">
        <v>90</v>
      </c>
      <c r="C10" s="58">
        <v>6814.19</v>
      </c>
      <c r="D10" s="14">
        <v>0.21506579338998266</v>
      </c>
      <c r="E10" s="184"/>
    </row>
    <row r="11" spans="1:7" x14ac:dyDescent="0.25">
      <c r="A11" s="48" t="s">
        <v>425</v>
      </c>
      <c r="B11" s="48" t="s">
        <v>58</v>
      </c>
      <c r="C11" s="58">
        <v>6913.92</v>
      </c>
      <c r="D11" s="14">
        <v>0.23077850375089401</v>
      </c>
      <c r="E11" s="184"/>
    </row>
    <row r="12" spans="1:7" x14ac:dyDescent="0.25">
      <c r="A12" s="48" t="s">
        <v>405</v>
      </c>
      <c r="B12" s="48" t="s">
        <v>50</v>
      </c>
      <c r="C12" s="58">
        <v>7397.54</v>
      </c>
      <c r="D12" s="14">
        <v>0.59492447915286151</v>
      </c>
      <c r="E12" s="184"/>
    </row>
    <row r="13" spans="1:7" x14ac:dyDescent="0.25">
      <c r="A13" s="59" t="s">
        <v>420</v>
      </c>
      <c r="B13" s="48" t="s">
        <v>50</v>
      </c>
      <c r="C13" s="58">
        <v>8334.75</v>
      </c>
      <c r="D13" s="14">
        <v>0.56262676330615857</v>
      </c>
      <c r="E13" s="184"/>
    </row>
    <row r="14" spans="1:7" x14ac:dyDescent="0.25">
      <c r="A14" s="48" t="s">
        <v>411</v>
      </c>
      <c r="B14" s="48" t="s">
        <v>90</v>
      </c>
      <c r="C14" s="58">
        <v>8608.4699999999993</v>
      </c>
      <c r="D14" s="14">
        <v>0.13564120627996024</v>
      </c>
      <c r="E14" s="184"/>
    </row>
    <row r="15" spans="1:7" x14ac:dyDescent="0.25">
      <c r="A15" s="59" t="s">
        <v>409</v>
      </c>
      <c r="B15" s="59" t="s">
        <v>54</v>
      </c>
      <c r="C15" s="58">
        <v>8811.25</v>
      </c>
      <c r="D15" s="14">
        <v>0.25424072429695266</v>
      </c>
      <c r="E15" s="184"/>
    </row>
    <row r="16" spans="1:7" x14ac:dyDescent="0.25">
      <c r="A16" s="48" t="s">
        <v>423</v>
      </c>
      <c r="B16" s="48" t="s">
        <v>58</v>
      </c>
      <c r="C16" s="58">
        <v>9223.89</v>
      </c>
      <c r="D16" s="14">
        <v>0.20562574698224936</v>
      </c>
      <c r="E16" s="184"/>
    </row>
    <row r="17" spans="1:5" ht="15.75" thickBot="1" x14ac:dyDescent="0.3">
      <c r="A17" s="48" t="s">
        <v>427</v>
      </c>
      <c r="B17" s="59" t="s">
        <v>54</v>
      </c>
      <c r="C17" s="58">
        <v>9363.89</v>
      </c>
      <c r="D17" s="14">
        <v>7.1114417649027636E-2</v>
      </c>
      <c r="E17" s="185"/>
    </row>
  </sheetData>
  <pageMargins left="0.511811024" right="0.511811024" top="0.78740157499999996" bottom="0.78740157499999996" header="0.31496062000000002" footer="0.31496062000000002"/>
  <drawing r:id="rId1"/>
  <tableParts count="2">
    <tablePart r:id="rId2"/>
    <tablePart r:id="rId3"/>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4">
    <tabColor theme="9" tint="-0.249977111117893"/>
  </sheetPr>
  <dimension ref="A1:H6"/>
  <sheetViews>
    <sheetView showGridLines="0" workbookViewId="0">
      <selection activeCell="H3" sqref="H3"/>
    </sheetView>
  </sheetViews>
  <sheetFormatPr defaultRowHeight="15" x14ac:dyDescent="0.25"/>
  <cols>
    <col min="1" max="1" width="27" bestFit="1" customWidth="1"/>
    <col min="2" max="2" width="10.5703125" bestFit="1" customWidth="1"/>
    <col min="4" max="4" width="18.7109375" customWidth="1"/>
    <col min="5" max="5" width="12.7109375" customWidth="1"/>
    <col min="7" max="7" width="16.7109375" customWidth="1"/>
    <col min="8" max="8" width="16.140625" customWidth="1"/>
  </cols>
  <sheetData>
    <row r="1" spans="1:8" x14ac:dyDescent="0.25">
      <c r="A1" s="48" t="s">
        <v>501</v>
      </c>
      <c r="B1" s="48" t="s">
        <v>44</v>
      </c>
      <c r="C1" s="48"/>
      <c r="D1" s="48" t="s">
        <v>502</v>
      </c>
      <c r="E1" s="48" t="s">
        <v>44</v>
      </c>
      <c r="F1" s="48"/>
      <c r="G1" s="48" t="s">
        <v>178</v>
      </c>
      <c r="H1" s="48" t="s">
        <v>44</v>
      </c>
    </row>
    <row r="2" spans="1:8" ht="15.75" thickBot="1" x14ac:dyDescent="0.3">
      <c r="A2" s="48" t="s">
        <v>503</v>
      </c>
      <c r="B2" s="56">
        <v>-880.33399999999995</v>
      </c>
      <c r="C2" s="48"/>
      <c r="D2" s="48" t="s">
        <v>504</v>
      </c>
      <c r="E2" s="56">
        <v>51.212000000000003</v>
      </c>
      <c r="F2" s="48"/>
      <c r="G2" s="48" t="s">
        <v>234</v>
      </c>
      <c r="H2" s="56">
        <v>3200</v>
      </c>
    </row>
    <row r="3" spans="1:8" x14ac:dyDescent="0.25">
      <c r="A3" s="48" t="s">
        <v>505</v>
      </c>
      <c r="B3" s="56">
        <v>-320.34199999999998</v>
      </c>
      <c r="C3" s="48"/>
      <c r="D3" s="48" t="s">
        <v>506</v>
      </c>
      <c r="E3" s="56">
        <v>250.553</v>
      </c>
      <c r="F3" s="48"/>
      <c r="G3" s="48" t="s">
        <v>501</v>
      </c>
      <c r="H3" s="186"/>
    </row>
    <row r="4" spans="1:8" ht="15.75" thickBot="1" x14ac:dyDescent="0.3">
      <c r="A4" s="48" t="s">
        <v>507</v>
      </c>
      <c r="B4" s="56">
        <v>-160.119</v>
      </c>
      <c r="C4" s="48"/>
      <c r="D4" s="48" t="s">
        <v>508</v>
      </c>
      <c r="E4" s="56">
        <v>1066.6666666666667</v>
      </c>
      <c r="F4" s="48"/>
      <c r="G4" s="48" t="s">
        <v>502</v>
      </c>
      <c r="H4" s="187"/>
    </row>
    <row r="5" spans="1:8" x14ac:dyDescent="0.25">
      <c r="A5" s="48" t="s">
        <v>509</v>
      </c>
      <c r="B5" s="56">
        <v>-20.991</v>
      </c>
      <c r="C5" s="48"/>
      <c r="D5" s="86" t="s">
        <v>4</v>
      </c>
      <c r="E5" s="87">
        <f>SUBTOTAL(109,Acréscimos[Valor])</f>
        <v>1368.4316666666668</v>
      </c>
      <c r="F5" s="48"/>
      <c r="G5" s="48" t="s">
        <v>4</v>
      </c>
      <c r="H5" s="57">
        <f>SUBTOTAL(109,Holerite[Valor])</f>
        <v>3200</v>
      </c>
    </row>
    <row r="6" spans="1:8" x14ac:dyDescent="0.25">
      <c r="A6" s="86" t="s">
        <v>4</v>
      </c>
      <c r="B6" s="87">
        <f>SUBTOTAL(109,Descontos[Valor])</f>
        <v>-1381.7859999999998</v>
      </c>
      <c r="C6" s="48"/>
      <c r="D6" s="48"/>
      <c r="E6" s="48"/>
      <c r="F6" s="48"/>
      <c r="G6" s="48"/>
      <c r="H6" s="56"/>
    </row>
  </sheetData>
  <pageMargins left="0.511811024" right="0.511811024" top="0.78740157499999996" bottom="0.78740157499999996" header="0.31496062000000002" footer="0.31496062000000002"/>
  <pageSetup paperSize="9" orientation="portrait" horizontalDpi="360" verticalDpi="360" r:id="rId1"/>
  <drawing r:id="rId2"/>
  <tableParts count="3">
    <tablePart r:id="rId3"/>
    <tablePart r:id="rId4"/>
    <tablePart r:id="rId5"/>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5">
    <tabColor theme="1"/>
  </sheetPr>
  <dimension ref="A1"/>
  <sheetViews>
    <sheetView showGridLines="0" showRowColHeaders="0" workbookViewId="0"/>
  </sheetViews>
  <sheetFormatPr defaultRowHeight="15" x14ac:dyDescent="0.25"/>
  <cols>
    <col min="1" max="16384" width="9.140625" style="333"/>
  </cols>
  <sheetData/>
  <pageMargins left="0.511811024" right="0.511811024" top="0.78740157499999996" bottom="0.78740157499999996" header="0.31496062000000002" footer="0.31496062000000002"/>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zoomScaleNormal="100" workbookViewId="0"/>
  </sheetViews>
  <sheetFormatPr defaultRowHeight="15" x14ac:dyDescent="0.25"/>
  <cols>
    <col min="1" max="1" width="13.85546875" style="334" bestFit="1" customWidth="1"/>
    <col min="2" max="2" width="13.42578125" style="334" bestFit="1" customWidth="1"/>
    <col min="3" max="3" width="14.42578125" style="334" bestFit="1" customWidth="1"/>
    <col min="4" max="4" width="9.140625" style="334"/>
    <col min="5" max="5" width="11.7109375" style="334" bestFit="1" customWidth="1"/>
    <col min="6" max="6" width="42.5703125" style="334" bestFit="1" customWidth="1"/>
    <col min="7" max="16384" width="9.140625" style="334"/>
  </cols>
  <sheetData/>
  <pageMargins left="0.511811024" right="0.511811024" top="0.78740157499999996" bottom="0.78740157499999996" header="0.31496062000000002" footer="0.31496062000000002"/>
  <pageSetup orientation="portrait" verticalDpi="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7">
    <tabColor rgb="FF002060"/>
  </sheetPr>
  <dimension ref="A1:E13"/>
  <sheetViews>
    <sheetView showGridLines="0" workbookViewId="0">
      <selection activeCell="E2" sqref="E2"/>
    </sheetView>
  </sheetViews>
  <sheetFormatPr defaultRowHeight="15" x14ac:dyDescent="0.25"/>
  <cols>
    <col min="1" max="1" width="13.28515625" bestFit="1" customWidth="1"/>
    <col min="2" max="2" width="12.85546875" customWidth="1"/>
    <col min="4" max="4" width="17" bestFit="1" customWidth="1"/>
    <col min="5" max="5" width="21.42578125" customWidth="1"/>
  </cols>
  <sheetData>
    <row r="1" spans="1:5" ht="15.75" thickBot="1" x14ac:dyDescent="0.3">
      <c r="A1" s="48" t="s">
        <v>521</v>
      </c>
      <c r="B1" s="48" t="s">
        <v>522</v>
      </c>
      <c r="C1" s="48"/>
      <c r="D1" s="288" t="s">
        <v>523</v>
      </c>
      <c r="E1" s="289" t="s">
        <v>524</v>
      </c>
    </row>
    <row r="2" spans="1:5" ht="15.75" thickTop="1" x14ac:dyDescent="0.25">
      <c r="A2" s="48" t="s">
        <v>525</v>
      </c>
      <c r="B2" s="6">
        <v>88232.68</v>
      </c>
      <c r="C2" s="48"/>
      <c r="D2" s="290" t="s">
        <v>526</v>
      </c>
      <c r="E2" s="396"/>
    </row>
    <row r="3" spans="1:5" x14ac:dyDescent="0.25">
      <c r="A3" s="48" t="s">
        <v>449</v>
      </c>
      <c r="B3" s="6">
        <v>42061.72</v>
      </c>
      <c r="C3" s="48"/>
      <c r="D3" s="291" t="s">
        <v>527</v>
      </c>
      <c r="E3" s="397"/>
    </row>
    <row r="4" spans="1:5" x14ac:dyDescent="0.25">
      <c r="A4" s="48" t="s">
        <v>447</v>
      </c>
      <c r="B4" s="6">
        <v>97797.82</v>
      </c>
      <c r="C4" s="48"/>
      <c r="D4" s="291" t="s">
        <v>528</v>
      </c>
      <c r="E4" s="398"/>
    </row>
    <row r="5" spans="1:5" x14ac:dyDescent="0.25">
      <c r="A5" s="48" t="s">
        <v>529</v>
      </c>
      <c r="B5" s="6"/>
      <c r="C5" s="48"/>
      <c r="D5" s="291" t="s">
        <v>513</v>
      </c>
      <c r="E5" s="399"/>
    </row>
    <row r="6" spans="1:5" x14ac:dyDescent="0.25">
      <c r="A6" s="48" t="s">
        <v>530</v>
      </c>
      <c r="B6" s="6">
        <v>37678.44</v>
      </c>
      <c r="C6" s="48"/>
      <c r="D6" s="291" t="s">
        <v>535</v>
      </c>
      <c r="E6" s="400"/>
    </row>
    <row r="7" spans="1:5" ht="15.75" thickBot="1" x14ac:dyDescent="0.3">
      <c r="A7" s="48" t="s">
        <v>531</v>
      </c>
      <c r="B7" s="6">
        <v>62372.5</v>
      </c>
      <c r="C7" s="48"/>
      <c r="D7" s="291" t="s">
        <v>514</v>
      </c>
      <c r="E7" s="401"/>
    </row>
    <row r="8" spans="1:5" ht="15.75" thickTop="1" x14ac:dyDescent="0.25">
      <c r="A8" s="48" t="s">
        <v>448</v>
      </c>
      <c r="B8" s="6">
        <v>49879.26</v>
      </c>
      <c r="C8" s="48"/>
      <c r="D8" s="48"/>
      <c r="E8" s="48"/>
    </row>
    <row r="9" spans="1:5" x14ac:dyDescent="0.25">
      <c r="A9" s="48" t="s">
        <v>532</v>
      </c>
      <c r="B9" s="6">
        <v>72954.87</v>
      </c>
      <c r="C9" s="48"/>
      <c r="D9" s="48"/>
      <c r="E9" s="48"/>
    </row>
    <row r="10" spans="1:5" x14ac:dyDescent="0.25">
      <c r="A10" s="48" t="s">
        <v>446</v>
      </c>
      <c r="B10" s="6"/>
      <c r="C10" s="48"/>
      <c r="D10" s="48"/>
      <c r="E10" s="48"/>
    </row>
    <row r="11" spans="1:5" x14ac:dyDescent="0.25">
      <c r="A11" s="48" t="s">
        <v>533</v>
      </c>
      <c r="B11" s="6">
        <v>56120.89</v>
      </c>
      <c r="C11" s="48"/>
      <c r="D11" s="48"/>
      <c r="E11" s="48"/>
    </row>
    <row r="12" spans="1:5" x14ac:dyDescent="0.25">
      <c r="A12" s="48" t="s">
        <v>534</v>
      </c>
      <c r="B12" s="6"/>
      <c r="C12" s="48"/>
      <c r="D12" s="48"/>
      <c r="E12" s="48"/>
    </row>
    <row r="13" spans="1:5" x14ac:dyDescent="0.25">
      <c r="A13" s="48" t="s">
        <v>445</v>
      </c>
      <c r="B13" s="6">
        <v>29918.51</v>
      </c>
      <c r="C13" s="48"/>
      <c r="D13" s="48"/>
      <c r="E13" s="48"/>
    </row>
  </sheetData>
  <pageMargins left="0.511811024" right="0.511811024" top="0.78740157499999996" bottom="0.78740157499999996" header="0.31496062000000002" footer="0.31496062000000002"/>
  <drawing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6">
    <tabColor theme="9" tint="-0.249977111117893"/>
  </sheetPr>
  <dimension ref="A1:O22"/>
  <sheetViews>
    <sheetView showGridLines="0" workbookViewId="0">
      <selection activeCell="B20" sqref="B20"/>
    </sheetView>
  </sheetViews>
  <sheetFormatPr defaultRowHeight="15" x14ac:dyDescent="0.25"/>
  <cols>
    <col min="1" max="1" width="12.7109375" style="48" customWidth="1"/>
    <col min="2" max="2" width="18.7109375" style="48" bestFit="1" customWidth="1"/>
    <col min="3" max="3" width="17" customWidth="1"/>
    <col min="4" max="4" width="12.28515625" customWidth="1"/>
    <col min="5" max="5" width="15" customWidth="1"/>
    <col min="6" max="6" width="13" customWidth="1"/>
    <col min="7" max="7" width="15.28515625" customWidth="1"/>
    <col min="8" max="8" width="9.42578125" bestFit="1" customWidth="1"/>
    <col min="9" max="15" width="8" bestFit="1" customWidth="1"/>
  </cols>
  <sheetData>
    <row r="1" spans="1:15" x14ac:dyDescent="0.25">
      <c r="C1" s="51" t="s">
        <v>461</v>
      </c>
      <c r="D1" s="431" t="s">
        <v>462</v>
      </c>
      <c r="E1" s="432"/>
      <c r="F1" s="433"/>
      <c r="G1" s="434" t="s">
        <v>463</v>
      </c>
      <c r="H1" s="435"/>
      <c r="I1" s="436"/>
      <c r="J1" s="431" t="s">
        <v>464</v>
      </c>
      <c r="K1" s="432"/>
      <c r="L1" s="433"/>
      <c r="M1" s="434" t="s">
        <v>465</v>
      </c>
      <c r="N1" s="435"/>
      <c r="O1" s="436"/>
    </row>
    <row r="2" spans="1:15" x14ac:dyDescent="0.25">
      <c r="A2" s="54" t="s">
        <v>41</v>
      </c>
      <c r="B2" s="16" t="s">
        <v>42</v>
      </c>
      <c r="C2" s="16" t="s">
        <v>47</v>
      </c>
      <c r="D2" s="16" t="s">
        <v>433</v>
      </c>
      <c r="E2" s="16" t="s">
        <v>434</v>
      </c>
      <c r="F2" s="16" t="s">
        <v>435</v>
      </c>
      <c r="G2" s="111" t="s">
        <v>436</v>
      </c>
      <c r="H2" s="111" t="s">
        <v>437</v>
      </c>
      <c r="I2" s="111" t="s">
        <v>438</v>
      </c>
      <c r="J2" s="16" t="s">
        <v>439</v>
      </c>
      <c r="K2" s="16" t="s">
        <v>440</v>
      </c>
      <c r="L2" s="16" t="s">
        <v>441</v>
      </c>
      <c r="M2" s="111" t="s">
        <v>442</v>
      </c>
      <c r="N2" s="111" t="s">
        <v>443</v>
      </c>
      <c r="O2" s="111" t="s">
        <v>444</v>
      </c>
    </row>
    <row r="3" spans="1:15" x14ac:dyDescent="0.25">
      <c r="A3" s="60">
        <v>9806</v>
      </c>
      <c r="B3" s="6"/>
      <c r="C3" s="48" t="s">
        <v>445</v>
      </c>
      <c r="D3" s="112">
        <v>447</v>
      </c>
      <c r="E3" s="112">
        <v>166</v>
      </c>
      <c r="F3" s="112"/>
      <c r="G3" s="6">
        <v>215</v>
      </c>
      <c r="H3" s="6">
        <v>588</v>
      </c>
      <c r="I3" s="6">
        <v>409</v>
      </c>
      <c r="J3" s="112"/>
      <c r="K3" s="112">
        <v>926</v>
      </c>
      <c r="L3" s="112">
        <v>178</v>
      </c>
      <c r="M3" s="6">
        <v>479</v>
      </c>
      <c r="N3" s="6">
        <v>125</v>
      </c>
      <c r="O3" s="6">
        <v>906</v>
      </c>
    </row>
    <row r="4" spans="1:15" x14ac:dyDescent="0.25">
      <c r="A4" s="60">
        <v>4059</v>
      </c>
      <c r="B4" s="6" t="s">
        <v>415</v>
      </c>
      <c r="C4" s="48" t="s">
        <v>446</v>
      </c>
      <c r="D4" s="112">
        <v>889</v>
      </c>
      <c r="E4" s="112"/>
      <c r="F4" s="112">
        <v>936</v>
      </c>
      <c r="G4" s="6">
        <v>325</v>
      </c>
      <c r="H4" s="6">
        <v>454</v>
      </c>
      <c r="I4" s="6">
        <v>340</v>
      </c>
      <c r="J4" s="112"/>
      <c r="K4" s="112">
        <v>991</v>
      </c>
      <c r="L4" s="112"/>
      <c r="M4" s="6">
        <v>297</v>
      </c>
      <c r="N4" s="6">
        <v>786</v>
      </c>
      <c r="O4" s="6">
        <v>346</v>
      </c>
    </row>
    <row r="5" spans="1:15" x14ac:dyDescent="0.25">
      <c r="A5" s="60">
        <v>6179</v>
      </c>
      <c r="B5" s="6" t="s">
        <v>422</v>
      </c>
      <c r="C5" s="48" t="s">
        <v>447</v>
      </c>
      <c r="D5" s="112"/>
      <c r="E5" s="112">
        <v>746</v>
      </c>
      <c r="F5" s="112">
        <v>648</v>
      </c>
      <c r="G5" s="6">
        <v>731</v>
      </c>
      <c r="H5" s="6">
        <v>405</v>
      </c>
      <c r="I5" s="6">
        <v>117</v>
      </c>
      <c r="J5" s="112">
        <v>475</v>
      </c>
      <c r="K5" s="112">
        <v>436</v>
      </c>
      <c r="L5" s="112">
        <v>138</v>
      </c>
      <c r="M5" s="6">
        <v>992</v>
      </c>
      <c r="N5" s="6"/>
      <c r="O5" s="6"/>
    </row>
    <row r="6" spans="1:15" x14ac:dyDescent="0.25">
      <c r="A6" s="60">
        <v>7270</v>
      </c>
      <c r="B6" s="6"/>
      <c r="C6" s="48" t="s">
        <v>448</v>
      </c>
      <c r="D6" s="112">
        <v>955</v>
      </c>
      <c r="E6" s="112">
        <v>527</v>
      </c>
      <c r="F6" s="112">
        <v>977</v>
      </c>
      <c r="G6" s="6">
        <v>177</v>
      </c>
      <c r="H6" s="6">
        <v>627</v>
      </c>
      <c r="I6" s="6">
        <v>256</v>
      </c>
      <c r="J6" s="112">
        <v>654</v>
      </c>
      <c r="K6" s="112">
        <v>533</v>
      </c>
      <c r="L6" s="112">
        <v>806</v>
      </c>
      <c r="M6" s="6">
        <v>294</v>
      </c>
      <c r="N6" s="6">
        <v>716</v>
      </c>
      <c r="O6" s="6">
        <v>699</v>
      </c>
    </row>
    <row r="7" spans="1:15" x14ac:dyDescent="0.25">
      <c r="A7" s="60">
        <v>9281</v>
      </c>
      <c r="B7" s="6" t="s">
        <v>421</v>
      </c>
      <c r="C7" s="48" t="s">
        <v>449</v>
      </c>
      <c r="D7" s="112">
        <v>701</v>
      </c>
      <c r="E7" s="112">
        <v>356</v>
      </c>
      <c r="F7" s="112">
        <v>410</v>
      </c>
      <c r="G7" s="6">
        <v>187</v>
      </c>
      <c r="H7" s="6">
        <v>678</v>
      </c>
      <c r="I7" s="6">
        <v>353</v>
      </c>
      <c r="J7" s="112">
        <v>369</v>
      </c>
      <c r="K7" s="112">
        <v>937</v>
      </c>
      <c r="L7" s="112">
        <v>759</v>
      </c>
      <c r="M7" s="6"/>
      <c r="N7" s="6">
        <v>689</v>
      </c>
      <c r="O7" s="6">
        <v>796</v>
      </c>
    </row>
    <row r="8" spans="1:15" x14ac:dyDescent="0.25">
      <c r="A8" s="60">
        <v>8517</v>
      </c>
      <c r="B8" s="6" t="s">
        <v>416</v>
      </c>
      <c r="C8" s="48" t="s">
        <v>450</v>
      </c>
      <c r="D8" s="112"/>
      <c r="E8" s="112">
        <v>912</v>
      </c>
      <c r="F8" s="112">
        <v>725</v>
      </c>
      <c r="G8" s="6"/>
      <c r="H8" s="6">
        <v>714</v>
      </c>
      <c r="I8" s="6">
        <v>725</v>
      </c>
      <c r="J8" s="112"/>
      <c r="K8" s="112"/>
      <c r="L8" s="112"/>
      <c r="M8" s="6">
        <v>803</v>
      </c>
      <c r="N8" s="6">
        <v>925</v>
      </c>
      <c r="O8" s="6">
        <v>826</v>
      </c>
    </row>
    <row r="9" spans="1:15" x14ac:dyDescent="0.25">
      <c r="A9" s="60">
        <v>8306</v>
      </c>
      <c r="B9" s="6" t="s">
        <v>424</v>
      </c>
      <c r="C9" s="48" t="s">
        <v>451</v>
      </c>
      <c r="D9" s="112">
        <v>766</v>
      </c>
      <c r="E9" s="112">
        <v>968</v>
      </c>
      <c r="F9" s="112">
        <v>837</v>
      </c>
      <c r="G9" s="6">
        <v>652</v>
      </c>
      <c r="H9" s="6"/>
      <c r="I9" s="6">
        <v>720</v>
      </c>
      <c r="J9" s="112">
        <v>668</v>
      </c>
      <c r="K9" s="112">
        <v>892</v>
      </c>
      <c r="L9" s="112">
        <v>801</v>
      </c>
      <c r="M9" s="6">
        <v>645</v>
      </c>
      <c r="N9" s="6">
        <v>924</v>
      </c>
      <c r="O9" s="6">
        <v>980</v>
      </c>
    </row>
    <row r="10" spans="1:15" x14ac:dyDescent="0.25">
      <c r="A10" s="60">
        <v>7340</v>
      </c>
      <c r="B10" s="6" t="s">
        <v>413</v>
      </c>
      <c r="C10" s="48"/>
      <c r="D10" s="112">
        <v>730</v>
      </c>
      <c r="E10" s="112"/>
      <c r="F10" s="112">
        <v>887</v>
      </c>
      <c r="G10" s="6">
        <v>599</v>
      </c>
      <c r="H10" s="6">
        <v>739</v>
      </c>
      <c r="I10" s="6">
        <v>753</v>
      </c>
      <c r="J10" s="112"/>
      <c r="K10" s="112">
        <v>978</v>
      </c>
      <c r="L10" s="112">
        <v>802</v>
      </c>
      <c r="M10" s="6">
        <v>965</v>
      </c>
      <c r="N10" s="6">
        <v>917</v>
      </c>
      <c r="O10" s="6">
        <v>837</v>
      </c>
    </row>
    <row r="11" spans="1:15" x14ac:dyDescent="0.25">
      <c r="A11" s="60">
        <v>4165</v>
      </c>
      <c r="B11" s="6" t="s">
        <v>414</v>
      </c>
      <c r="C11" s="48" t="s">
        <v>453</v>
      </c>
      <c r="D11" s="112">
        <v>752</v>
      </c>
      <c r="E11" s="112">
        <v>755</v>
      </c>
      <c r="F11" s="112">
        <v>936</v>
      </c>
      <c r="G11" s="6">
        <v>813</v>
      </c>
      <c r="H11" s="6">
        <v>742</v>
      </c>
      <c r="I11" s="6">
        <v>912</v>
      </c>
      <c r="J11" s="112">
        <v>605</v>
      </c>
      <c r="K11" s="112">
        <v>607</v>
      </c>
      <c r="L11" s="112">
        <v>894</v>
      </c>
      <c r="M11" s="6">
        <v>584</v>
      </c>
      <c r="N11" s="6"/>
      <c r="O11" s="6">
        <v>594</v>
      </c>
    </row>
    <row r="12" spans="1:15" x14ac:dyDescent="0.25">
      <c r="A12" s="60">
        <v>6404</v>
      </c>
      <c r="B12" s="6" t="s">
        <v>425</v>
      </c>
      <c r="C12" s="48"/>
      <c r="D12" s="112">
        <v>657</v>
      </c>
      <c r="E12" s="112">
        <v>745</v>
      </c>
      <c r="F12" s="112">
        <v>786</v>
      </c>
      <c r="G12" s="6">
        <v>835</v>
      </c>
      <c r="H12" s="6">
        <v>682</v>
      </c>
      <c r="I12" s="6"/>
      <c r="J12" s="112">
        <v>708</v>
      </c>
      <c r="K12" s="112">
        <v>732</v>
      </c>
      <c r="L12" s="112">
        <v>746</v>
      </c>
      <c r="M12" s="6">
        <v>866</v>
      </c>
      <c r="N12" s="6">
        <v>926</v>
      </c>
      <c r="O12" s="6">
        <v>938</v>
      </c>
    </row>
    <row r="13" spans="1:15" x14ac:dyDescent="0.25">
      <c r="A13" s="60">
        <v>7754</v>
      </c>
      <c r="B13" s="6" t="s">
        <v>405</v>
      </c>
      <c r="C13" s="48" t="s">
        <v>455</v>
      </c>
      <c r="D13" s="112">
        <v>774</v>
      </c>
      <c r="E13" s="112">
        <v>638</v>
      </c>
      <c r="F13" s="112">
        <v>758</v>
      </c>
      <c r="G13" s="6">
        <v>596</v>
      </c>
      <c r="H13" s="6">
        <v>876</v>
      </c>
      <c r="I13" s="6">
        <v>962</v>
      </c>
      <c r="J13" s="112">
        <v>701</v>
      </c>
      <c r="K13" s="112">
        <v>873</v>
      </c>
      <c r="L13" s="112"/>
      <c r="M13" s="6">
        <v>787</v>
      </c>
      <c r="N13" s="6">
        <v>687</v>
      </c>
      <c r="O13" s="6"/>
    </row>
    <row r="14" spans="1:15" x14ac:dyDescent="0.25">
      <c r="A14" s="60">
        <v>7092</v>
      </c>
      <c r="B14" s="6" t="s">
        <v>420</v>
      </c>
      <c r="C14" s="48" t="s">
        <v>456</v>
      </c>
      <c r="D14" s="112"/>
      <c r="E14" s="112">
        <v>931</v>
      </c>
      <c r="F14" s="112">
        <v>967</v>
      </c>
      <c r="G14" s="6">
        <v>917</v>
      </c>
      <c r="H14" s="6">
        <v>854</v>
      </c>
      <c r="I14" s="6">
        <v>975</v>
      </c>
      <c r="J14" s="112">
        <v>920</v>
      </c>
      <c r="K14" s="112">
        <v>915</v>
      </c>
      <c r="L14" s="112">
        <v>872</v>
      </c>
      <c r="M14" s="6">
        <v>916</v>
      </c>
      <c r="N14" s="6"/>
      <c r="O14" s="6">
        <v>856</v>
      </c>
    </row>
    <row r="15" spans="1:15" x14ac:dyDescent="0.25">
      <c r="A15" s="60">
        <v>7753</v>
      </c>
      <c r="B15" s="6"/>
      <c r="C15" s="48" t="s">
        <v>457</v>
      </c>
      <c r="D15" s="112">
        <v>953</v>
      </c>
      <c r="E15" s="112"/>
      <c r="F15" s="112">
        <v>900</v>
      </c>
      <c r="G15" s="6"/>
      <c r="H15" s="6">
        <v>954</v>
      </c>
      <c r="I15" s="6"/>
      <c r="J15" s="112"/>
      <c r="K15" s="112">
        <v>850</v>
      </c>
      <c r="L15" s="112">
        <v>768</v>
      </c>
      <c r="M15" s="6">
        <v>621</v>
      </c>
      <c r="N15" s="6">
        <v>756</v>
      </c>
      <c r="O15" s="6">
        <v>932</v>
      </c>
    </row>
    <row r="16" spans="1:15" x14ac:dyDescent="0.25">
      <c r="A16" s="60">
        <v>9543</v>
      </c>
      <c r="B16" s="6" t="s">
        <v>409</v>
      </c>
      <c r="C16" s="48" t="s">
        <v>458</v>
      </c>
      <c r="D16" s="112">
        <v>956</v>
      </c>
      <c r="E16" s="112">
        <v>701</v>
      </c>
      <c r="F16" s="112">
        <v>791</v>
      </c>
      <c r="G16" s="6">
        <v>603</v>
      </c>
      <c r="H16" s="6">
        <v>802</v>
      </c>
      <c r="I16" s="6">
        <v>650</v>
      </c>
      <c r="J16" s="112">
        <v>706</v>
      </c>
      <c r="K16" s="112">
        <v>837</v>
      </c>
      <c r="L16" s="112">
        <v>797</v>
      </c>
      <c r="M16" s="6">
        <v>892</v>
      </c>
      <c r="N16" s="6">
        <v>927</v>
      </c>
      <c r="O16" s="6">
        <v>954</v>
      </c>
    </row>
    <row r="17" spans="1:15" x14ac:dyDescent="0.25">
      <c r="A17" s="60">
        <v>9540</v>
      </c>
      <c r="B17" s="6" t="s">
        <v>423</v>
      </c>
      <c r="C17" s="48" t="s">
        <v>459</v>
      </c>
      <c r="D17" s="112">
        <v>790</v>
      </c>
      <c r="E17" s="112"/>
      <c r="F17" s="112">
        <v>607</v>
      </c>
      <c r="G17" s="6">
        <v>882</v>
      </c>
      <c r="H17" s="6">
        <v>716</v>
      </c>
      <c r="I17" s="6">
        <v>897</v>
      </c>
      <c r="J17" s="112">
        <v>840</v>
      </c>
      <c r="K17" s="112">
        <v>750</v>
      </c>
      <c r="L17" s="112">
        <v>746</v>
      </c>
      <c r="M17" s="6"/>
      <c r="N17" s="6">
        <v>675</v>
      </c>
      <c r="O17" s="6">
        <v>726</v>
      </c>
    </row>
    <row r="18" spans="1:15" x14ac:dyDescent="0.25">
      <c r="A18" s="60">
        <v>5079</v>
      </c>
      <c r="B18" s="6" t="s">
        <v>427</v>
      </c>
      <c r="C18" s="48" t="s">
        <v>460</v>
      </c>
      <c r="D18" s="112">
        <v>857</v>
      </c>
      <c r="E18" s="112">
        <v>808</v>
      </c>
      <c r="F18" s="112">
        <v>792</v>
      </c>
      <c r="G18" s="6">
        <v>740</v>
      </c>
      <c r="H18" s="6">
        <v>900</v>
      </c>
      <c r="I18" s="6">
        <v>786</v>
      </c>
      <c r="J18" s="112"/>
      <c r="K18" s="112">
        <v>706</v>
      </c>
      <c r="L18" s="112">
        <v>665</v>
      </c>
      <c r="M18" s="6">
        <v>741</v>
      </c>
      <c r="N18" s="6">
        <v>584</v>
      </c>
      <c r="O18" s="6">
        <v>684</v>
      </c>
    </row>
    <row r="19" spans="1:15" ht="15.75" thickBot="1" x14ac:dyDescent="0.3">
      <c r="A19" s="60"/>
      <c r="B19" s="6"/>
      <c r="D19" s="6"/>
      <c r="E19" s="6"/>
      <c r="F19" s="6"/>
      <c r="G19" s="6"/>
      <c r="H19" s="6"/>
      <c r="I19" s="6"/>
      <c r="J19" s="6"/>
      <c r="K19" s="6"/>
      <c r="L19" s="6"/>
      <c r="M19" s="6"/>
      <c r="N19" s="6"/>
      <c r="O19" s="6"/>
    </row>
    <row r="20" spans="1:15" ht="30.75" thickBot="1" x14ac:dyDescent="0.3">
      <c r="A20" s="188" t="s">
        <v>515</v>
      </c>
      <c r="B20" s="191"/>
      <c r="C20" s="189" t="s">
        <v>517</v>
      </c>
      <c r="D20" s="193"/>
      <c r="E20" s="189" t="s">
        <v>519</v>
      </c>
      <c r="F20" s="193"/>
      <c r="G20" s="189" t="s">
        <v>1334</v>
      </c>
      <c r="H20" s="193"/>
    </row>
    <row r="21" spans="1:15" ht="31.5" thickTop="1" thickBot="1" x14ac:dyDescent="0.3">
      <c r="A21" s="188" t="s">
        <v>516</v>
      </c>
      <c r="B21" s="192"/>
      <c r="C21" s="190" t="s">
        <v>518</v>
      </c>
      <c r="D21" s="194"/>
      <c r="E21" s="190" t="s">
        <v>520</v>
      </c>
      <c r="F21" s="194"/>
    </row>
    <row r="22" spans="1:15" ht="15.75" thickTop="1" x14ac:dyDescent="0.25"/>
  </sheetData>
  <mergeCells count="4">
    <mergeCell ref="D1:F1"/>
    <mergeCell ref="G1:I1"/>
    <mergeCell ref="J1:L1"/>
    <mergeCell ref="M1:O1"/>
  </mergeCells>
  <pageMargins left="0.511811024" right="0.511811024" top="0.78740157499999996" bottom="0.78740157499999996" header="0.31496062000000002" footer="0.31496062000000002"/>
  <pageSetup paperSize="9" orientation="portrait" horizontalDpi="360" verticalDpi="360" r:id="rId1"/>
  <drawing r:id="rId2"/>
  <tableParts count="1">
    <tablePart r:id="rId3"/>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8">
    <tabColor theme="1"/>
  </sheetPr>
  <dimension ref="A1"/>
  <sheetViews>
    <sheetView showGridLines="0" showRowColHeaders="0" workbookViewId="0"/>
  </sheetViews>
  <sheetFormatPr defaultColWidth="9.140625" defaultRowHeight="15" x14ac:dyDescent="0.25"/>
  <cols>
    <col min="1" max="20" width="9.140625" style="333" customWidth="1"/>
    <col min="21" max="16384" width="9.140625" style="333"/>
  </cols>
  <sheetData/>
  <pageMargins left="0.511811024" right="0.511811024" top="0.78740157499999996" bottom="0.78740157499999996" header="0.31496062000000002" footer="0.31496062000000002"/>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7"/>
  <sheetViews>
    <sheetView showGridLines="0" showRowColHeaders="0" workbookViewId="0">
      <selection activeCell="A2" sqref="A2"/>
    </sheetView>
  </sheetViews>
  <sheetFormatPr defaultRowHeight="15" x14ac:dyDescent="0.25"/>
  <cols>
    <col min="1" max="1" width="12" style="334" bestFit="1" customWidth="1"/>
    <col min="2" max="2" width="21.140625" style="334" bestFit="1" customWidth="1"/>
    <col min="3" max="16384" width="9.140625" style="334"/>
  </cols>
  <sheetData>
    <row r="1" spans="1:2" x14ac:dyDescent="0.25">
      <c r="A1" s="94" t="s">
        <v>44</v>
      </c>
      <c r="B1" s="94" t="s">
        <v>536</v>
      </c>
    </row>
    <row r="2" spans="1:2" x14ac:dyDescent="0.25">
      <c r="A2" s="335">
        <v>1</v>
      </c>
      <c r="B2" s="336">
        <f>Tabela635[[#This Row],[Valor]]</f>
        <v>1</v>
      </c>
    </row>
    <row r="3" spans="1:2" x14ac:dyDescent="0.25">
      <c r="A3" s="335">
        <v>2</v>
      </c>
      <c r="B3" s="336">
        <f>Tabela635[[#This Row],[Valor]]</f>
        <v>2</v>
      </c>
    </row>
    <row r="4" spans="1:2" x14ac:dyDescent="0.25">
      <c r="A4" s="335">
        <v>30</v>
      </c>
      <c r="B4" s="336">
        <f>Tabela635[[#This Row],[Valor]]</f>
        <v>30</v>
      </c>
    </row>
    <row r="5" spans="1:2" x14ac:dyDescent="0.25">
      <c r="A5" s="335">
        <v>31</v>
      </c>
      <c r="B5" s="336">
        <f>Tabela635[[#This Row],[Valor]]</f>
        <v>31</v>
      </c>
    </row>
    <row r="6" spans="1:2" x14ac:dyDescent="0.25">
      <c r="A6" s="335">
        <v>32</v>
      </c>
      <c r="B6" s="336">
        <f>Tabela635[[#This Row],[Valor]]</f>
        <v>32</v>
      </c>
    </row>
    <row r="7" spans="1:2" x14ac:dyDescent="0.25">
      <c r="A7" s="335">
        <v>365</v>
      </c>
      <c r="B7" s="336">
        <f>Tabela635[[#This Row],[Valor]]</f>
        <v>365</v>
      </c>
    </row>
    <row r="8" spans="1:2" x14ac:dyDescent="0.25">
      <c r="A8" s="335">
        <v>366</v>
      </c>
      <c r="B8" s="336">
        <f>Tabela635[[#This Row],[Valor]]</f>
        <v>366</v>
      </c>
    </row>
    <row r="9" spans="1:2" x14ac:dyDescent="0.25">
      <c r="A9" s="335">
        <v>367</v>
      </c>
      <c r="B9" s="336">
        <f>Tabela635[[#This Row],[Valor]]</f>
        <v>367</v>
      </c>
    </row>
    <row r="10" spans="1:2" x14ac:dyDescent="0.25">
      <c r="A10" s="335">
        <f ca="1">TODAY()</f>
        <v>42805</v>
      </c>
      <c r="B10" s="336">
        <f ca="1">Tabela635[[#This Row],[Valor]]</f>
        <v>42805</v>
      </c>
    </row>
    <row r="11" spans="1:2" x14ac:dyDescent="0.25">
      <c r="A11" s="335">
        <v>0</v>
      </c>
      <c r="B11" s="337">
        <f>Tabela635[[#This Row],[Valor]]</f>
        <v>0</v>
      </c>
    </row>
    <row r="12" spans="1:2" x14ac:dyDescent="0.25">
      <c r="A12" s="335">
        <v>0.25</v>
      </c>
      <c r="B12" s="337">
        <f>Tabela635[[#This Row],[Valor]]</f>
        <v>0.25</v>
      </c>
    </row>
    <row r="13" spans="1:2" x14ac:dyDescent="0.25">
      <c r="A13" s="335">
        <v>0.5</v>
      </c>
      <c r="B13" s="337">
        <f>Tabela635[[#This Row],[Valor]]</f>
        <v>0.5</v>
      </c>
    </row>
    <row r="14" spans="1:2" x14ac:dyDescent="0.25">
      <c r="A14" s="335">
        <v>0.75</v>
      </c>
      <c r="B14" s="337">
        <f>Tabela635[[#This Row],[Valor]]</f>
        <v>0.75</v>
      </c>
    </row>
    <row r="15" spans="1:2" x14ac:dyDescent="0.25">
      <c r="A15" s="335">
        <v>1</v>
      </c>
      <c r="B15" s="337">
        <f>Tabela635[[#This Row],[Valor]]</f>
        <v>1</v>
      </c>
    </row>
    <row r="16" spans="1:2" x14ac:dyDescent="0.25">
      <c r="A16" s="335">
        <f ca="1">NOW()-TODAY()</f>
        <v>0.37306921296112705</v>
      </c>
      <c r="B16" s="337">
        <f ca="1">Tabela635[[#This Row],[Valor]]</f>
        <v>0.37306921296112705</v>
      </c>
    </row>
    <row r="17" spans="1:2" x14ac:dyDescent="0.25">
      <c r="A17" s="335">
        <f ca="1">NOW()</f>
        <v>42805.373069212961</v>
      </c>
      <c r="B17" s="338">
        <f ca="1">Tabela635[[#This Row],[Valor]]</f>
        <v>42805.373069212961</v>
      </c>
    </row>
  </sheetData>
  <pageMargins left="0.511811024" right="0.511811024" top="0.78740157499999996" bottom="0.78740157499999996" header="0.31496062000000002" footer="0.31496062000000002"/>
  <drawing r:id="rId1"/>
  <tableParts count="1">
    <tablePart r:id="rId2"/>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0">
    <tabColor theme="9" tint="-0.249977111117893"/>
  </sheetPr>
  <dimension ref="A1:I25"/>
  <sheetViews>
    <sheetView showGridLines="0" workbookViewId="0">
      <selection activeCell="F2" sqref="F2"/>
    </sheetView>
  </sheetViews>
  <sheetFormatPr defaultColWidth="26" defaultRowHeight="15" x14ac:dyDescent="0.25"/>
  <cols>
    <col min="1" max="1" width="12.42578125" style="48" bestFit="1" customWidth="1"/>
    <col min="2" max="2" width="21.7109375" style="48" bestFit="1" customWidth="1"/>
    <col min="3" max="3" width="45.7109375" style="48" bestFit="1" customWidth="1"/>
    <col min="4" max="5" width="15.28515625" style="48" bestFit="1" customWidth="1"/>
    <col min="6" max="6" width="16" style="48" customWidth="1"/>
    <col min="7" max="7" width="2.7109375" style="48" customWidth="1"/>
    <col min="8" max="8" width="26" style="48"/>
    <col min="9" max="9" width="7.140625" style="48" bestFit="1" customWidth="1"/>
    <col min="10" max="16384" width="26" style="48"/>
  </cols>
  <sheetData>
    <row r="1" spans="1:9" ht="15.75" thickBot="1" x14ac:dyDescent="0.3">
      <c r="A1" s="48" t="s">
        <v>537</v>
      </c>
      <c r="B1" s="48" t="s">
        <v>538</v>
      </c>
      <c r="C1" s="48" t="s">
        <v>539</v>
      </c>
      <c r="D1" s="48" t="s">
        <v>540</v>
      </c>
      <c r="E1" s="48" t="s">
        <v>541</v>
      </c>
      <c r="F1" s="48" t="s">
        <v>542</v>
      </c>
      <c r="I1"/>
    </row>
    <row r="2" spans="1:9" ht="15.75" thickTop="1" x14ac:dyDescent="0.25">
      <c r="A2" s="48" t="s">
        <v>1336</v>
      </c>
      <c r="B2" s="48" t="s">
        <v>543</v>
      </c>
      <c r="C2" s="48" t="s">
        <v>544</v>
      </c>
      <c r="D2" s="64">
        <v>42404</v>
      </c>
      <c r="E2" s="64">
        <v>42453</v>
      </c>
      <c r="F2" s="162"/>
    </row>
    <row r="3" spans="1:9" x14ac:dyDescent="0.25">
      <c r="A3" s="48" t="s">
        <v>1336</v>
      </c>
      <c r="B3" s="48" t="s">
        <v>543</v>
      </c>
      <c r="C3" s="48" t="s">
        <v>545</v>
      </c>
      <c r="D3" s="64">
        <v>42390</v>
      </c>
      <c r="E3" s="64">
        <v>42420</v>
      </c>
      <c r="F3" s="163"/>
    </row>
    <row r="4" spans="1:9" x14ac:dyDescent="0.25">
      <c r="A4" s="48" t="s">
        <v>1336</v>
      </c>
      <c r="B4" s="48" t="s">
        <v>543</v>
      </c>
      <c r="C4" s="48" t="s">
        <v>546</v>
      </c>
      <c r="D4" s="64">
        <v>42418</v>
      </c>
      <c r="E4" s="64">
        <v>42468</v>
      </c>
      <c r="F4" s="163"/>
    </row>
    <row r="5" spans="1:9" x14ac:dyDescent="0.25">
      <c r="A5" s="48" t="s">
        <v>1336</v>
      </c>
      <c r="B5" s="48" t="s">
        <v>543</v>
      </c>
      <c r="C5" s="48" t="s">
        <v>547</v>
      </c>
      <c r="D5" s="64">
        <v>42423</v>
      </c>
      <c r="E5" s="64">
        <v>42482</v>
      </c>
      <c r="F5" s="163"/>
    </row>
    <row r="6" spans="1:9" x14ac:dyDescent="0.25">
      <c r="A6" s="48" t="s">
        <v>1336</v>
      </c>
      <c r="B6" s="48" t="s">
        <v>543</v>
      </c>
      <c r="C6" s="48" t="s">
        <v>548</v>
      </c>
      <c r="D6" s="64">
        <v>42423</v>
      </c>
      <c r="E6" s="64">
        <v>42482</v>
      </c>
      <c r="F6" s="163"/>
    </row>
    <row r="7" spans="1:9" x14ac:dyDescent="0.25">
      <c r="A7" s="48" t="s">
        <v>1336</v>
      </c>
      <c r="B7" s="48" t="s">
        <v>543</v>
      </c>
      <c r="C7" s="48" t="s">
        <v>549</v>
      </c>
      <c r="D7" s="64">
        <v>42424</v>
      </c>
      <c r="E7" s="64">
        <v>42470</v>
      </c>
      <c r="F7" s="163"/>
    </row>
    <row r="8" spans="1:9" x14ac:dyDescent="0.25">
      <c r="A8" s="48" t="s">
        <v>1336</v>
      </c>
      <c r="B8" s="48" t="s">
        <v>550</v>
      </c>
      <c r="C8" s="48" t="s">
        <v>551</v>
      </c>
      <c r="D8" s="64">
        <v>42432</v>
      </c>
      <c r="E8" s="64">
        <v>42477</v>
      </c>
      <c r="F8" s="163"/>
    </row>
    <row r="9" spans="1:9" x14ac:dyDescent="0.25">
      <c r="A9" s="48" t="s">
        <v>1336</v>
      </c>
      <c r="B9" s="48" t="s">
        <v>550</v>
      </c>
      <c r="C9" s="48" t="s">
        <v>552</v>
      </c>
      <c r="D9" s="64">
        <v>42468</v>
      </c>
      <c r="E9" s="64">
        <v>42498</v>
      </c>
      <c r="F9" s="163"/>
    </row>
    <row r="10" spans="1:9" x14ac:dyDescent="0.25">
      <c r="A10" s="48" t="s">
        <v>1336</v>
      </c>
      <c r="B10" s="48" t="s">
        <v>553</v>
      </c>
      <c r="C10" s="48" t="s">
        <v>554</v>
      </c>
      <c r="D10" s="64">
        <v>42491</v>
      </c>
      <c r="E10" s="64">
        <v>42539</v>
      </c>
      <c r="F10" s="163"/>
    </row>
    <row r="11" spans="1:9" x14ac:dyDescent="0.25">
      <c r="A11" s="48" t="s">
        <v>1336</v>
      </c>
      <c r="B11" s="48" t="s">
        <v>555</v>
      </c>
      <c r="C11" s="48" t="s">
        <v>556</v>
      </c>
      <c r="D11" s="64">
        <v>42502</v>
      </c>
      <c r="E11" s="64">
        <v>42547</v>
      </c>
      <c r="F11" s="163"/>
    </row>
    <row r="12" spans="1:9" x14ac:dyDescent="0.25">
      <c r="A12" s="48" t="s">
        <v>1336</v>
      </c>
      <c r="B12" s="48" t="s">
        <v>557</v>
      </c>
      <c r="C12" s="48" t="s">
        <v>558</v>
      </c>
      <c r="D12" s="64">
        <v>42515</v>
      </c>
      <c r="E12" s="64">
        <v>42560</v>
      </c>
      <c r="F12" s="163"/>
    </row>
    <row r="13" spans="1:9" x14ac:dyDescent="0.25">
      <c r="A13" s="48" t="s">
        <v>1336</v>
      </c>
      <c r="B13" s="105" t="s">
        <v>1338</v>
      </c>
      <c r="C13" s="48" t="s">
        <v>559</v>
      </c>
      <c r="D13" s="64">
        <v>42532</v>
      </c>
      <c r="E13" s="64">
        <v>42574</v>
      </c>
      <c r="F13" s="163"/>
    </row>
    <row r="14" spans="1:9" x14ac:dyDescent="0.25">
      <c r="A14" s="48" t="s">
        <v>1336</v>
      </c>
      <c r="B14" s="105" t="s">
        <v>1338</v>
      </c>
      <c r="C14" s="48" t="s">
        <v>560</v>
      </c>
      <c r="D14" s="64">
        <v>42550</v>
      </c>
      <c r="E14" s="64">
        <v>42582</v>
      </c>
      <c r="F14" s="163"/>
    </row>
    <row r="15" spans="1:9" x14ac:dyDescent="0.25">
      <c r="A15" s="48" t="s">
        <v>1336</v>
      </c>
      <c r="B15" s="105" t="s">
        <v>1339</v>
      </c>
      <c r="C15" s="48" t="s">
        <v>561</v>
      </c>
      <c r="D15" s="64">
        <v>42568</v>
      </c>
      <c r="E15" s="64">
        <v>42609</v>
      </c>
      <c r="F15" s="163"/>
    </row>
    <row r="16" spans="1:9" x14ac:dyDescent="0.25">
      <c r="A16" s="48" t="s">
        <v>1336</v>
      </c>
      <c r="B16" s="105" t="s">
        <v>1339</v>
      </c>
      <c r="C16" s="48" t="s">
        <v>562</v>
      </c>
      <c r="D16" s="64">
        <v>42602</v>
      </c>
      <c r="E16" s="64">
        <v>42652</v>
      </c>
      <c r="F16" s="163"/>
    </row>
    <row r="17" spans="1:6" x14ac:dyDescent="0.25">
      <c r="A17" s="48" t="s">
        <v>1335</v>
      </c>
      <c r="B17" s="48" t="s">
        <v>563</v>
      </c>
      <c r="C17" s="48" t="s">
        <v>564</v>
      </c>
      <c r="D17" s="64">
        <v>42608</v>
      </c>
      <c r="E17" s="64">
        <v>42658</v>
      </c>
      <c r="F17" s="163"/>
    </row>
    <row r="18" spans="1:6" x14ac:dyDescent="0.25">
      <c r="A18" s="48" t="s">
        <v>1335</v>
      </c>
      <c r="B18" s="48" t="s">
        <v>563</v>
      </c>
      <c r="C18" s="48" t="s">
        <v>565</v>
      </c>
      <c r="D18" s="64">
        <v>42609</v>
      </c>
      <c r="E18" s="64">
        <v>42649</v>
      </c>
      <c r="F18" s="163"/>
    </row>
    <row r="19" spans="1:6" x14ac:dyDescent="0.25">
      <c r="A19" s="48" t="s">
        <v>1335</v>
      </c>
      <c r="B19" s="48" t="s">
        <v>563</v>
      </c>
      <c r="C19" s="48" t="s">
        <v>566</v>
      </c>
      <c r="D19" s="64">
        <v>42624</v>
      </c>
      <c r="E19" s="64">
        <v>42673</v>
      </c>
      <c r="F19" s="163"/>
    </row>
    <row r="20" spans="1:6" x14ac:dyDescent="0.25">
      <c r="A20" s="48" t="s">
        <v>1335</v>
      </c>
      <c r="B20" s="48" t="s">
        <v>567</v>
      </c>
      <c r="C20" s="48" t="s">
        <v>568</v>
      </c>
      <c r="D20" s="64">
        <v>42641</v>
      </c>
      <c r="E20" s="64">
        <v>42693</v>
      </c>
      <c r="F20" s="163"/>
    </row>
    <row r="21" spans="1:6" x14ac:dyDescent="0.25">
      <c r="A21" s="48" t="s">
        <v>1337</v>
      </c>
      <c r="B21" s="48" t="s">
        <v>569</v>
      </c>
      <c r="C21" s="48" t="s">
        <v>569</v>
      </c>
      <c r="D21" s="64">
        <v>42659</v>
      </c>
      <c r="E21" s="64">
        <v>42713</v>
      </c>
      <c r="F21" s="163"/>
    </row>
    <row r="22" spans="1:6" x14ac:dyDescent="0.25">
      <c r="A22" s="48" t="s">
        <v>1337</v>
      </c>
      <c r="B22" s="48" t="s">
        <v>570</v>
      </c>
      <c r="C22" s="48" t="s">
        <v>570</v>
      </c>
      <c r="D22" s="64">
        <v>42663</v>
      </c>
      <c r="E22" s="64">
        <v>42721</v>
      </c>
      <c r="F22" s="163"/>
    </row>
    <row r="23" spans="1:6" x14ac:dyDescent="0.25">
      <c r="A23" s="48" t="s">
        <v>1337</v>
      </c>
      <c r="B23" s="48" t="s">
        <v>571</v>
      </c>
      <c r="C23" s="48" t="s">
        <v>572</v>
      </c>
      <c r="D23" s="64">
        <v>42370</v>
      </c>
      <c r="E23" s="64">
        <v>42706</v>
      </c>
      <c r="F23" s="163"/>
    </row>
    <row r="24" spans="1:6" ht="15.75" thickBot="1" x14ac:dyDescent="0.3">
      <c r="A24" s="48" t="s">
        <v>1337</v>
      </c>
      <c r="B24" s="48" t="s">
        <v>571</v>
      </c>
      <c r="C24" s="48" t="s">
        <v>573</v>
      </c>
      <c r="D24" s="64">
        <v>42411</v>
      </c>
      <c r="E24" s="64">
        <v>42725</v>
      </c>
      <c r="F24" s="303"/>
    </row>
    <row r="25" spans="1:6"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1">
    <tabColor theme="9" tint="-0.249977111117893"/>
  </sheetPr>
  <dimension ref="A1:K25"/>
  <sheetViews>
    <sheetView showGridLines="0" workbookViewId="0">
      <selection activeCell="F2" sqref="F2"/>
    </sheetView>
  </sheetViews>
  <sheetFormatPr defaultRowHeight="15" x14ac:dyDescent="0.25"/>
  <cols>
    <col min="1" max="1" width="12.42578125" style="48" bestFit="1" customWidth="1"/>
    <col min="2" max="2" width="21.7109375" style="48" bestFit="1" customWidth="1"/>
    <col min="3" max="3" width="45.7109375" style="48" bestFit="1" customWidth="1"/>
    <col min="4" max="4" width="15.28515625" style="48" bestFit="1" customWidth="1"/>
    <col min="5" max="5" width="10.42578125" style="48" bestFit="1" customWidth="1"/>
    <col min="6" max="6" width="15" style="48" customWidth="1"/>
    <col min="7" max="16384" width="9.140625" style="48"/>
  </cols>
  <sheetData>
    <row r="1" spans="1:11" ht="15.75" thickBot="1" x14ac:dyDescent="0.3">
      <c r="A1" s="48" t="s">
        <v>537</v>
      </c>
      <c r="B1" s="48" t="s">
        <v>538</v>
      </c>
      <c r="C1" s="48" t="s">
        <v>539</v>
      </c>
      <c r="D1" s="48" t="s">
        <v>540</v>
      </c>
      <c r="E1" s="48" t="s">
        <v>542</v>
      </c>
      <c r="F1" s="48" t="s">
        <v>541</v>
      </c>
      <c r="K1"/>
    </row>
    <row r="2" spans="1:11" ht="15.75" thickTop="1" x14ac:dyDescent="0.25">
      <c r="A2" s="105" t="s">
        <v>1336</v>
      </c>
      <c r="B2" s="48" t="s">
        <v>543</v>
      </c>
      <c r="C2" s="48" t="s">
        <v>544</v>
      </c>
      <c r="D2" s="64">
        <v>42404</v>
      </c>
      <c r="E2" s="48">
        <v>48</v>
      </c>
      <c r="F2" s="304"/>
    </row>
    <row r="3" spans="1:11" x14ac:dyDescent="0.25">
      <c r="A3" s="105" t="s">
        <v>1336</v>
      </c>
      <c r="B3" s="48" t="s">
        <v>543</v>
      </c>
      <c r="C3" s="48" t="s">
        <v>545</v>
      </c>
      <c r="D3" s="64">
        <v>42390</v>
      </c>
      <c r="E3" s="48">
        <v>30</v>
      </c>
      <c r="F3" s="305"/>
    </row>
    <row r="4" spans="1:11" x14ac:dyDescent="0.25">
      <c r="A4" s="105" t="s">
        <v>1336</v>
      </c>
      <c r="B4" s="48" t="s">
        <v>543</v>
      </c>
      <c r="C4" s="48" t="s">
        <v>546</v>
      </c>
      <c r="D4" s="64">
        <v>42418</v>
      </c>
      <c r="E4" s="48">
        <v>49</v>
      </c>
      <c r="F4" s="305"/>
    </row>
    <row r="5" spans="1:11" x14ac:dyDescent="0.25">
      <c r="A5" s="105" t="s">
        <v>1336</v>
      </c>
      <c r="B5" s="48" t="s">
        <v>543</v>
      </c>
      <c r="C5" s="48" t="s">
        <v>547</v>
      </c>
      <c r="D5" s="64">
        <v>42423</v>
      </c>
      <c r="E5" s="48">
        <v>58</v>
      </c>
      <c r="F5" s="305"/>
    </row>
    <row r="6" spans="1:11" x14ac:dyDescent="0.25">
      <c r="A6" s="105" t="s">
        <v>1336</v>
      </c>
      <c r="B6" s="48" t="s">
        <v>543</v>
      </c>
      <c r="C6" s="48" t="s">
        <v>548</v>
      </c>
      <c r="D6" s="64">
        <v>42423</v>
      </c>
      <c r="E6" s="48">
        <v>58</v>
      </c>
      <c r="F6" s="305"/>
    </row>
    <row r="7" spans="1:11" x14ac:dyDescent="0.25">
      <c r="A7" s="105" t="s">
        <v>1336</v>
      </c>
      <c r="B7" s="48" t="s">
        <v>543</v>
      </c>
      <c r="C7" s="48" t="s">
        <v>549</v>
      </c>
      <c r="D7" s="64">
        <v>42424</v>
      </c>
      <c r="E7" s="48">
        <v>45</v>
      </c>
      <c r="F7" s="305"/>
    </row>
    <row r="8" spans="1:11" x14ac:dyDescent="0.25">
      <c r="A8" s="105" t="s">
        <v>1336</v>
      </c>
      <c r="B8" s="48" t="s">
        <v>550</v>
      </c>
      <c r="C8" s="48" t="s">
        <v>551</v>
      </c>
      <c r="D8" s="64">
        <v>42432</v>
      </c>
      <c r="E8" s="48">
        <v>45</v>
      </c>
      <c r="F8" s="305"/>
    </row>
    <row r="9" spans="1:11" x14ac:dyDescent="0.25">
      <c r="A9" s="105" t="s">
        <v>1336</v>
      </c>
      <c r="B9" s="48" t="s">
        <v>550</v>
      </c>
      <c r="C9" s="48" t="s">
        <v>552</v>
      </c>
      <c r="D9" s="64">
        <v>42468</v>
      </c>
      <c r="E9" s="48">
        <v>30</v>
      </c>
      <c r="F9" s="305"/>
    </row>
    <row r="10" spans="1:11" x14ac:dyDescent="0.25">
      <c r="A10" s="105" t="s">
        <v>1336</v>
      </c>
      <c r="B10" s="48" t="s">
        <v>553</v>
      </c>
      <c r="C10" s="48" t="s">
        <v>554</v>
      </c>
      <c r="D10" s="64">
        <v>42491</v>
      </c>
      <c r="E10" s="48">
        <v>48</v>
      </c>
      <c r="F10" s="305"/>
    </row>
    <row r="11" spans="1:11" x14ac:dyDescent="0.25">
      <c r="A11" s="105" t="s">
        <v>1336</v>
      </c>
      <c r="B11" s="48" t="s">
        <v>555</v>
      </c>
      <c r="C11" s="48" t="s">
        <v>556</v>
      </c>
      <c r="D11" s="64">
        <v>42502</v>
      </c>
      <c r="E11" s="48">
        <v>45</v>
      </c>
      <c r="F11" s="305"/>
    </row>
    <row r="12" spans="1:11" x14ac:dyDescent="0.25">
      <c r="A12" s="105" t="s">
        <v>1336</v>
      </c>
      <c r="B12" s="48" t="s">
        <v>557</v>
      </c>
      <c r="C12" s="48" t="s">
        <v>558</v>
      </c>
      <c r="D12" s="64">
        <v>42515</v>
      </c>
      <c r="E12" s="48">
        <v>45</v>
      </c>
      <c r="F12" s="305"/>
    </row>
    <row r="13" spans="1:11" x14ac:dyDescent="0.25">
      <c r="A13" s="105" t="s">
        <v>1336</v>
      </c>
      <c r="B13" s="48" t="s">
        <v>1338</v>
      </c>
      <c r="C13" s="48" t="s">
        <v>559</v>
      </c>
      <c r="D13" s="64">
        <v>42532</v>
      </c>
      <c r="E13" s="48">
        <v>42</v>
      </c>
      <c r="F13" s="305"/>
    </row>
    <row r="14" spans="1:11" x14ac:dyDescent="0.25">
      <c r="A14" s="105" t="s">
        <v>1336</v>
      </c>
      <c r="B14" s="48" t="s">
        <v>1338</v>
      </c>
      <c r="C14" s="48" t="s">
        <v>560</v>
      </c>
      <c r="D14" s="64">
        <v>42550</v>
      </c>
      <c r="E14" s="48">
        <v>32</v>
      </c>
      <c r="F14" s="305"/>
    </row>
    <row r="15" spans="1:11" x14ac:dyDescent="0.25">
      <c r="A15" s="105" t="s">
        <v>1336</v>
      </c>
      <c r="B15" s="48" t="s">
        <v>1339</v>
      </c>
      <c r="C15" s="48" t="s">
        <v>561</v>
      </c>
      <c r="D15" s="64">
        <v>42568</v>
      </c>
      <c r="E15" s="48">
        <v>41</v>
      </c>
      <c r="F15" s="305"/>
    </row>
    <row r="16" spans="1:11" x14ac:dyDescent="0.25">
      <c r="A16" s="105" t="s">
        <v>1336</v>
      </c>
      <c r="B16" s="105" t="s">
        <v>1339</v>
      </c>
      <c r="C16" s="48" t="s">
        <v>562</v>
      </c>
      <c r="D16" s="64">
        <v>42602</v>
      </c>
      <c r="E16" s="48">
        <v>50</v>
      </c>
      <c r="F16" s="305"/>
    </row>
    <row r="17" spans="1:6" x14ac:dyDescent="0.25">
      <c r="A17" s="105" t="s">
        <v>1335</v>
      </c>
      <c r="B17" s="48" t="s">
        <v>563</v>
      </c>
      <c r="C17" s="48" t="s">
        <v>564</v>
      </c>
      <c r="D17" s="64">
        <v>42608</v>
      </c>
      <c r="E17" s="48">
        <v>50</v>
      </c>
      <c r="F17" s="305"/>
    </row>
    <row r="18" spans="1:6" x14ac:dyDescent="0.25">
      <c r="A18" s="105" t="s">
        <v>1335</v>
      </c>
      <c r="B18" s="48" t="s">
        <v>563</v>
      </c>
      <c r="C18" s="48" t="s">
        <v>565</v>
      </c>
      <c r="D18" s="64">
        <v>42609</v>
      </c>
      <c r="E18" s="48">
        <v>40</v>
      </c>
      <c r="F18" s="305"/>
    </row>
    <row r="19" spans="1:6" x14ac:dyDescent="0.25">
      <c r="A19" s="105" t="s">
        <v>1335</v>
      </c>
      <c r="B19" s="48" t="s">
        <v>563</v>
      </c>
      <c r="C19" s="48" t="s">
        <v>566</v>
      </c>
      <c r="D19" s="64">
        <v>42624</v>
      </c>
      <c r="E19" s="48">
        <v>49</v>
      </c>
      <c r="F19" s="305"/>
    </row>
    <row r="20" spans="1:6" x14ac:dyDescent="0.25">
      <c r="A20" s="105" t="s">
        <v>1335</v>
      </c>
      <c r="B20" s="48" t="s">
        <v>567</v>
      </c>
      <c r="C20" s="48" t="s">
        <v>568</v>
      </c>
      <c r="D20" s="64">
        <v>42641</v>
      </c>
      <c r="E20" s="48">
        <v>52</v>
      </c>
      <c r="F20" s="305"/>
    </row>
    <row r="21" spans="1:6" x14ac:dyDescent="0.25">
      <c r="A21" s="105" t="s">
        <v>1337</v>
      </c>
      <c r="B21" s="48" t="s">
        <v>569</v>
      </c>
      <c r="C21" s="48" t="s">
        <v>569</v>
      </c>
      <c r="D21" s="64">
        <v>42659</v>
      </c>
      <c r="E21" s="48">
        <v>54</v>
      </c>
      <c r="F21" s="305"/>
    </row>
    <row r="22" spans="1:6" x14ac:dyDescent="0.25">
      <c r="A22" s="105" t="s">
        <v>1337</v>
      </c>
      <c r="B22" s="48" t="s">
        <v>570</v>
      </c>
      <c r="C22" s="48" t="s">
        <v>570</v>
      </c>
      <c r="D22" s="64">
        <v>42663</v>
      </c>
      <c r="E22" s="48">
        <v>58</v>
      </c>
      <c r="F22" s="305"/>
    </row>
    <row r="23" spans="1:6" x14ac:dyDescent="0.25">
      <c r="A23" s="105" t="s">
        <v>1337</v>
      </c>
      <c r="B23" s="48" t="s">
        <v>571</v>
      </c>
      <c r="C23" s="48" t="s">
        <v>572</v>
      </c>
      <c r="D23" s="64">
        <v>42370</v>
      </c>
      <c r="E23" s="48">
        <v>335</v>
      </c>
      <c r="F23" s="305"/>
    </row>
    <row r="24" spans="1:6" ht="15.75" thickBot="1" x14ac:dyDescent="0.3">
      <c r="A24" s="105" t="s">
        <v>1337</v>
      </c>
      <c r="B24" s="48" t="s">
        <v>571</v>
      </c>
      <c r="C24" s="48" t="s">
        <v>573</v>
      </c>
      <c r="D24" s="65">
        <v>42411</v>
      </c>
      <c r="E24" s="48">
        <v>313</v>
      </c>
      <c r="F24" s="306"/>
    </row>
    <row r="25" spans="1:6"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2">
    <tabColor theme="9" tint="-0.249977111117893"/>
  </sheetPr>
  <dimension ref="A1:K25"/>
  <sheetViews>
    <sheetView showGridLines="0" workbookViewId="0">
      <selection activeCell="F2" sqref="F2"/>
    </sheetView>
  </sheetViews>
  <sheetFormatPr defaultRowHeight="15" x14ac:dyDescent="0.25"/>
  <cols>
    <col min="1" max="1" width="12.42578125" style="48" bestFit="1" customWidth="1"/>
    <col min="2" max="2" width="21.7109375" style="48" bestFit="1" customWidth="1"/>
    <col min="3" max="3" width="45.7109375" style="48" bestFit="1" customWidth="1"/>
    <col min="4" max="4" width="10.42578125" style="48" bestFit="1" customWidth="1"/>
    <col min="5" max="5" width="10.7109375" style="48" bestFit="1" customWidth="1"/>
    <col min="6" max="6" width="19.42578125" style="48" customWidth="1"/>
    <col min="7" max="16384" width="9.140625" style="48"/>
  </cols>
  <sheetData>
    <row r="1" spans="1:11" ht="15.75" thickBot="1" x14ac:dyDescent="0.3">
      <c r="A1" s="48" t="s">
        <v>537</v>
      </c>
      <c r="B1" s="48" t="s">
        <v>538</v>
      </c>
      <c r="C1" s="48" t="s">
        <v>539</v>
      </c>
      <c r="D1" s="48" t="s">
        <v>542</v>
      </c>
      <c r="E1" s="48" t="s">
        <v>541</v>
      </c>
      <c r="F1" s="48" t="s">
        <v>540</v>
      </c>
      <c r="K1"/>
    </row>
    <row r="2" spans="1:11" ht="15.75" thickTop="1" x14ac:dyDescent="0.25">
      <c r="A2" s="105" t="s">
        <v>1336</v>
      </c>
      <c r="B2" s="48" t="s">
        <v>543</v>
      </c>
      <c r="C2" s="48" t="s">
        <v>544</v>
      </c>
      <c r="D2" s="48">
        <v>48</v>
      </c>
      <c r="E2" s="4">
        <v>42453</v>
      </c>
      <c r="F2" s="202"/>
    </row>
    <row r="3" spans="1:11" x14ac:dyDescent="0.25">
      <c r="A3" s="105" t="s">
        <v>1336</v>
      </c>
      <c r="B3" s="48" t="s">
        <v>543</v>
      </c>
      <c r="C3" s="48" t="s">
        <v>545</v>
      </c>
      <c r="D3" s="48">
        <v>30</v>
      </c>
      <c r="E3" s="4">
        <v>42420</v>
      </c>
      <c r="F3" s="203"/>
    </row>
    <row r="4" spans="1:11" x14ac:dyDescent="0.25">
      <c r="A4" s="105" t="s">
        <v>1336</v>
      </c>
      <c r="B4" s="48" t="s">
        <v>543</v>
      </c>
      <c r="C4" s="48" t="s">
        <v>546</v>
      </c>
      <c r="D4" s="48">
        <v>49</v>
      </c>
      <c r="E4" s="4">
        <v>42468</v>
      </c>
      <c r="F4" s="203"/>
    </row>
    <row r="5" spans="1:11" x14ac:dyDescent="0.25">
      <c r="A5" s="105" t="s">
        <v>1336</v>
      </c>
      <c r="B5" s="48" t="s">
        <v>543</v>
      </c>
      <c r="C5" s="48" t="s">
        <v>547</v>
      </c>
      <c r="D5" s="48">
        <v>58</v>
      </c>
      <c r="E5" s="4">
        <v>42482</v>
      </c>
      <c r="F5" s="203"/>
    </row>
    <row r="6" spans="1:11" x14ac:dyDescent="0.25">
      <c r="A6" s="105" t="s">
        <v>1336</v>
      </c>
      <c r="B6" s="48" t="s">
        <v>543</v>
      </c>
      <c r="C6" s="48" t="s">
        <v>548</v>
      </c>
      <c r="D6" s="48">
        <v>58</v>
      </c>
      <c r="E6" s="4">
        <v>42482</v>
      </c>
      <c r="F6" s="203"/>
    </row>
    <row r="7" spans="1:11" x14ac:dyDescent="0.25">
      <c r="A7" s="105" t="s">
        <v>1336</v>
      </c>
      <c r="B7" s="48" t="s">
        <v>543</v>
      </c>
      <c r="C7" s="48" t="s">
        <v>549</v>
      </c>
      <c r="D7" s="48">
        <v>45</v>
      </c>
      <c r="E7" s="4">
        <v>42470</v>
      </c>
      <c r="F7" s="203"/>
    </row>
    <row r="8" spans="1:11" x14ac:dyDescent="0.25">
      <c r="A8" s="105" t="s">
        <v>1336</v>
      </c>
      <c r="B8" s="48" t="s">
        <v>550</v>
      </c>
      <c r="C8" s="48" t="s">
        <v>551</v>
      </c>
      <c r="D8" s="48">
        <v>45</v>
      </c>
      <c r="E8" s="4">
        <v>42477</v>
      </c>
      <c r="F8" s="203"/>
    </row>
    <row r="9" spans="1:11" x14ac:dyDescent="0.25">
      <c r="A9" s="105" t="s">
        <v>1336</v>
      </c>
      <c r="B9" s="48" t="s">
        <v>550</v>
      </c>
      <c r="C9" s="48" t="s">
        <v>552</v>
      </c>
      <c r="D9" s="48">
        <v>30</v>
      </c>
      <c r="E9" s="4">
        <v>42498</v>
      </c>
      <c r="F9" s="203"/>
    </row>
    <row r="10" spans="1:11" x14ac:dyDescent="0.25">
      <c r="A10" s="105" t="s">
        <v>1336</v>
      </c>
      <c r="B10" s="48" t="s">
        <v>553</v>
      </c>
      <c r="C10" s="48" t="s">
        <v>554</v>
      </c>
      <c r="D10" s="48">
        <v>48</v>
      </c>
      <c r="E10" s="4">
        <v>42539</v>
      </c>
      <c r="F10" s="203"/>
    </row>
    <row r="11" spans="1:11" x14ac:dyDescent="0.25">
      <c r="A11" s="105" t="s">
        <v>1336</v>
      </c>
      <c r="B11" s="48" t="s">
        <v>555</v>
      </c>
      <c r="C11" s="48" t="s">
        <v>556</v>
      </c>
      <c r="D11" s="48">
        <v>45</v>
      </c>
      <c r="E11" s="4">
        <v>42547</v>
      </c>
      <c r="F11" s="203"/>
    </row>
    <row r="12" spans="1:11" x14ac:dyDescent="0.25">
      <c r="A12" s="105" t="s">
        <v>1336</v>
      </c>
      <c r="B12" s="48" t="s">
        <v>557</v>
      </c>
      <c r="C12" s="48" t="s">
        <v>558</v>
      </c>
      <c r="D12" s="48">
        <v>45</v>
      </c>
      <c r="E12" s="4">
        <v>42560</v>
      </c>
      <c r="F12" s="203"/>
    </row>
    <row r="13" spans="1:11" x14ac:dyDescent="0.25">
      <c r="A13" s="105" t="s">
        <v>1336</v>
      </c>
      <c r="B13" s="105" t="s">
        <v>1338</v>
      </c>
      <c r="C13" s="48" t="s">
        <v>559</v>
      </c>
      <c r="D13" s="48">
        <v>42</v>
      </c>
      <c r="E13" s="4">
        <v>42574</v>
      </c>
      <c r="F13" s="203"/>
    </row>
    <row r="14" spans="1:11" x14ac:dyDescent="0.25">
      <c r="A14" s="105" t="s">
        <v>1336</v>
      </c>
      <c r="B14" s="105" t="s">
        <v>1338</v>
      </c>
      <c r="C14" s="48" t="s">
        <v>560</v>
      </c>
      <c r="D14" s="48">
        <v>32</v>
      </c>
      <c r="E14" s="4">
        <v>42582</v>
      </c>
      <c r="F14" s="203"/>
    </row>
    <row r="15" spans="1:11" x14ac:dyDescent="0.25">
      <c r="A15" s="105" t="s">
        <v>1336</v>
      </c>
      <c r="B15" s="105" t="s">
        <v>1339</v>
      </c>
      <c r="C15" s="48" t="s">
        <v>561</v>
      </c>
      <c r="D15" s="48">
        <v>41</v>
      </c>
      <c r="E15" s="4">
        <v>42609</v>
      </c>
      <c r="F15" s="203"/>
    </row>
    <row r="16" spans="1:11" x14ac:dyDescent="0.25">
      <c r="A16" s="105" t="s">
        <v>1336</v>
      </c>
      <c r="B16" s="105" t="s">
        <v>1339</v>
      </c>
      <c r="C16" s="48" t="s">
        <v>562</v>
      </c>
      <c r="D16" s="48">
        <v>50</v>
      </c>
      <c r="E16" s="4">
        <v>42652</v>
      </c>
      <c r="F16" s="203"/>
    </row>
    <row r="17" spans="1:6" x14ac:dyDescent="0.25">
      <c r="A17" s="105" t="s">
        <v>1335</v>
      </c>
      <c r="B17" s="48" t="s">
        <v>563</v>
      </c>
      <c r="C17" s="48" t="s">
        <v>564</v>
      </c>
      <c r="D17" s="48">
        <v>50</v>
      </c>
      <c r="E17" s="4">
        <v>42658</v>
      </c>
      <c r="F17" s="203"/>
    </row>
    <row r="18" spans="1:6" x14ac:dyDescent="0.25">
      <c r="A18" s="105" t="s">
        <v>1335</v>
      </c>
      <c r="B18" s="48" t="s">
        <v>563</v>
      </c>
      <c r="C18" s="48" t="s">
        <v>565</v>
      </c>
      <c r="D18" s="48">
        <v>40</v>
      </c>
      <c r="E18" s="4">
        <v>42649</v>
      </c>
      <c r="F18" s="203"/>
    </row>
    <row r="19" spans="1:6" x14ac:dyDescent="0.25">
      <c r="A19" s="105" t="s">
        <v>1335</v>
      </c>
      <c r="B19" s="48" t="s">
        <v>563</v>
      </c>
      <c r="C19" s="48" t="s">
        <v>566</v>
      </c>
      <c r="D19" s="48">
        <v>49</v>
      </c>
      <c r="E19" s="4">
        <v>42673</v>
      </c>
      <c r="F19" s="203"/>
    </row>
    <row r="20" spans="1:6" x14ac:dyDescent="0.25">
      <c r="A20" s="105" t="s">
        <v>1335</v>
      </c>
      <c r="B20" s="48" t="s">
        <v>567</v>
      </c>
      <c r="C20" s="48" t="s">
        <v>568</v>
      </c>
      <c r="D20" s="48">
        <v>52</v>
      </c>
      <c r="E20" s="4">
        <v>42693</v>
      </c>
      <c r="F20" s="203"/>
    </row>
    <row r="21" spans="1:6" x14ac:dyDescent="0.25">
      <c r="A21" s="105" t="s">
        <v>1337</v>
      </c>
      <c r="B21" s="48" t="s">
        <v>569</v>
      </c>
      <c r="C21" s="48" t="s">
        <v>569</v>
      </c>
      <c r="D21" s="48">
        <v>54</v>
      </c>
      <c r="E21" s="4">
        <v>42713</v>
      </c>
      <c r="F21" s="203"/>
    </row>
    <row r="22" spans="1:6" x14ac:dyDescent="0.25">
      <c r="A22" s="105" t="s">
        <v>1337</v>
      </c>
      <c r="B22" s="48" t="s">
        <v>570</v>
      </c>
      <c r="C22" s="48" t="s">
        <v>570</v>
      </c>
      <c r="D22" s="48">
        <v>58</v>
      </c>
      <c r="E22" s="4">
        <v>42721</v>
      </c>
      <c r="F22" s="203"/>
    </row>
    <row r="23" spans="1:6" x14ac:dyDescent="0.25">
      <c r="A23" s="105" t="s">
        <v>1337</v>
      </c>
      <c r="B23" s="48" t="s">
        <v>571</v>
      </c>
      <c r="C23" s="48" t="s">
        <v>572</v>
      </c>
      <c r="D23" s="48">
        <v>335</v>
      </c>
      <c r="E23" s="4">
        <v>42706</v>
      </c>
      <c r="F23" s="203"/>
    </row>
    <row r="24" spans="1:6" ht="15.75" thickBot="1" x14ac:dyDescent="0.3">
      <c r="A24" s="105" t="s">
        <v>1337</v>
      </c>
      <c r="B24" s="48" t="s">
        <v>571</v>
      </c>
      <c r="C24" s="48" t="s">
        <v>573</v>
      </c>
      <c r="D24" s="48">
        <v>313</v>
      </c>
      <c r="E24" s="4">
        <v>42725</v>
      </c>
      <c r="F24" s="204"/>
    </row>
    <row r="25" spans="1:6"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3">
    <tabColor theme="9" tint="-0.249977111117893"/>
  </sheetPr>
  <dimension ref="A1:K27"/>
  <sheetViews>
    <sheetView showGridLines="0" workbookViewId="0">
      <selection activeCell="C2" sqref="C2"/>
    </sheetView>
  </sheetViews>
  <sheetFormatPr defaultRowHeight="15" x14ac:dyDescent="0.25"/>
  <cols>
    <col min="1" max="1" width="17.28515625" style="48" bestFit="1" customWidth="1"/>
    <col min="2" max="2" width="15.28515625" style="48" bestFit="1" customWidth="1"/>
    <col min="3" max="3" width="16.140625" style="48" customWidth="1"/>
    <col min="4" max="4" width="13.5703125" style="48" customWidth="1"/>
    <col min="5" max="5" width="15.28515625" style="48" bestFit="1" customWidth="1"/>
    <col min="6" max="6" width="10.7109375" style="48" customWidth="1"/>
    <col min="7" max="16384" width="9.140625" style="48"/>
  </cols>
  <sheetData>
    <row r="1" spans="1:11" ht="15.75" thickBot="1" x14ac:dyDescent="0.3">
      <c r="A1" s="48" t="s">
        <v>574</v>
      </c>
      <c r="B1" s="48" t="s">
        <v>199</v>
      </c>
      <c r="C1" s="48" t="s">
        <v>575</v>
      </c>
      <c r="E1" s="48" t="s">
        <v>576</v>
      </c>
      <c r="K1"/>
    </row>
    <row r="2" spans="1:11" ht="15.75" thickTop="1" x14ac:dyDescent="0.25">
      <c r="A2" s="48" t="s">
        <v>403</v>
      </c>
      <c r="B2" s="66">
        <v>25335</v>
      </c>
      <c r="C2" s="307"/>
      <c r="D2" s="67"/>
      <c r="E2" s="68">
        <f ca="1">TODAY()</f>
        <v>42805</v>
      </c>
    </row>
    <row r="3" spans="1:11" x14ac:dyDescent="0.25">
      <c r="A3" s="48" t="s">
        <v>405</v>
      </c>
      <c r="B3" s="66">
        <v>29340</v>
      </c>
      <c r="C3" s="308"/>
      <c r="D3" s="67"/>
    </row>
    <row r="4" spans="1:11" x14ac:dyDescent="0.25">
      <c r="A4" s="48" t="s">
        <v>407</v>
      </c>
      <c r="B4" s="66">
        <v>32423</v>
      </c>
      <c r="C4" s="308"/>
      <c r="D4" s="67"/>
    </row>
    <row r="5" spans="1:11" x14ac:dyDescent="0.25">
      <c r="A5" s="59" t="s">
        <v>409</v>
      </c>
      <c r="B5" s="66">
        <v>19001</v>
      </c>
      <c r="C5" s="308"/>
      <c r="D5" s="67"/>
    </row>
    <row r="6" spans="1:11" x14ac:dyDescent="0.25">
      <c r="A6" s="48" t="s">
        <v>411</v>
      </c>
      <c r="B6" s="66">
        <v>23131</v>
      </c>
      <c r="C6" s="308"/>
      <c r="D6" s="67"/>
    </row>
    <row r="7" spans="1:11" x14ac:dyDescent="0.25">
      <c r="A7" s="59" t="s">
        <v>413</v>
      </c>
      <c r="B7" s="66">
        <v>20321</v>
      </c>
      <c r="C7" s="308"/>
      <c r="D7" s="67"/>
    </row>
    <row r="8" spans="1:11" x14ac:dyDescent="0.25">
      <c r="A8" s="59" t="s">
        <v>414</v>
      </c>
      <c r="B8" s="66">
        <v>33999</v>
      </c>
      <c r="C8" s="308"/>
      <c r="D8" s="67"/>
    </row>
    <row r="9" spans="1:11" x14ac:dyDescent="0.25">
      <c r="A9" s="48" t="s">
        <v>415</v>
      </c>
      <c r="B9" s="66">
        <v>29792</v>
      </c>
      <c r="C9" s="308"/>
      <c r="D9" s="67"/>
    </row>
    <row r="10" spans="1:11" x14ac:dyDescent="0.25">
      <c r="A10" s="48" t="s">
        <v>416</v>
      </c>
      <c r="B10" s="66">
        <v>18390</v>
      </c>
      <c r="C10" s="308"/>
      <c r="D10" s="67"/>
    </row>
    <row r="11" spans="1:11" x14ac:dyDescent="0.25">
      <c r="A11" s="59" t="s">
        <v>417</v>
      </c>
      <c r="B11" s="66">
        <v>29037</v>
      </c>
      <c r="C11" s="308"/>
      <c r="D11" s="67"/>
      <c r="E11" s="69"/>
    </row>
    <row r="12" spans="1:11" x14ac:dyDescent="0.25">
      <c r="A12" s="48" t="s">
        <v>418</v>
      </c>
      <c r="B12" s="66">
        <v>28014</v>
      </c>
      <c r="C12" s="308"/>
      <c r="D12" s="67"/>
    </row>
    <row r="13" spans="1:11" x14ac:dyDescent="0.25">
      <c r="A13" s="48" t="s">
        <v>419</v>
      </c>
      <c r="B13" s="66">
        <v>26503</v>
      </c>
      <c r="C13" s="308"/>
      <c r="D13" s="67"/>
    </row>
    <row r="14" spans="1:11" x14ac:dyDescent="0.25">
      <c r="A14" s="59" t="s">
        <v>420</v>
      </c>
      <c r="B14" s="66">
        <v>29222</v>
      </c>
      <c r="C14" s="308"/>
      <c r="D14" s="67"/>
    </row>
    <row r="15" spans="1:11" x14ac:dyDescent="0.25">
      <c r="A15" s="48" t="s">
        <v>421</v>
      </c>
      <c r="B15" s="66">
        <v>19471</v>
      </c>
      <c r="C15" s="308"/>
      <c r="D15" s="67"/>
    </row>
    <row r="16" spans="1:11" x14ac:dyDescent="0.25">
      <c r="A16" s="48" t="s">
        <v>422</v>
      </c>
      <c r="B16" s="66">
        <v>33779</v>
      </c>
      <c r="C16" s="308"/>
      <c r="D16" s="67"/>
    </row>
    <row r="17" spans="1:4" x14ac:dyDescent="0.25">
      <c r="A17" s="48" t="s">
        <v>423</v>
      </c>
      <c r="B17" s="66">
        <v>24396</v>
      </c>
      <c r="C17" s="308"/>
      <c r="D17" s="67"/>
    </row>
    <row r="18" spans="1:4" x14ac:dyDescent="0.25">
      <c r="A18" s="59" t="s">
        <v>424</v>
      </c>
      <c r="B18" s="66">
        <v>30726</v>
      </c>
      <c r="C18" s="308"/>
      <c r="D18" s="67"/>
    </row>
    <row r="19" spans="1:4" x14ac:dyDescent="0.25">
      <c r="A19" s="48" t="s">
        <v>425</v>
      </c>
      <c r="B19" s="66">
        <v>34402</v>
      </c>
      <c r="C19" s="308"/>
      <c r="D19" s="67"/>
    </row>
    <row r="20" spans="1:4" x14ac:dyDescent="0.25">
      <c r="A20" s="48" t="s">
        <v>426</v>
      </c>
      <c r="B20" s="66">
        <v>21115</v>
      </c>
      <c r="C20" s="308"/>
    </row>
    <row r="21" spans="1:4" x14ac:dyDescent="0.25">
      <c r="A21" s="48" t="s">
        <v>427</v>
      </c>
      <c r="B21" s="66">
        <v>32284</v>
      </c>
      <c r="C21" s="308"/>
    </row>
    <row r="22" spans="1:4" x14ac:dyDescent="0.25">
      <c r="A22" s="59" t="s">
        <v>428</v>
      </c>
      <c r="B22" s="66">
        <v>29450</v>
      </c>
      <c r="C22" s="308"/>
    </row>
    <row r="23" spans="1:4" x14ac:dyDescent="0.25">
      <c r="A23" s="48" t="s">
        <v>429</v>
      </c>
      <c r="B23" s="66">
        <v>25489</v>
      </c>
      <c r="C23" s="308"/>
    </row>
    <row r="24" spans="1:4" x14ac:dyDescent="0.25">
      <c r="A24" s="48" t="s">
        <v>430</v>
      </c>
      <c r="B24" s="66">
        <v>30410</v>
      </c>
      <c r="C24" s="308"/>
    </row>
    <row r="25" spans="1:4" x14ac:dyDescent="0.25">
      <c r="A25" s="48" t="s">
        <v>431</v>
      </c>
      <c r="B25" s="66">
        <v>22671</v>
      </c>
      <c r="C25" s="308"/>
    </row>
    <row r="26" spans="1:4" ht="15.75" thickBot="1" x14ac:dyDescent="0.3">
      <c r="A26" s="48" t="s">
        <v>432</v>
      </c>
      <c r="B26" s="66">
        <v>18973</v>
      </c>
      <c r="C26" s="309"/>
    </row>
    <row r="27" spans="1:4" ht="15.75" thickTop="1" x14ac:dyDescent="0.25"/>
  </sheetData>
  <pageMargins left="0.511811024" right="0.511811024" top="0.78740157499999996" bottom="0.78740157499999996" header="0.31496062000000002" footer="0.31496062000000002"/>
  <drawing r:id="rId1"/>
  <tableParts count="2">
    <tablePart r:id="rId2"/>
    <tablePart r:id="rId3"/>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M30"/>
  <sheetViews>
    <sheetView showGridLines="0" workbookViewId="0">
      <selection activeCell="F2" sqref="F2"/>
    </sheetView>
  </sheetViews>
  <sheetFormatPr defaultRowHeight="15" x14ac:dyDescent="0.25"/>
  <cols>
    <col min="1" max="1" width="16" style="105" bestFit="1" customWidth="1"/>
    <col min="2" max="2" width="10" style="105" bestFit="1" customWidth="1"/>
    <col min="3" max="3" width="9.42578125" style="105" bestFit="1" customWidth="1"/>
    <col min="4" max="4" width="10" style="105" bestFit="1" customWidth="1"/>
    <col min="5" max="5" width="8.28515625" style="105" bestFit="1" customWidth="1"/>
    <col min="6" max="6" width="12.140625" style="105" customWidth="1"/>
    <col min="7" max="7" width="11.5703125" style="105" customWidth="1"/>
    <col min="8" max="8" width="9.140625" style="105"/>
    <col min="9" max="9" width="2.7109375" style="105" customWidth="1"/>
    <col min="10" max="11" width="11" style="105" bestFit="1" customWidth="1"/>
    <col min="12" max="12" width="12.85546875" style="105" bestFit="1" customWidth="1"/>
    <col min="13" max="13" width="12.140625" style="105" bestFit="1" customWidth="1"/>
    <col min="14" max="16384" width="9.140625" style="105"/>
  </cols>
  <sheetData>
    <row r="1" spans="1:13" ht="30.75" thickBot="1" x14ac:dyDescent="0.3">
      <c r="A1" s="70" t="s">
        <v>43</v>
      </c>
      <c r="B1" s="16" t="s">
        <v>577</v>
      </c>
      <c r="C1" s="16" t="s">
        <v>578</v>
      </c>
      <c r="D1" s="16" t="s">
        <v>579</v>
      </c>
      <c r="E1" s="16" t="s">
        <v>580</v>
      </c>
      <c r="F1" s="16" t="s">
        <v>542</v>
      </c>
      <c r="J1" s="16" t="s">
        <v>581</v>
      </c>
      <c r="K1" s="16" t="s">
        <v>582</v>
      </c>
      <c r="L1" s="16" t="s">
        <v>583</v>
      </c>
      <c r="M1" s="16" t="s">
        <v>4</v>
      </c>
    </row>
    <row r="2" spans="1:13" ht="16.5" thickTop="1" thickBot="1" x14ac:dyDescent="0.3">
      <c r="A2" s="71">
        <v>42373</v>
      </c>
      <c r="B2" s="24">
        <v>0.375</v>
      </c>
      <c r="C2" s="24">
        <v>0.5</v>
      </c>
      <c r="D2" s="24">
        <v>0.54166666666666663</v>
      </c>
      <c r="E2" s="24">
        <v>0.75</v>
      </c>
      <c r="F2" s="285"/>
      <c r="J2" s="310"/>
      <c r="K2" s="311"/>
      <c r="L2" s="312">
        <v>50</v>
      </c>
      <c r="M2" s="313"/>
    </row>
    <row r="3" spans="1:13" ht="15.75" thickTop="1" x14ac:dyDescent="0.25">
      <c r="A3" s="71">
        <v>42374</v>
      </c>
      <c r="B3" s="24">
        <v>0.26815972222222223</v>
      </c>
      <c r="C3" s="24">
        <v>0.50718750000000001</v>
      </c>
      <c r="D3" s="24">
        <v>0.54630787037037043</v>
      </c>
      <c r="E3" s="24">
        <v>0.70981481481481479</v>
      </c>
      <c r="F3" s="286"/>
    </row>
    <row r="4" spans="1:13" x14ac:dyDescent="0.25">
      <c r="A4" s="71">
        <v>42375</v>
      </c>
      <c r="B4" s="24">
        <v>0.32984953703703707</v>
      </c>
      <c r="C4" s="24">
        <v>0.56755787037037042</v>
      </c>
      <c r="D4" s="24">
        <v>0.6174074074074074</v>
      </c>
      <c r="E4" s="24">
        <v>0.70208333333333339</v>
      </c>
      <c r="F4" s="286"/>
    </row>
    <row r="5" spans="1:13" x14ac:dyDescent="0.25">
      <c r="A5" s="71">
        <v>42376</v>
      </c>
      <c r="B5" s="24">
        <v>0.45288194444444446</v>
      </c>
      <c r="C5" s="24">
        <v>0.54689814814814819</v>
      </c>
      <c r="D5" s="24">
        <v>0.57200231481481478</v>
      </c>
      <c r="E5" s="24">
        <v>0.80815972222222221</v>
      </c>
      <c r="F5" s="286"/>
    </row>
    <row r="6" spans="1:13" x14ac:dyDescent="0.25">
      <c r="A6" s="71">
        <v>42377</v>
      </c>
      <c r="B6" s="24">
        <v>0.35268518518518516</v>
      </c>
      <c r="C6" s="24">
        <v>0.46957175925925926</v>
      </c>
      <c r="D6" s="24">
        <v>0.54341435185185183</v>
      </c>
      <c r="E6" s="24">
        <v>0.69321759259259252</v>
      </c>
      <c r="F6" s="286"/>
    </row>
    <row r="7" spans="1:13" x14ac:dyDescent="0.25">
      <c r="A7" s="71">
        <v>42378</v>
      </c>
      <c r="B7" s="24"/>
      <c r="C7" s="24"/>
      <c r="D7" s="24"/>
      <c r="E7" s="24"/>
      <c r="F7" s="286"/>
    </row>
    <row r="8" spans="1:13" x14ac:dyDescent="0.25">
      <c r="A8" s="71">
        <v>42379</v>
      </c>
      <c r="B8" s="24"/>
      <c r="C8" s="24"/>
      <c r="D8" s="24"/>
      <c r="E8" s="24"/>
      <c r="F8" s="286"/>
    </row>
    <row r="9" spans="1:13" x14ac:dyDescent="0.25">
      <c r="A9" s="71">
        <v>42380</v>
      </c>
      <c r="B9" s="24">
        <v>0.41846064814814815</v>
      </c>
      <c r="C9" s="24">
        <v>0.56824074074074071</v>
      </c>
      <c r="D9" s="24">
        <v>0.62366898148148142</v>
      </c>
      <c r="E9" s="24">
        <v>0.74914351851851846</v>
      </c>
      <c r="F9" s="286"/>
    </row>
    <row r="10" spans="1:13" x14ac:dyDescent="0.25">
      <c r="A10" s="71">
        <v>42381</v>
      </c>
      <c r="B10" s="24">
        <v>0.4012384259259259</v>
      </c>
      <c r="C10" s="24">
        <v>0.55546296296296294</v>
      </c>
      <c r="D10" s="24">
        <v>0.60640046296296291</v>
      </c>
      <c r="E10" s="24">
        <v>0.84766203703703702</v>
      </c>
      <c r="F10" s="286"/>
    </row>
    <row r="11" spans="1:13" x14ac:dyDescent="0.25">
      <c r="A11" s="71">
        <v>42382</v>
      </c>
      <c r="B11" s="24">
        <v>0.37684027777777779</v>
      </c>
      <c r="C11" s="24">
        <v>0.50307870370370367</v>
      </c>
      <c r="D11" s="24">
        <v>0.57094907407407403</v>
      </c>
      <c r="E11" s="24">
        <v>0.76650462962962962</v>
      </c>
      <c r="F11" s="286"/>
    </row>
    <row r="12" spans="1:13" x14ac:dyDescent="0.25">
      <c r="A12" s="71">
        <v>42383</v>
      </c>
      <c r="B12" s="24">
        <v>0.35114583333333332</v>
      </c>
      <c r="C12" s="24">
        <v>0.52214120370370376</v>
      </c>
      <c r="D12" s="24">
        <v>0.62099537037037034</v>
      </c>
      <c r="E12" s="24">
        <v>0.8273032407407408</v>
      </c>
      <c r="F12" s="286"/>
    </row>
    <row r="13" spans="1:13" x14ac:dyDescent="0.25">
      <c r="A13" s="71">
        <v>42384</v>
      </c>
      <c r="B13" s="24">
        <v>0.263587962962963</v>
      </c>
      <c r="C13" s="24">
        <v>0.57810185185185181</v>
      </c>
      <c r="D13" s="24">
        <v>0.63056712962962957</v>
      </c>
      <c r="E13" s="24">
        <v>0.79456018518518512</v>
      </c>
      <c r="F13" s="286"/>
    </row>
    <row r="14" spans="1:13" x14ac:dyDescent="0.25">
      <c r="A14" s="71">
        <v>42385</v>
      </c>
      <c r="B14" s="24"/>
      <c r="C14" s="24"/>
      <c r="D14" s="24"/>
      <c r="E14" s="24"/>
      <c r="F14" s="286"/>
    </row>
    <row r="15" spans="1:13" x14ac:dyDescent="0.25">
      <c r="A15" s="71">
        <v>42386</v>
      </c>
      <c r="B15" s="24"/>
      <c r="C15" s="24"/>
      <c r="D15" s="24"/>
      <c r="E15" s="24"/>
      <c r="F15" s="286"/>
    </row>
    <row r="16" spans="1:13" x14ac:dyDescent="0.25">
      <c r="A16" s="71">
        <v>42387</v>
      </c>
      <c r="B16" s="24">
        <v>0.29317129629629629</v>
      </c>
      <c r="C16" s="24">
        <v>0.45900462962962968</v>
      </c>
      <c r="D16" s="24">
        <v>0.60037037037037033</v>
      </c>
      <c r="E16" s="24">
        <v>0.85578703703703696</v>
      </c>
      <c r="F16" s="286"/>
    </row>
    <row r="17" spans="1:6" x14ac:dyDescent="0.25">
      <c r="A17" s="71">
        <v>42388</v>
      </c>
      <c r="B17" s="24">
        <v>0.32350694444444444</v>
      </c>
      <c r="C17" s="24">
        <v>0.5153240740740741</v>
      </c>
      <c r="D17" s="24">
        <v>0.56018518518518523</v>
      </c>
      <c r="E17" s="24">
        <v>0.71833333333333327</v>
      </c>
      <c r="F17" s="286"/>
    </row>
    <row r="18" spans="1:6" x14ac:dyDescent="0.25">
      <c r="A18" s="71">
        <v>42389</v>
      </c>
      <c r="B18" s="24">
        <v>0.43809027777777776</v>
      </c>
      <c r="C18" s="24">
        <v>0.53574074074074074</v>
      </c>
      <c r="D18" s="24">
        <v>0.59402777777777782</v>
      </c>
      <c r="E18" s="24">
        <v>0.7518055555555555</v>
      </c>
      <c r="F18" s="286"/>
    </row>
    <row r="19" spans="1:6" x14ac:dyDescent="0.25">
      <c r="A19" s="71">
        <v>42390</v>
      </c>
      <c r="B19" s="24">
        <v>0.41846064814814815</v>
      </c>
      <c r="C19" s="24">
        <v>0.56824074074074071</v>
      </c>
      <c r="D19" s="24">
        <v>0.62366898148148142</v>
      </c>
      <c r="E19" s="24">
        <v>0.74914351851851846</v>
      </c>
      <c r="F19" s="286"/>
    </row>
    <row r="20" spans="1:6" x14ac:dyDescent="0.25">
      <c r="A20" s="71">
        <v>42391</v>
      </c>
      <c r="B20" s="24">
        <v>0.2913425925925926</v>
      </c>
      <c r="C20" s="24">
        <v>0.48592592592592593</v>
      </c>
      <c r="D20" s="24">
        <v>0.57731481481481484</v>
      </c>
      <c r="E20" s="24">
        <v>0.89390046296296299</v>
      </c>
      <c r="F20" s="286"/>
    </row>
    <row r="21" spans="1:6" x14ac:dyDescent="0.25">
      <c r="A21" s="71">
        <v>42392</v>
      </c>
      <c r="B21" s="24"/>
      <c r="C21" s="24"/>
      <c r="D21" s="24"/>
      <c r="E21" s="24"/>
      <c r="F21" s="286"/>
    </row>
    <row r="22" spans="1:6" x14ac:dyDescent="0.25">
      <c r="A22" s="71">
        <v>42393</v>
      </c>
      <c r="B22" s="24"/>
      <c r="C22" s="24"/>
      <c r="D22" s="24"/>
      <c r="E22" s="24"/>
      <c r="F22" s="286"/>
    </row>
    <row r="23" spans="1:6" x14ac:dyDescent="0.25">
      <c r="A23" s="71">
        <v>42394</v>
      </c>
      <c r="B23" s="24">
        <v>0.4012384259259259</v>
      </c>
      <c r="C23" s="24">
        <v>0.55546296296296294</v>
      </c>
      <c r="D23" s="24">
        <v>0.60640046296296291</v>
      </c>
      <c r="E23" s="24">
        <v>0.84766203703703702</v>
      </c>
      <c r="F23" s="286"/>
    </row>
    <row r="24" spans="1:6" x14ac:dyDescent="0.25">
      <c r="A24" s="71">
        <v>42395</v>
      </c>
      <c r="B24" s="24">
        <v>0.37684027777777779</v>
      </c>
      <c r="C24" s="24">
        <v>0.50307870370370367</v>
      </c>
      <c r="D24" s="24">
        <v>0.57094907407407403</v>
      </c>
      <c r="E24" s="24">
        <v>0.76650462962962962</v>
      </c>
      <c r="F24" s="286"/>
    </row>
    <row r="25" spans="1:6" x14ac:dyDescent="0.25">
      <c r="A25" s="71">
        <v>42396</v>
      </c>
      <c r="B25" s="24">
        <v>0.26815972222222223</v>
      </c>
      <c r="C25" s="24">
        <v>0.50718750000000001</v>
      </c>
      <c r="D25" s="24">
        <v>0.54630787037037043</v>
      </c>
      <c r="E25" s="24">
        <v>0.70981481481481479</v>
      </c>
      <c r="F25" s="286"/>
    </row>
    <row r="26" spans="1:6" x14ac:dyDescent="0.25">
      <c r="A26" s="71">
        <v>42397</v>
      </c>
      <c r="B26" s="24">
        <v>0.32984953703703707</v>
      </c>
      <c r="C26" s="24">
        <v>0.56755787037037042</v>
      </c>
      <c r="D26" s="24">
        <v>0.6174074074074074</v>
      </c>
      <c r="E26" s="24">
        <v>0.70208333333333339</v>
      </c>
      <c r="F26" s="286"/>
    </row>
    <row r="27" spans="1:6" x14ac:dyDescent="0.25">
      <c r="A27" s="71">
        <v>42398</v>
      </c>
      <c r="B27" s="24">
        <v>0.45288194444444446</v>
      </c>
      <c r="C27" s="24">
        <v>0.54689814814814819</v>
      </c>
      <c r="D27" s="24">
        <v>0.57200231481481478</v>
      </c>
      <c r="E27" s="24">
        <v>0.80815972222222221</v>
      </c>
      <c r="F27" s="286"/>
    </row>
    <row r="28" spans="1:6" x14ac:dyDescent="0.25">
      <c r="A28" s="71">
        <v>42399</v>
      </c>
      <c r="B28" s="24"/>
      <c r="C28" s="24"/>
      <c r="D28" s="24"/>
      <c r="E28" s="24"/>
      <c r="F28" s="286"/>
    </row>
    <row r="29" spans="1:6" ht="15.75" thickBot="1" x14ac:dyDescent="0.3">
      <c r="A29" s="71">
        <v>42400</v>
      </c>
      <c r="B29" s="24"/>
      <c r="C29" s="24"/>
      <c r="D29" s="24"/>
      <c r="E29" s="24"/>
      <c r="F29" s="287"/>
    </row>
    <row r="30" spans="1:6" ht="15.75" thickTop="1" x14ac:dyDescent="0.25">
      <c r="A30" s="105" t="s">
        <v>4</v>
      </c>
      <c r="F30" s="72">
        <f>SUBTOTAL(109,FolhaDeHoras48[Duração])</f>
        <v>0</v>
      </c>
    </row>
  </sheetData>
  <pageMargins left="0.511811024" right="0.511811024" top="0.78740157499999996" bottom="0.78740157499999996" header="0.31496062000000002" footer="0.31496062000000002"/>
  <drawing r:id="rId1"/>
  <tableParts count="2">
    <tablePart r:id="rId2"/>
    <tablePart r:id="rId3"/>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
    <tabColor theme="1"/>
  </sheetPr>
  <dimension ref="A1"/>
  <sheetViews>
    <sheetView showGridLines="0" showRowColHeaders="0" workbookViewId="0"/>
  </sheetViews>
  <sheetFormatPr defaultColWidth="9.140625" defaultRowHeight="15" x14ac:dyDescent="0.25"/>
  <cols>
    <col min="1" max="19" width="9.140625" style="333" customWidth="1"/>
    <col min="20" max="16384" width="9.140625" style="333"/>
  </cols>
  <sheetData/>
  <pageMargins left="0.511811024" right="0.511811024" top="0.78740157499999996" bottom="0.78740157499999996" header="0.31496062000000002" footer="0.31496062000000002"/>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9">
    <tabColor rgb="FFFFC000"/>
  </sheetPr>
  <dimension ref="A1"/>
  <sheetViews>
    <sheetView showGridLines="0" showRowColHeaders="0" workbookViewId="0">
      <selection activeCell="F18" sqref="F18"/>
    </sheetView>
  </sheetViews>
  <sheetFormatPr defaultRowHeight="15" x14ac:dyDescent="0.25"/>
  <cols>
    <col min="1" max="1" width="12" style="334" bestFit="1" customWidth="1"/>
    <col min="2" max="2" width="21.140625" style="334" bestFit="1" customWidth="1"/>
    <col min="3" max="16384" width="9.140625" style="334"/>
  </cols>
  <sheetData/>
  <pageMargins left="0.511811024" right="0.511811024" top="0.78740157499999996" bottom="0.78740157499999996" header="0.31496062000000002" footer="0.31496062000000002"/>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6">
    <tabColor rgb="FF002060"/>
  </sheetPr>
  <dimension ref="A1:Q18"/>
  <sheetViews>
    <sheetView showGridLines="0" topLeftCell="C1" workbookViewId="0">
      <selection activeCell="Q1" sqref="Q1"/>
    </sheetView>
  </sheetViews>
  <sheetFormatPr defaultRowHeight="15" x14ac:dyDescent="0.25"/>
  <cols>
    <col min="1" max="1" width="18.7109375" bestFit="1" customWidth="1"/>
    <col min="2" max="2" width="14.5703125" bestFit="1" customWidth="1"/>
    <col min="15" max="15" width="2.7109375" customWidth="1"/>
    <col min="16" max="16" width="11.140625" customWidth="1"/>
    <col min="17" max="17" width="15.85546875" bestFit="1" customWidth="1"/>
  </cols>
  <sheetData>
    <row r="1" spans="1:17" ht="16.5" thickTop="1" thickBot="1" x14ac:dyDescent="0.3">
      <c r="A1" s="48"/>
      <c r="B1" s="51" t="s">
        <v>461</v>
      </c>
      <c r="C1" s="425" t="s">
        <v>462</v>
      </c>
      <c r="D1" s="426"/>
      <c r="E1" s="427"/>
      <c r="F1" s="428" t="s">
        <v>463</v>
      </c>
      <c r="G1" s="429"/>
      <c r="H1" s="430"/>
      <c r="I1" s="425" t="s">
        <v>464</v>
      </c>
      <c r="J1" s="426"/>
      <c r="K1" s="427"/>
      <c r="L1" s="428" t="s">
        <v>465</v>
      </c>
      <c r="M1" s="429"/>
      <c r="N1" s="430"/>
      <c r="P1" s="75" t="s">
        <v>589</v>
      </c>
      <c r="Q1" s="316"/>
    </row>
    <row r="2" spans="1:17" ht="15.75" thickTop="1" x14ac:dyDescent="0.25">
      <c r="A2" s="16" t="s">
        <v>42</v>
      </c>
      <c r="B2" s="16" t="s">
        <v>47</v>
      </c>
      <c r="C2" s="61" t="s">
        <v>433</v>
      </c>
      <c r="D2" s="61" t="s">
        <v>434</v>
      </c>
      <c r="E2" s="61" t="s">
        <v>435</v>
      </c>
      <c r="F2" s="62" t="s">
        <v>436</v>
      </c>
      <c r="G2" s="62" t="s">
        <v>437</v>
      </c>
      <c r="H2" s="62" t="s">
        <v>438</v>
      </c>
      <c r="I2" s="61" t="s">
        <v>439</v>
      </c>
      <c r="J2" s="61" t="s">
        <v>440</v>
      </c>
      <c r="K2" s="61" t="s">
        <v>441</v>
      </c>
      <c r="L2" s="62" t="s">
        <v>442</v>
      </c>
      <c r="M2" s="62" t="s">
        <v>443</v>
      </c>
      <c r="N2" s="62" t="s">
        <v>444</v>
      </c>
      <c r="P2" s="76" t="s">
        <v>590</v>
      </c>
      <c r="Q2" s="314">
        <f ca="1">RANDBETWEEN(3,4)+RAND()</f>
        <v>4.793633393144658</v>
      </c>
    </row>
    <row r="3" spans="1:17" x14ac:dyDescent="0.25">
      <c r="A3" s="6" t="s">
        <v>418</v>
      </c>
      <c r="B3" s="48" t="s">
        <v>445</v>
      </c>
      <c r="C3" s="6">
        <v>447</v>
      </c>
      <c r="D3" s="6">
        <v>166</v>
      </c>
      <c r="E3" s="6"/>
      <c r="F3" s="6">
        <v>215</v>
      </c>
      <c r="G3" s="6">
        <v>588</v>
      </c>
      <c r="H3" s="6">
        <v>409</v>
      </c>
      <c r="I3" s="6"/>
      <c r="J3" s="6">
        <v>926</v>
      </c>
      <c r="K3" s="6">
        <v>178</v>
      </c>
      <c r="L3" s="6">
        <v>479</v>
      </c>
      <c r="M3" s="6">
        <v>125</v>
      </c>
      <c r="N3" s="6">
        <v>906</v>
      </c>
    </row>
    <row r="4" spans="1:17" x14ac:dyDescent="0.25">
      <c r="A4" s="6" t="s">
        <v>415</v>
      </c>
      <c r="B4" s="48" t="s">
        <v>446</v>
      </c>
      <c r="C4" s="6">
        <v>889</v>
      </c>
      <c r="D4" s="6"/>
      <c r="E4" s="6">
        <v>936</v>
      </c>
      <c r="F4" s="6">
        <v>325</v>
      </c>
      <c r="G4" s="6">
        <v>454</v>
      </c>
      <c r="H4" s="6">
        <v>340</v>
      </c>
      <c r="I4" s="6"/>
      <c r="J4" s="6">
        <v>991</v>
      </c>
      <c r="K4" s="6"/>
      <c r="L4" s="6">
        <v>297</v>
      </c>
      <c r="M4" s="6">
        <v>786</v>
      </c>
      <c r="N4" s="6">
        <v>346</v>
      </c>
    </row>
    <row r="5" spans="1:17" x14ac:dyDescent="0.25">
      <c r="A5" s="6" t="s">
        <v>422</v>
      </c>
      <c r="B5" s="48" t="s">
        <v>447</v>
      </c>
      <c r="C5" s="6"/>
      <c r="D5" s="6">
        <v>746</v>
      </c>
      <c r="E5" s="6">
        <v>648</v>
      </c>
      <c r="F5" s="6">
        <v>731</v>
      </c>
      <c r="G5" s="6"/>
      <c r="H5" s="6">
        <v>117</v>
      </c>
      <c r="I5" s="6">
        <v>475</v>
      </c>
      <c r="J5" s="6">
        <v>436</v>
      </c>
      <c r="K5" s="6">
        <v>138</v>
      </c>
      <c r="L5" s="6">
        <v>992</v>
      </c>
      <c r="M5" s="6"/>
      <c r="N5" s="6"/>
    </row>
    <row r="6" spans="1:17" x14ac:dyDescent="0.25">
      <c r="A6" s="6" t="s">
        <v>426</v>
      </c>
      <c r="B6" s="48" t="s">
        <v>448</v>
      </c>
      <c r="C6" s="6">
        <v>955</v>
      </c>
      <c r="D6" s="6">
        <v>527</v>
      </c>
      <c r="E6" s="6">
        <v>977</v>
      </c>
      <c r="F6" s="6">
        <v>177</v>
      </c>
      <c r="G6" s="6">
        <v>627</v>
      </c>
      <c r="H6" s="6">
        <v>256</v>
      </c>
      <c r="I6" s="6">
        <v>654</v>
      </c>
      <c r="J6" s="6">
        <v>533</v>
      </c>
      <c r="K6" s="6">
        <v>806</v>
      </c>
      <c r="L6" s="6">
        <v>294</v>
      </c>
      <c r="M6" s="6">
        <v>716</v>
      </c>
      <c r="N6" s="6">
        <v>699</v>
      </c>
    </row>
    <row r="7" spans="1:17" x14ac:dyDescent="0.25">
      <c r="A7" s="6" t="s">
        <v>421</v>
      </c>
      <c r="B7" s="48" t="s">
        <v>449</v>
      </c>
      <c r="C7" s="6">
        <v>701</v>
      </c>
      <c r="D7" s="6">
        <v>356</v>
      </c>
      <c r="E7" s="6">
        <v>410</v>
      </c>
      <c r="F7" s="6">
        <v>187</v>
      </c>
      <c r="G7" s="6">
        <v>678</v>
      </c>
      <c r="H7" s="6">
        <v>353</v>
      </c>
      <c r="I7" s="6">
        <v>369</v>
      </c>
      <c r="J7" s="6">
        <v>937</v>
      </c>
      <c r="K7" s="6">
        <v>759</v>
      </c>
      <c r="L7" s="6"/>
      <c r="M7" s="6">
        <v>689</v>
      </c>
      <c r="N7" s="6">
        <v>796</v>
      </c>
    </row>
    <row r="8" spans="1:17" x14ac:dyDescent="0.25">
      <c r="A8" s="6" t="s">
        <v>416</v>
      </c>
      <c r="B8" s="48" t="s">
        <v>450</v>
      </c>
      <c r="C8" s="6"/>
      <c r="D8" s="6">
        <v>912</v>
      </c>
      <c r="E8" s="6">
        <v>725</v>
      </c>
      <c r="F8" s="6"/>
      <c r="G8" s="6">
        <v>714</v>
      </c>
      <c r="H8" s="6">
        <v>725</v>
      </c>
      <c r="I8" s="6"/>
      <c r="J8" s="6"/>
      <c r="K8" s="6"/>
      <c r="L8" s="6">
        <v>803</v>
      </c>
      <c r="M8" s="6">
        <v>925</v>
      </c>
      <c r="N8" s="6"/>
    </row>
    <row r="9" spans="1:17" x14ac:dyDescent="0.25">
      <c r="A9" s="6" t="s">
        <v>424</v>
      </c>
      <c r="B9" s="48" t="s">
        <v>451</v>
      </c>
      <c r="C9" s="6">
        <v>766</v>
      </c>
      <c r="D9" s="6">
        <v>968</v>
      </c>
      <c r="E9" s="6">
        <v>837</v>
      </c>
      <c r="F9" s="6">
        <v>652</v>
      </c>
      <c r="G9" s="6"/>
      <c r="H9" s="6">
        <v>720</v>
      </c>
      <c r="I9" s="6">
        <v>668</v>
      </c>
      <c r="J9" s="6">
        <v>892</v>
      </c>
      <c r="K9" s="6">
        <v>801</v>
      </c>
      <c r="L9" s="6">
        <v>645</v>
      </c>
      <c r="M9" s="6">
        <v>924</v>
      </c>
      <c r="N9" s="6">
        <v>980</v>
      </c>
    </row>
    <row r="10" spans="1:17" x14ac:dyDescent="0.25">
      <c r="A10" s="6" t="s">
        <v>413</v>
      </c>
      <c r="B10" s="48" t="s">
        <v>452</v>
      </c>
      <c r="C10" s="6">
        <v>730</v>
      </c>
      <c r="D10" s="6"/>
      <c r="E10" s="6">
        <v>887</v>
      </c>
      <c r="F10" s="6"/>
      <c r="G10" s="6">
        <v>739</v>
      </c>
      <c r="H10" s="6">
        <v>753</v>
      </c>
      <c r="I10" s="6"/>
      <c r="J10" s="6">
        <v>978</v>
      </c>
      <c r="K10" s="6"/>
      <c r="L10" s="6">
        <v>965</v>
      </c>
      <c r="M10" s="6">
        <v>917</v>
      </c>
      <c r="N10" s="6">
        <v>837</v>
      </c>
    </row>
    <row r="11" spans="1:17" x14ac:dyDescent="0.25">
      <c r="A11" s="6" t="s">
        <v>414</v>
      </c>
      <c r="B11" s="48" t="s">
        <v>453</v>
      </c>
      <c r="C11" s="6">
        <v>752</v>
      </c>
      <c r="D11" s="6">
        <v>755</v>
      </c>
      <c r="E11" s="6">
        <v>936</v>
      </c>
      <c r="F11" s="6">
        <v>813</v>
      </c>
      <c r="G11" s="6">
        <v>742</v>
      </c>
      <c r="H11" s="6">
        <v>912</v>
      </c>
      <c r="I11" s="6">
        <v>605</v>
      </c>
      <c r="J11" s="6">
        <v>607</v>
      </c>
      <c r="K11" s="6">
        <v>894</v>
      </c>
      <c r="L11" s="6">
        <v>584</v>
      </c>
      <c r="M11" s="6"/>
      <c r="N11" s="6">
        <v>594</v>
      </c>
    </row>
    <row r="12" spans="1:17" x14ac:dyDescent="0.25">
      <c r="A12" s="6" t="s">
        <v>425</v>
      </c>
      <c r="B12" s="48" t="s">
        <v>454</v>
      </c>
      <c r="C12" s="6">
        <v>657</v>
      </c>
      <c r="D12" s="6">
        <v>745</v>
      </c>
      <c r="E12" s="6">
        <v>786</v>
      </c>
      <c r="F12" s="6">
        <v>835</v>
      </c>
      <c r="G12" s="6">
        <v>682</v>
      </c>
      <c r="H12" s="6"/>
      <c r="I12" s="6">
        <v>708</v>
      </c>
      <c r="J12" s="6">
        <v>732</v>
      </c>
      <c r="K12" s="6">
        <v>746</v>
      </c>
      <c r="L12" s="6">
        <v>866</v>
      </c>
      <c r="M12" s="6">
        <v>926</v>
      </c>
      <c r="N12" s="6">
        <v>938</v>
      </c>
    </row>
    <row r="13" spans="1:17" x14ac:dyDescent="0.25">
      <c r="A13" s="6" t="s">
        <v>405</v>
      </c>
      <c r="B13" s="48" t="s">
        <v>455</v>
      </c>
      <c r="C13" s="6">
        <v>774</v>
      </c>
      <c r="D13" s="6">
        <v>638</v>
      </c>
      <c r="E13" s="6">
        <v>758</v>
      </c>
      <c r="F13" s="6"/>
      <c r="G13" s="6"/>
      <c r="H13" s="6">
        <v>962</v>
      </c>
      <c r="I13" s="6">
        <v>701</v>
      </c>
      <c r="J13" s="6">
        <v>873</v>
      </c>
      <c r="K13" s="6"/>
      <c r="L13" s="6">
        <v>787</v>
      </c>
      <c r="M13" s="6">
        <v>687</v>
      </c>
      <c r="N13" s="6"/>
    </row>
    <row r="14" spans="1:17" x14ac:dyDescent="0.25">
      <c r="A14" s="6" t="s">
        <v>420</v>
      </c>
      <c r="B14" s="48" t="s">
        <v>456</v>
      </c>
      <c r="C14" s="6"/>
      <c r="D14" s="6">
        <v>931</v>
      </c>
      <c r="E14" s="6">
        <v>967</v>
      </c>
      <c r="F14" s="6">
        <v>917</v>
      </c>
      <c r="G14" s="6">
        <v>854</v>
      </c>
      <c r="H14" s="6">
        <v>975</v>
      </c>
      <c r="I14" s="6">
        <v>920</v>
      </c>
      <c r="J14" s="6">
        <v>915</v>
      </c>
      <c r="K14" s="6">
        <v>872</v>
      </c>
      <c r="L14" s="6">
        <v>916</v>
      </c>
      <c r="M14" s="6"/>
      <c r="N14" s="6"/>
    </row>
    <row r="15" spans="1:17" x14ac:dyDescent="0.25">
      <c r="A15" s="6" t="s">
        <v>411</v>
      </c>
      <c r="B15" s="48" t="s">
        <v>457</v>
      </c>
      <c r="C15" s="6">
        <v>953</v>
      </c>
      <c r="D15" s="6"/>
      <c r="E15" s="6">
        <v>900</v>
      </c>
      <c r="F15" s="6"/>
      <c r="G15" s="6">
        <v>954</v>
      </c>
      <c r="H15" s="6"/>
      <c r="I15" s="6"/>
      <c r="J15" s="6">
        <v>850</v>
      </c>
      <c r="K15" s="6">
        <v>768</v>
      </c>
      <c r="L15" s="6">
        <v>621</v>
      </c>
      <c r="M15" s="6">
        <v>756</v>
      </c>
      <c r="N15" s="6">
        <v>932</v>
      </c>
    </row>
    <row r="16" spans="1:17" x14ac:dyDescent="0.25">
      <c r="A16" s="6" t="s">
        <v>409</v>
      </c>
      <c r="B16" s="48" t="s">
        <v>458</v>
      </c>
      <c r="C16" s="6">
        <v>956</v>
      </c>
      <c r="D16" s="6">
        <v>701</v>
      </c>
      <c r="E16" s="6">
        <v>791</v>
      </c>
      <c r="F16" s="6">
        <v>603</v>
      </c>
      <c r="G16" s="6">
        <v>802</v>
      </c>
      <c r="H16" s="6">
        <v>650</v>
      </c>
      <c r="I16" s="6">
        <v>706</v>
      </c>
      <c r="J16" s="6">
        <v>837</v>
      </c>
      <c r="K16" s="6">
        <v>797</v>
      </c>
      <c r="L16" s="6">
        <v>892</v>
      </c>
      <c r="M16" s="6">
        <v>927</v>
      </c>
      <c r="N16" s="6">
        <v>954</v>
      </c>
    </row>
    <row r="17" spans="1:14" x14ac:dyDescent="0.25">
      <c r="A17" s="6" t="s">
        <v>423</v>
      </c>
      <c r="B17" s="48" t="s">
        <v>459</v>
      </c>
      <c r="C17" s="6">
        <v>790</v>
      </c>
      <c r="D17" s="6"/>
      <c r="E17" s="6">
        <v>607</v>
      </c>
      <c r="F17" s="6">
        <v>882</v>
      </c>
      <c r="G17" s="6"/>
      <c r="H17" s="6">
        <v>897</v>
      </c>
      <c r="I17" s="6">
        <v>840</v>
      </c>
      <c r="J17" s="6">
        <v>750</v>
      </c>
      <c r="K17" s="6">
        <v>746</v>
      </c>
      <c r="L17" s="6"/>
      <c r="M17" s="6">
        <v>675</v>
      </c>
      <c r="N17" s="6">
        <v>726</v>
      </c>
    </row>
    <row r="18" spans="1:14" x14ac:dyDescent="0.25">
      <c r="A18" s="6" t="s">
        <v>427</v>
      </c>
      <c r="B18" s="48" t="s">
        <v>460</v>
      </c>
      <c r="C18" s="6">
        <v>857</v>
      </c>
      <c r="D18" s="6">
        <v>808</v>
      </c>
      <c r="E18" s="6">
        <v>792</v>
      </c>
      <c r="F18" s="6">
        <v>740</v>
      </c>
      <c r="G18" s="6">
        <v>900</v>
      </c>
      <c r="H18" s="6">
        <v>786</v>
      </c>
      <c r="I18" s="6"/>
      <c r="J18" s="6">
        <v>706</v>
      </c>
      <c r="K18" s="6">
        <v>665</v>
      </c>
      <c r="L18" s="6">
        <v>741</v>
      </c>
      <c r="M18" s="6">
        <v>584</v>
      </c>
      <c r="N18" s="6"/>
    </row>
  </sheetData>
  <mergeCells count="4">
    <mergeCell ref="C1:E1"/>
    <mergeCell ref="F1:H1"/>
    <mergeCell ref="I1:K1"/>
    <mergeCell ref="L1:N1"/>
  </mergeCells>
  <pageMargins left="0.511811024" right="0.511811024" top="0.78740157499999996" bottom="0.78740157499999996" header="0.31496062000000002" footer="0.31496062000000002"/>
  <drawing r:id="rId1"/>
  <tableParts count="1">
    <tablePart r:id="rId2"/>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7">
    <tabColor rgb="FF002060"/>
  </sheetPr>
  <dimension ref="A1:Q18"/>
  <sheetViews>
    <sheetView showGridLines="0" workbookViewId="0">
      <selection activeCell="Q1" sqref="Q1"/>
    </sheetView>
  </sheetViews>
  <sheetFormatPr defaultRowHeight="15" x14ac:dyDescent="0.25"/>
  <cols>
    <col min="1" max="1" width="18.7109375" style="48" bestFit="1" customWidth="1"/>
    <col min="2" max="2" width="14.5703125" style="48" bestFit="1" customWidth="1"/>
    <col min="3" max="14" width="9.140625" style="48"/>
    <col min="15" max="15" width="2.7109375" style="48" customWidth="1"/>
    <col min="16" max="16" width="11.140625" style="48" customWidth="1"/>
    <col min="17" max="17" width="15.85546875" style="48" bestFit="1" customWidth="1"/>
    <col min="18" max="16384" width="9.140625" style="48"/>
  </cols>
  <sheetData>
    <row r="1" spans="1:17" ht="16.5" thickTop="1" thickBot="1" x14ac:dyDescent="0.3">
      <c r="B1" s="51" t="s">
        <v>461</v>
      </c>
      <c r="C1" s="425" t="s">
        <v>462</v>
      </c>
      <c r="D1" s="426"/>
      <c r="E1" s="427"/>
      <c r="F1" s="428" t="s">
        <v>463</v>
      </c>
      <c r="G1" s="429"/>
      <c r="H1" s="430"/>
      <c r="I1" s="425" t="s">
        <v>464</v>
      </c>
      <c r="J1" s="426"/>
      <c r="K1" s="427"/>
      <c r="L1" s="428" t="s">
        <v>465</v>
      </c>
      <c r="M1" s="429"/>
      <c r="N1" s="430"/>
      <c r="P1" s="75" t="s">
        <v>591</v>
      </c>
      <c r="Q1" s="315"/>
    </row>
    <row r="2" spans="1:17" ht="15.75" thickTop="1" x14ac:dyDescent="0.25">
      <c r="A2" s="16" t="s">
        <v>42</v>
      </c>
      <c r="B2" s="16" t="s">
        <v>47</v>
      </c>
      <c r="C2" s="61" t="s">
        <v>433</v>
      </c>
      <c r="D2" s="61" t="s">
        <v>434</v>
      </c>
      <c r="E2" s="61" t="s">
        <v>435</v>
      </c>
      <c r="F2" s="62" t="s">
        <v>436</v>
      </c>
      <c r="G2" s="62" t="s">
        <v>437</v>
      </c>
      <c r="H2" s="62" t="s">
        <v>438</v>
      </c>
      <c r="I2" s="61" t="s">
        <v>439</v>
      </c>
      <c r="J2" s="61" t="s">
        <v>440</v>
      </c>
      <c r="K2" s="61" t="s">
        <v>441</v>
      </c>
      <c r="L2" s="62" t="s">
        <v>442</v>
      </c>
      <c r="M2" s="62" t="s">
        <v>443</v>
      </c>
      <c r="N2" s="62" t="s">
        <v>444</v>
      </c>
      <c r="P2" s="76" t="s">
        <v>590</v>
      </c>
      <c r="Q2" s="314">
        <f ca="1">RANDBETWEEN(3,4)+RAND()</f>
        <v>4.2153379803676909</v>
      </c>
    </row>
    <row r="3" spans="1:17" x14ac:dyDescent="0.25">
      <c r="A3" s="6" t="s">
        <v>418</v>
      </c>
      <c r="B3" s="48" t="s">
        <v>445</v>
      </c>
      <c r="C3" s="6">
        <v>447</v>
      </c>
      <c r="D3" s="6">
        <v>166</v>
      </c>
      <c r="E3" s="6"/>
      <c r="F3" s="6">
        <v>215</v>
      </c>
      <c r="G3" s="6">
        <v>588</v>
      </c>
      <c r="H3" s="6">
        <v>409</v>
      </c>
      <c r="I3" s="6"/>
      <c r="J3" s="6">
        <v>926</v>
      </c>
      <c r="K3" s="6">
        <v>178</v>
      </c>
      <c r="L3" s="6">
        <v>479</v>
      </c>
      <c r="M3" s="6">
        <v>125</v>
      </c>
      <c r="N3" s="6">
        <v>906</v>
      </c>
    </row>
    <row r="4" spans="1:17" x14ac:dyDescent="0.25">
      <c r="A4" s="6" t="s">
        <v>415</v>
      </c>
      <c r="B4" s="48" t="s">
        <v>446</v>
      </c>
      <c r="C4" s="6">
        <v>889</v>
      </c>
      <c r="D4" s="6"/>
      <c r="E4" s="6">
        <v>936</v>
      </c>
      <c r="F4" s="6">
        <v>325</v>
      </c>
      <c r="G4" s="6">
        <v>454</v>
      </c>
      <c r="H4" s="6">
        <v>340</v>
      </c>
      <c r="I4" s="6"/>
      <c r="J4" s="6">
        <v>991</v>
      </c>
      <c r="K4" s="6"/>
      <c r="L4" s="6">
        <v>297</v>
      </c>
      <c r="M4" s="6">
        <v>786</v>
      </c>
      <c r="N4" s="6">
        <v>346</v>
      </c>
      <c r="Q4"/>
    </row>
    <row r="5" spans="1:17" x14ac:dyDescent="0.25">
      <c r="A5" s="6" t="s">
        <v>422</v>
      </c>
      <c r="B5" s="48" t="s">
        <v>447</v>
      </c>
      <c r="C5" s="6"/>
      <c r="D5" s="6">
        <v>746</v>
      </c>
      <c r="E5" s="6">
        <v>648</v>
      </c>
      <c r="F5" s="6">
        <v>731</v>
      </c>
      <c r="G5" s="6">
        <v>405</v>
      </c>
      <c r="H5" s="6">
        <v>117</v>
      </c>
      <c r="I5" s="6">
        <v>475</v>
      </c>
      <c r="J5" s="6">
        <v>436</v>
      </c>
      <c r="K5" s="6">
        <v>138</v>
      </c>
      <c r="L5" s="6">
        <v>992</v>
      </c>
      <c r="M5" s="6"/>
      <c r="N5" s="6"/>
    </row>
    <row r="6" spans="1:17" x14ac:dyDescent="0.25">
      <c r="A6" s="6" t="s">
        <v>426</v>
      </c>
      <c r="B6" s="48" t="s">
        <v>448</v>
      </c>
      <c r="C6" s="6">
        <v>955</v>
      </c>
      <c r="D6" s="6">
        <v>527</v>
      </c>
      <c r="E6" s="6">
        <v>977</v>
      </c>
      <c r="F6" s="6">
        <v>177</v>
      </c>
      <c r="G6" s="6">
        <v>627</v>
      </c>
      <c r="H6" s="6">
        <v>256</v>
      </c>
      <c r="I6" s="6">
        <v>654</v>
      </c>
      <c r="J6" s="6">
        <v>533</v>
      </c>
      <c r="K6" s="6">
        <v>806</v>
      </c>
      <c r="L6" s="6">
        <v>294</v>
      </c>
      <c r="M6" s="6">
        <v>716</v>
      </c>
      <c r="N6" s="6">
        <v>699</v>
      </c>
    </row>
    <row r="7" spans="1:17" x14ac:dyDescent="0.25">
      <c r="A7" s="6" t="s">
        <v>421</v>
      </c>
      <c r="B7" s="48" t="s">
        <v>449</v>
      </c>
      <c r="C7" s="6">
        <v>701</v>
      </c>
      <c r="D7" s="6">
        <v>356</v>
      </c>
      <c r="E7" s="6">
        <v>410</v>
      </c>
      <c r="F7" s="6">
        <v>187</v>
      </c>
      <c r="G7" s="6">
        <v>678</v>
      </c>
      <c r="H7" s="6">
        <v>353</v>
      </c>
      <c r="I7" s="6">
        <v>369</v>
      </c>
      <c r="J7" s="6">
        <v>937</v>
      </c>
      <c r="K7" s="6">
        <v>759</v>
      </c>
      <c r="L7" s="6"/>
      <c r="M7" s="6">
        <v>689</v>
      </c>
      <c r="N7" s="6">
        <v>796</v>
      </c>
    </row>
    <row r="8" spans="1:17" x14ac:dyDescent="0.25">
      <c r="A8" s="6" t="s">
        <v>416</v>
      </c>
      <c r="B8" s="48" t="s">
        <v>450</v>
      </c>
      <c r="C8" s="6"/>
      <c r="D8" s="6">
        <v>912</v>
      </c>
      <c r="E8" s="6">
        <v>725</v>
      </c>
      <c r="F8" s="6"/>
      <c r="G8" s="6">
        <v>714</v>
      </c>
      <c r="H8" s="6">
        <v>725</v>
      </c>
      <c r="I8" s="6"/>
      <c r="J8" s="6"/>
      <c r="K8" s="6"/>
      <c r="L8" s="6">
        <v>803</v>
      </c>
      <c r="M8" s="6">
        <v>925</v>
      </c>
      <c r="N8" s="6">
        <v>826</v>
      </c>
    </row>
    <row r="9" spans="1:17" x14ac:dyDescent="0.25">
      <c r="A9" s="6" t="s">
        <v>424</v>
      </c>
      <c r="B9" s="48" t="s">
        <v>451</v>
      </c>
      <c r="C9" s="6">
        <v>766</v>
      </c>
      <c r="D9" s="6">
        <v>968</v>
      </c>
      <c r="E9" s="6">
        <v>837</v>
      </c>
      <c r="F9" s="6">
        <v>652</v>
      </c>
      <c r="G9" s="6"/>
      <c r="H9" s="6">
        <v>720</v>
      </c>
      <c r="I9" s="6">
        <v>668</v>
      </c>
      <c r="J9" s="6">
        <v>892</v>
      </c>
      <c r="K9" s="6">
        <v>801</v>
      </c>
      <c r="L9" s="6">
        <v>645</v>
      </c>
      <c r="M9" s="6">
        <v>924</v>
      </c>
      <c r="N9" s="6">
        <v>980</v>
      </c>
    </row>
    <row r="10" spans="1:17" x14ac:dyDescent="0.25">
      <c r="A10" s="6" t="s">
        <v>413</v>
      </c>
      <c r="B10" s="48" t="s">
        <v>452</v>
      </c>
      <c r="C10" s="6">
        <v>730</v>
      </c>
      <c r="D10" s="6"/>
      <c r="E10" s="6">
        <v>887</v>
      </c>
      <c r="F10" s="6">
        <v>599</v>
      </c>
      <c r="G10" s="6">
        <v>739</v>
      </c>
      <c r="H10" s="6">
        <v>753</v>
      </c>
      <c r="I10" s="6"/>
      <c r="J10" s="6">
        <v>978</v>
      </c>
      <c r="K10" s="6">
        <v>802</v>
      </c>
      <c r="L10" s="6">
        <v>965</v>
      </c>
      <c r="M10" s="6">
        <v>917</v>
      </c>
      <c r="N10" s="6">
        <v>837</v>
      </c>
    </row>
    <row r="11" spans="1:17" x14ac:dyDescent="0.25">
      <c r="A11" s="6" t="s">
        <v>414</v>
      </c>
      <c r="B11" s="48" t="s">
        <v>453</v>
      </c>
      <c r="C11" s="6">
        <v>752</v>
      </c>
      <c r="D11" s="6">
        <v>755</v>
      </c>
      <c r="E11" s="6">
        <v>936</v>
      </c>
      <c r="F11" s="6">
        <v>813</v>
      </c>
      <c r="G11" s="6">
        <v>742</v>
      </c>
      <c r="H11" s="6">
        <v>912</v>
      </c>
      <c r="I11" s="6">
        <v>605</v>
      </c>
      <c r="J11" s="6">
        <v>607</v>
      </c>
      <c r="K11" s="6">
        <v>894</v>
      </c>
      <c r="L11" s="6">
        <v>584</v>
      </c>
      <c r="M11" s="6"/>
      <c r="N11" s="6">
        <v>594</v>
      </c>
    </row>
    <row r="12" spans="1:17" x14ac:dyDescent="0.25">
      <c r="A12" s="6" t="s">
        <v>425</v>
      </c>
      <c r="B12" s="48" t="s">
        <v>454</v>
      </c>
      <c r="C12" s="6">
        <v>657</v>
      </c>
      <c r="D12" s="6">
        <v>745</v>
      </c>
      <c r="E12" s="6">
        <v>786</v>
      </c>
      <c r="F12" s="6">
        <v>835</v>
      </c>
      <c r="G12" s="6">
        <v>682</v>
      </c>
      <c r="H12" s="6"/>
      <c r="I12" s="6">
        <v>708</v>
      </c>
      <c r="J12" s="6">
        <v>732</v>
      </c>
      <c r="K12" s="6">
        <v>746</v>
      </c>
      <c r="L12" s="6">
        <v>866</v>
      </c>
      <c r="M12" s="6">
        <v>926</v>
      </c>
      <c r="N12" s="6">
        <v>938</v>
      </c>
    </row>
    <row r="13" spans="1:17" x14ac:dyDescent="0.25">
      <c r="A13" s="6" t="s">
        <v>405</v>
      </c>
      <c r="B13" s="48" t="s">
        <v>455</v>
      </c>
      <c r="C13" s="6">
        <v>774</v>
      </c>
      <c r="D13" s="6">
        <v>638</v>
      </c>
      <c r="E13" s="6">
        <v>758</v>
      </c>
      <c r="F13" s="6">
        <v>596</v>
      </c>
      <c r="G13" s="6">
        <v>876</v>
      </c>
      <c r="H13" s="6">
        <v>962</v>
      </c>
      <c r="I13" s="6">
        <v>701</v>
      </c>
      <c r="J13" s="6">
        <v>873</v>
      </c>
      <c r="K13" s="6"/>
      <c r="L13" s="6">
        <v>787</v>
      </c>
      <c r="M13" s="6">
        <v>687</v>
      </c>
      <c r="N13" s="6"/>
    </row>
    <row r="14" spans="1:17" x14ac:dyDescent="0.25">
      <c r="A14" s="6" t="s">
        <v>420</v>
      </c>
      <c r="B14" s="48" t="s">
        <v>456</v>
      </c>
      <c r="C14" s="6"/>
      <c r="D14" s="6">
        <v>931</v>
      </c>
      <c r="E14" s="6">
        <v>967</v>
      </c>
      <c r="F14" s="6">
        <v>917</v>
      </c>
      <c r="G14" s="6">
        <v>854</v>
      </c>
      <c r="H14" s="6">
        <v>975</v>
      </c>
      <c r="I14" s="6">
        <v>920</v>
      </c>
      <c r="J14" s="6">
        <v>915</v>
      </c>
      <c r="K14" s="6">
        <v>872</v>
      </c>
      <c r="L14" s="6">
        <v>916</v>
      </c>
      <c r="M14" s="6"/>
      <c r="N14" s="6">
        <v>856</v>
      </c>
    </row>
    <row r="15" spans="1:17" x14ac:dyDescent="0.25">
      <c r="A15" s="6" t="s">
        <v>411</v>
      </c>
      <c r="B15" s="48" t="s">
        <v>457</v>
      </c>
      <c r="C15" s="6">
        <v>953</v>
      </c>
      <c r="D15" s="6"/>
      <c r="E15" s="6">
        <v>900</v>
      </c>
      <c r="F15" s="6"/>
      <c r="G15" s="6">
        <v>954</v>
      </c>
      <c r="H15" s="6"/>
      <c r="I15" s="6"/>
      <c r="J15" s="6">
        <v>850</v>
      </c>
      <c r="K15" s="6">
        <v>768</v>
      </c>
      <c r="L15" s="6">
        <v>621</v>
      </c>
      <c r="M15" s="6">
        <v>756</v>
      </c>
      <c r="N15" s="6">
        <v>932</v>
      </c>
    </row>
    <row r="16" spans="1:17" x14ac:dyDescent="0.25">
      <c r="A16" s="6" t="s">
        <v>409</v>
      </c>
      <c r="B16" s="48" t="s">
        <v>458</v>
      </c>
      <c r="C16" s="6">
        <v>956</v>
      </c>
      <c r="D16" s="6">
        <v>701</v>
      </c>
      <c r="E16" s="6">
        <v>791</v>
      </c>
      <c r="F16" s="6">
        <v>603</v>
      </c>
      <c r="G16" s="6">
        <v>802</v>
      </c>
      <c r="H16" s="6">
        <v>650</v>
      </c>
      <c r="I16" s="6">
        <v>706</v>
      </c>
      <c r="J16" s="6">
        <v>837</v>
      </c>
      <c r="K16" s="6">
        <v>797</v>
      </c>
      <c r="L16" s="6">
        <v>892</v>
      </c>
      <c r="M16" s="6">
        <v>927</v>
      </c>
      <c r="N16" s="6">
        <v>954</v>
      </c>
    </row>
    <row r="17" spans="1:14" x14ac:dyDescent="0.25">
      <c r="A17" s="6" t="s">
        <v>423</v>
      </c>
      <c r="B17" s="48" t="s">
        <v>459</v>
      </c>
      <c r="C17" s="6">
        <v>790</v>
      </c>
      <c r="D17" s="6"/>
      <c r="E17" s="6">
        <v>607</v>
      </c>
      <c r="F17" s="6">
        <v>882</v>
      </c>
      <c r="G17" s="6">
        <v>716</v>
      </c>
      <c r="H17" s="6">
        <v>897</v>
      </c>
      <c r="I17" s="6">
        <v>840</v>
      </c>
      <c r="J17" s="6">
        <v>750</v>
      </c>
      <c r="K17" s="6">
        <v>746</v>
      </c>
      <c r="L17" s="6"/>
      <c r="M17" s="6">
        <v>675</v>
      </c>
      <c r="N17" s="6">
        <v>726</v>
      </c>
    </row>
    <row r="18" spans="1:14" x14ac:dyDescent="0.25">
      <c r="A18" s="6" t="s">
        <v>427</v>
      </c>
      <c r="B18" s="48" t="s">
        <v>460</v>
      </c>
      <c r="C18" s="6">
        <v>857</v>
      </c>
      <c r="D18" s="6">
        <v>808</v>
      </c>
      <c r="E18" s="6">
        <v>792</v>
      </c>
      <c r="F18" s="6">
        <v>740</v>
      </c>
      <c r="G18" s="6">
        <v>900</v>
      </c>
      <c r="H18" s="6">
        <v>786</v>
      </c>
      <c r="I18" s="6"/>
      <c r="J18" s="6">
        <v>706</v>
      </c>
      <c r="K18" s="6">
        <v>665</v>
      </c>
      <c r="L18" s="6">
        <v>741</v>
      </c>
      <c r="M18" s="6">
        <v>584</v>
      </c>
      <c r="N18" s="6">
        <v>684</v>
      </c>
    </row>
  </sheetData>
  <mergeCells count="4">
    <mergeCell ref="C1:E1"/>
    <mergeCell ref="F1:H1"/>
    <mergeCell ref="I1:K1"/>
    <mergeCell ref="L1:N1"/>
  </mergeCells>
  <pageMargins left="0.511811024" right="0.511811024" top="0.78740157499999996" bottom="0.78740157499999996" header="0.31496062000000002" footer="0.31496062000000002"/>
  <drawing r:id="rId1"/>
  <tableParts count="1">
    <tablePart r:id="rId2"/>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8">
    <tabColor rgb="FF002060"/>
  </sheetPr>
  <dimension ref="A1:I27"/>
  <sheetViews>
    <sheetView showGridLines="0" workbookViewId="0">
      <selection activeCell="E2" sqref="E2"/>
    </sheetView>
  </sheetViews>
  <sheetFormatPr defaultRowHeight="15" x14ac:dyDescent="0.25"/>
  <cols>
    <col min="1" max="1" width="17.28515625" style="48" bestFit="1" customWidth="1"/>
    <col min="2" max="2" width="6.140625" style="48" bestFit="1" customWidth="1"/>
    <col min="3" max="3" width="7.140625" style="48" bestFit="1" customWidth="1"/>
    <col min="4" max="4" width="6.85546875" style="48" bestFit="1" customWidth="1"/>
    <col min="5" max="5" width="18.7109375" style="48" customWidth="1"/>
    <col min="6" max="16384" width="9.140625" style="48"/>
  </cols>
  <sheetData>
    <row r="1" spans="1:9" ht="15.75" thickBot="1" x14ac:dyDescent="0.3">
      <c r="A1" s="48" t="s">
        <v>40</v>
      </c>
      <c r="B1" s="48" t="s">
        <v>584</v>
      </c>
      <c r="C1" s="48" t="s">
        <v>585</v>
      </c>
      <c r="D1" s="48" t="s">
        <v>586</v>
      </c>
      <c r="E1" s="48" t="s">
        <v>193</v>
      </c>
      <c r="I1"/>
    </row>
    <row r="2" spans="1:9" ht="15.75" thickTop="1" x14ac:dyDescent="0.25">
      <c r="A2" s="48" t="s">
        <v>403</v>
      </c>
      <c r="B2" s="48">
        <v>12</v>
      </c>
      <c r="C2" s="48">
        <v>5</v>
      </c>
      <c r="D2" s="48">
        <v>1969</v>
      </c>
      <c r="E2" s="202"/>
    </row>
    <row r="3" spans="1:9" x14ac:dyDescent="0.25">
      <c r="A3" s="48" t="s">
        <v>405</v>
      </c>
      <c r="B3" s="48">
        <v>29</v>
      </c>
      <c r="C3" s="48">
        <v>4</v>
      </c>
      <c r="D3" s="48">
        <v>1980</v>
      </c>
      <c r="E3" s="203"/>
    </row>
    <row r="4" spans="1:9" x14ac:dyDescent="0.25">
      <c r="A4" s="48" t="s">
        <v>407</v>
      </c>
      <c r="B4" s="48">
        <v>7</v>
      </c>
      <c r="C4" s="48">
        <v>10</v>
      </c>
      <c r="D4" s="48">
        <v>1988</v>
      </c>
      <c r="E4" s="203"/>
    </row>
    <row r="5" spans="1:9" x14ac:dyDescent="0.25">
      <c r="A5" s="48" t="s">
        <v>409</v>
      </c>
      <c r="B5" s="48">
        <v>8</v>
      </c>
      <c r="C5" s="48">
        <v>1</v>
      </c>
      <c r="D5" s="48">
        <v>1952</v>
      </c>
      <c r="E5" s="203"/>
    </row>
    <row r="6" spans="1:9" x14ac:dyDescent="0.25">
      <c r="A6" s="48" t="s">
        <v>411</v>
      </c>
      <c r="B6" s="48">
        <v>30</v>
      </c>
      <c r="C6" s="48">
        <v>4</v>
      </c>
      <c r="D6" s="48">
        <v>1963</v>
      </c>
      <c r="E6" s="203"/>
    </row>
    <row r="7" spans="1:9" x14ac:dyDescent="0.25">
      <c r="A7" s="48" t="s">
        <v>413</v>
      </c>
      <c r="B7" s="48">
        <v>20</v>
      </c>
      <c r="C7" s="48">
        <v>8</v>
      </c>
      <c r="D7" s="48">
        <v>1955</v>
      </c>
      <c r="E7" s="203"/>
    </row>
    <row r="8" spans="1:9" x14ac:dyDescent="0.25">
      <c r="A8" s="48" t="s">
        <v>414</v>
      </c>
      <c r="B8" s="48">
        <v>30</v>
      </c>
      <c r="C8" s="48">
        <v>1</v>
      </c>
      <c r="D8" s="48">
        <v>1993</v>
      </c>
      <c r="E8" s="203"/>
    </row>
    <row r="9" spans="1:9" x14ac:dyDescent="0.25">
      <c r="A9" s="48" t="s">
        <v>415</v>
      </c>
      <c r="B9" s="48">
        <v>25</v>
      </c>
      <c r="C9" s="48">
        <v>7</v>
      </c>
      <c r="D9" s="48">
        <v>1981</v>
      </c>
      <c r="E9" s="203"/>
    </row>
    <row r="10" spans="1:9" x14ac:dyDescent="0.25">
      <c r="A10" s="48" t="s">
        <v>416</v>
      </c>
      <c r="B10" s="48">
        <v>7</v>
      </c>
      <c r="C10" s="48">
        <v>5</v>
      </c>
      <c r="D10" s="48">
        <v>1950</v>
      </c>
      <c r="E10" s="203"/>
    </row>
    <row r="11" spans="1:9" x14ac:dyDescent="0.25">
      <c r="A11" s="48" t="s">
        <v>417</v>
      </c>
      <c r="B11" s="48">
        <v>1</v>
      </c>
      <c r="C11" s="48">
        <v>7</v>
      </c>
      <c r="D11" s="48">
        <v>1979</v>
      </c>
      <c r="E11" s="203"/>
    </row>
    <row r="12" spans="1:9" x14ac:dyDescent="0.25">
      <c r="A12" s="48" t="s">
        <v>418</v>
      </c>
      <c r="B12" s="48">
        <v>11</v>
      </c>
      <c r="C12" s="48">
        <v>9</v>
      </c>
      <c r="D12" s="48">
        <v>1976</v>
      </c>
      <c r="E12" s="203"/>
    </row>
    <row r="13" spans="1:9" x14ac:dyDescent="0.25">
      <c r="A13" s="48" t="s">
        <v>419</v>
      </c>
      <c r="B13" s="48">
        <v>23</v>
      </c>
      <c r="C13" s="48">
        <v>7</v>
      </c>
      <c r="D13" s="48">
        <v>1972</v>
      </c>
      <c r="E13" s="203"/>
    </row>
    <row r="14" spans="1:9" x14ac:dyDescent="0.25">
      <c r="A14" s="48" t="s">
        <v>420</v>
      </c>
      <c r="B14" s="48">
        <v>2</v>
      </c>
      <c r="C14" s="48">
        <v>1</v>
      </c>
      <c r="D14" s="48">
        <v>1980</v>
      </c>
      <c r="E14" s="203"/>
    </row>
    <row r="15" spans="1:9" x14ac:dyDescent="0.25">
      <c r="A15" s="48" t="s">
        <v>421</v>
      </c>
      <c r="B15" s="48">
        <v>22</v>
      </c>
      <c r="C15" s="48">
        <v>4</v>
      </c>
      <c r="D15" s="48">
        <v>1953</v>
      </c>
      <c r="E15" s="203"/>
    </row>
    <row r="16" spans="1:9" x14ac:dyDescent="0.25">
      <c r="A16" s="48" t="s">
        <v>422</v>
      </c>
      <c r="B16" s="48">
        <v>24</v>
      </c>
      <c r="C16" s="48">
        <v>6</v>
      </c>
      <c r="D16" s="48">
        <v>1992</v>
      </c>
      <c r="E16" s="203"/>
    </row>
    <row r="17" spans="1:5" x14ac:dyDescent="0.25">
      <c r="A17" s="48" t="s">
        <v>423</v>
      </c>
      <c r="B17" s="48">
        <v>16</v>
      </c>
      <c r="C17" s="48">
        <v>10</v>
      </c>
      <c r="D17" s="48">
        <v>1966</v>
      </c>
      <c r="E17" s="203"/>
    </row>
    <row r="18" spans="1:5" x14ac:dyDescent="0.25">
      <c r="A18" s="48" t="s">
        <v>424</v>
      </c>
      <c r="B18" s="48">
        <v>14</v>
      </c>
      <c r="C18" s="48">
        <v>2</v>
      </c>
      <c r="D18" s="48">
        <v>1984</v>
      </c>
      <c r="E18" s="203"/>
    </row>
    <row r="19" spans="1:5" x14ac:dyDescent="0.25">
      <c r="A19" s="48" t="s">
        <v>425</v>
      </c>
      <c r="B19" s="12">
        <v>9</v>
      </c>
      <c r="C19" s="12">
        <v>3</v>
      </c>
      <c r="D19" s="12">
        <v>1994</v>
      </c>
      <c r="E19" s="203"/>
    </row>
    <row r="20" spans="1:5" x14ac:dyDescent="0.25">
      <c r="A20" s="48" t="s">
        <v>426</v>
      </c>
      <c r="B20" s="12">
        <v>22</v>
      </c>
      <c r="C20" s="12">
        <v>10</v>
      </c>
      <c r="D20" s="12">
        <v>1957</v>
      </c>
      <c r="E20" s="203"/>
    </row>
    <row r="21" spans="1:5" x14ac:dyDescent="0.25">
      <c r="A21" s="48" t="s">
        <v>427</v>
      </c>
      <c r="B21" s="12">
        <v>21</v>
      </c>
      <c r="C21" s="12">
        <v>5</v>
      </c>
      <c r="D21" s="12">
        <v>1988</v>
      </c>
      <c r="E21" s="203"/>
    </row>
    <row r="22" spans="1:5" x14ac:dyDescent="0.25">
      <c r="A22" s="48" t="s">
        <v>428</v>
      </c>
      <c r="B22" s="12">
        <v>17</v>
      </c>
      <c r="C22" s="12">
        <v>8</v>
      </c>
      <c r="D22" s="12">
        <v>1980</v>
      </c>
      <c r="E22" s="203"/>
    </row>
    <row r="23" spans="1:5" x14ac:dyDescent="0.25">
      <c r="A23" s="48" t="s">
        <v>429</v>
      </c>
      <c r="B23" s="12">
        <v>13</v>
      </c>
      <c r="C23" s="12">
        <v>10</v>
      </c>
      <c r="D23" s="12">
        <v>1969</v>
      </c>
      <c r="E23" s="203"/>
    </row>
    <row r="24" spans="1:5" x14ac:dyDescent="0.25">
      <c r="A24" s="48" t="s">
        <v>430</v>
      </c>
      <c r="B24" s="12">
        <v>4</v>
      </c>
      <c r="C24" s="12">
        <v>4</v>
      </c>
      <c r="D24" s="12">
        <v>1983</v>
      </c>
      <c r="E24" s="203"/>
    </row>
    <row r="25" spans="1:5" x14ac:dyDescent="0.25">
      <c r="A25" s="48" t="s">
        <v>431</v>
      </c>
      <c r="B25" s="12">
        <v>25</v>
      </c>
      <c r="C25" s="12">
        <v>1</v>
      </c>
      <c r="D25" s="12">
        <v>1962</v>
      </c>
      <c r="E25" s="203"/>
    </row>
    <row r="26" spans="1:5" ht="15.75" thickBot="1" x14ac:dyDescent="0.3">
      <c r="A26" s="48" t="s">
        <v>432</v>
      </c>
      <c r="B26" s="12">
        <v>11</v>
      </c>
      <c r="C26" s="12">
        <v>12</v>
      </c>
      <c r="D26" s="12">
        <v>1951</v>
      </c>
      <c r="E26" s="204"/>
    </row>
    <row r="27" spans="1:5"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1">
    <tabColor rgb="FF002060"/>
  </sheetPr>
  <dimension ref="A1:H27"/>
  <sheetViews>
    <sheetView showGridLines="0" workbookViewId="0">
      <selection activeCell="C2" sqref="C2"/>
    </sheetView>
  </sheetViews>
  <sheetFormatPr defaultRowHeight="15" x14ac:dyDescent="0.25"/>
  <cols>
    <col min="1" max="1" width="17.28515625" style="48" bestFit="1" customWidth="1"/>
    <col min="2" max="2" width="23.140625" style="48" bestFit="1" customWidth="1"/>
    <col min="3" max="3" width="12.140625" style="48" bestFit="1" customWidth="1"/>
    <col min="4" max="4" width="13.7109375" style="48" customWidth="1"/>
    <col min="5" max="5" width="13.28515625" style="48" bestFit="1" customWidth="1"/>
    <col min="6" max="16384" width="9.140625" style="48"/>
  </cols>
  <sheetData>
    <row r="1" spans="1:8" ht="15.75" thickBot="1" x14ac:dyDescent="0.3">
      <c r="A1" s="48" t="s">
        <v>40</v>
      </c>
      <c r="B1" s="48" t="s">
        <v>199</v>
      </c>
      <c r="C1" s="16" t="s">
        <v>584</v>
      </c>
      <c r="D1" s="48" t="s">
        <v>585</v>
      </c>
      <c r="E1" s="48" t="s">
        <v>586</v>
      </c>
      <c r="H1"/>
    </row>
    <row r="2" spans="1:8" ht="15.75" thickTop="1" x14ac:dyDescent="0.25">
      <c r="A2" s="59" t="s">
        <v>403</v>
      </c>
      <c r="B2" s="73">
        <v>25335.390636574073</v>
      </c>
      <c r="C2" s="205"/>
      <c r="D2" s="206"/>
      <c r="E2" s="154"/>
    </row>
    <row r="3" spans="1:8" x14ac:dyDescent="0.25">
      <c r="A3" s="59" t="s">
        <v>405</v>
      </c>
      <c r="B3" s="73">
        <v>29340.900960648149</v>
      </c>
      <c r="C3" s="207"/>
      <c r="D3" s="28"/>
      <c r="E3" s="155"/>
    </row>
    <row r="4" spans="1:8" x14ac:dyDescent="0.25">
      <c r="A4" s="59" t="s">
        <v>407</v>
      </c>
      <c r="B4" s="73">
        <v>32423.573935185184</v>
      </c>
      <c r="C4" s="207"/>
      <c r="D4" s="28"/>
      <c r="E4" s="155"/>
    </row>
    <row r="5" spans="1:8" x14ac:dyDescent="0.25">
      <c r="A5" s="59" t="s">
        <v>409</v>
      </c>
      <c r="B5" s="73">
        <v>19001.477974537036</v>
      </c>
      <c r="C5" s="207"/>
      <c r="D5" s="28"/>
      <c r="E5" s="155"/>
    </row>
    <row r="6" spans="1:8" x14ac:dyDescent="0.25">
      <c r="A6" s="59" t="s">
        <v>411</v>
      </c>
      <c r="B6" s="73">
        <v>23131.866516203703</v>
      </c>
      <c r="C6" s="207"/>
      <c r="D6" s="28"/>
      <c r="E6" s="155"/>
    </row>
    <row r="7" spans="1:8" x14ac:dyDescent="0.25">
      <c r="A7" s="59" t="s">
        <v>413</v>
      </c>
      <c r="B7" s="73">
        <v>20321.661689814813</v>
      </c>
      <c r="C7" s="207"/>
      <c r="D7" s="28"/>
      <c r="E7" s="155"/>
    </row>
    <row r="8" spans="1:8" x14ac:dyDescent="0.25">
      <c r="A8" s="59" t="s">
        <v>414</v>
      </c>
      <c r="B8" s="74">
        <v>33999.367372685185</v>
      </c>
      <c r="C8" s="207"/>
      <c r="D8" s="28"/>
      <c r="E8" s="155"/>
    </row>
    <row r="9" spans="1:8" x14ac:dyDescent="0.25">
      <c r="A9" s="59" t="s">
        <v>415</v>
      </c>
      <c r="B9" s="74">
        <v>29792.137673611112</v>
      </c>
      <c r="C9" s="207"/>
      <c r="D9" s="28"/>
      <c r="E9" s="155"/>
    </row>
    <row r="10" spans="1:8" x14ac:dyDescent="0.25">
      <c r="A10" s="59" t="s">
        <v>416</v>
      </c>
      <c r="B10" s="74">
        <v>18390.641145833335</v>
      </c>
      <c r="C10" s="207"/>
      <c r="D10" s="28"/>
      <c r="E10" s="155"/>
    </row>
    <row r="11" spans="1:8" x14ac:dyDescent="0.25">
      <c r="A11" s="59" t="s">
        <v>417</v>
      </c>
      <c r="B11" s="74">
        <v>29037.920555555556</v>
      </c>
      <c r="C11" s="207"/>
      <c r="D11" s="28"/>
      <c r="E11" s="155"/>
    </row>
    <row r="12" spans="1:8" x14ac:dyDescent="0.25">
      <c r="A12" s="59" t="s">
        <v>418</v>
      </c>
      <c r="B12" s="74">
        <v>28014.10258101852</v>
      </c>
      <c r="C12" s="207"/>
      <c r="D12" s="28"/>
      <c r="E12" s="208"/>
    </row>
    <row r="13" spans="1:8" x14ac:dyDescent="0.25">
      <c r="A13" s="59" t="s">
        <v>419</v>
      </c>
      <c r="B13" s="74">
        <v>26503.226817129631</v>
      </c>
      <c r="C13" s="207"/>
      <c r="D13" s="28"/>
      <c r="E13" s="208"/>
    </row>
    <row r="14" spans="1:8" x14ac:dyDescent="0.25">
      <c r="A14" s="59" t="s">
        <v>420</v>
      </c>
      <c r="B14" s="74">
        <v>29222.499282407407</v>
      </c>
      <c r="C14" s="207"/>
      <c r="D14" s="28"/>
      <c r="E14" s="209"/>
    </row>
    <row r="15" spans="1:8" x14ac:dyDescent="0.25">
      <c r="A15" s="59" t="s">
        <v>421</v>
      </c>
      <c r="B15" s="74">
        <v>19471.79886574074</v>
      </c>
      <c r="C15" s="207"/>
      <c r="D15" s="28"/>
      <c r="E15" s="209"/>
    </row>
    <row r="16" spans="1:8" x14ac:dyDescent="0.25">
      <c r="A16" s="77" t="s">
        <v>422</v>
      </c>
      <c r="B16" s="74">
        <v>33779.173576388886</v>
      </c>
      <c r="C16" s="207"/>
      <c r="D16" s="28"/>
      <c r="E16" s="209"/>
    </row>
    <row r="17" spans="1:5" x14ac:dyDescent="0.25">
      <c r="A17" s="59" t="s">
        <v>423</v>
      </c>
      <c r="B17" s="74">
        <v>24396.411886574075</v>
      </c>
      <c r="C17" s="207"/>
      <c r="D17" s="28"/>
      <c r="E17" s="209"/>
    </row>
    <row r="18" spans="1:5" x14ac:dyDescent="0.25">
      <c r="A18" s="59" t="s">
        <v>424</v>
      </c>
      <c r="B18" s="74">
        <v>30726.713506944445</v>
      </c>
      <c r="C18" s="207"/>
      <c r="D18" s="28"/>
      <c r="E18" s="209"/>
    </row>
    <row r="19" spans="1:5" x14ac:dyDescent="0.25">
      <c r="A19" s="59" t="s">
        <v>425</v>
      </c>
      <c r="B19" s="74">
        <v>34402.407627314817</v>
      </c>
      <c r="C19" s="207"/>
      <c r="D19" s="28"/>
      <c r="E19" s="155"/>
    </row>
    <row r="20" spans="1:5" x14ac:dyDescent="0.25">
      <c r="A20" s="59" t="s">
        <v>426</v>
      </c>
      <c r="B20" s="74">
        <v>21115.785567129631</v>
      </c>
      <c r="C20" s="207"/>
      <c r="D20" s="28"/>
      <c r="E20" s="155"/>
    </row>
    <row r="21" spans="1:5" x14ac:dyDescent="0.25">
      <c r="A21" s="59" t="s">
        <v>427</v>
      </c>
      <c r="B21" s="74">
        <v>32284.150671296295</v>
      </c>
      <c r="C21" s="207"/>
      <c r="D21" s="28"/>
      <c r="E21" s="155"/>
    </row>
    <row r="22" spans="1:5" x14ac:dyDescent="0.25">
      <c r="A22" s="59" t="s">
        <v>428</v>
      </c>
      <c r="B22" s="74">
        <v>29450.732870370372</v>
      </c>
      <c r="C22" s="207"/>
      <c r="D22" s="28"/>
      <c r="E22" s="155"/>
    </row>
    <row r="23" spans="1:5" x14ac:dyDescent="0.25">
      <c r="A23" s="59" t="s">
        <v>429</v>
      </c>
      <c r="B23" s="74">
        <v>25489.297754629628</v>
      </c>
      <c r="C23" s="207"/>
      <c r="D23" s="28"/>
      <c r="E23" s="155"/>
    </row>
    <row r="24" spans="1:5" x14ac:dyDescent="0.25">
      <c r="A24" s="59" t="s">
        <v>430</v>
      </c>
      <c r="B24" s="74">
        <v>30410.570324074073</v>
      </c>
      <c r="C24" s="207"/>
      <c r="D24" s="28"/>
      <c r="E24" s="155"/>
    </row>
    <row r="25" spans="1:5" x14ac:dyDescent="0.25">
      <c r="A25" s="59" t="s">
        <v>431</v>
      </c>
      <c r="B25" s="74">
        <v>22671.239780092594</v>
      </c>
      <c r="C25" s="207"/>
      <c r="D25" s="28"/>
      <c r="E25" s="155"/>
    </row>
    <row r="26" spans="1:5" ht="15.75" thickBot="1" x14ac:dyDescent="0.3">
      <c r="A26" s="59" t="s">
        <v>432</v>
      </c>
      <c r="B26" s="74">
        <v>18973.489085648147</v>
      </c>
      <c r="C26" s="210"/>
      <c r="D26" s="211"/>
      <c r="E26" s="156"/>
    </row>
    <row r="27" spans="1:5"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2">
    <tabColor rgb="FF002060"/>
  </sheetPr>
  <dimension ref="A1:I27"/>
  <sheetViews>
    <sheetView showGridLines="0" workbookViewId="0">
      <selection activeCell="C2" sqref="C2"/>
    </sheetView>
  </sheetViews>
  <sheetFormatPr defaultRowHeight="15" x14ac:dyDescent="0.25"/>
  <cols>
    <col min="1" max="1" width="17.28515625" style="48" bestFit="1" customWidth="1"/>
    <col min="2" max="2" width="23.140625" style="48" bestFit="1" customWidth="1"/>
    <col min="3" max="3" width="13.42578125" style="48" customWidth="1"/>
    <col min="4" max="4" width="12" style="48" customWidth="1"/>
    <col min="5" max="5" width="11.140625" style="48" customWidth="1"/>
    <col min="6" max="16384" width="9.140625" style="48"/>
  </cols>
  <sheetData>
    <row r="1" spans="1:9" ht="15.75" thickBot="1" x14ac:dyDescent="0.3">
      <c r="A1" s="48" t="s">
        <v>40</v>
      </c>
      <c r="B1" s="48" t="s">
        <v>199</v>
      </c>
      <c r="C1" s="16" t="s">
        <v>286</v>
      </c>
      <c r="D1" s="48" t="s">
        <v>587</v>
      </c>
      <c r="E1" s="48" t="s">
        <v>588</v>
      </c>
      <c r="I1"/>
    </row>
    <row r="2" spans="1:9" ht="15.75" thickTop="1" x14ac:dyDescent="0.25">
      <c r="A2" s="59" t="s">
        <v>403</v>
      </c>
      <c r="B2" s="73">
        <v>25335.390636574073</v>
      </c>
      <c r="C2" s="205"/>
      <c r="D2" s="206"/>
      <c r="E2" s="154"/>
    </row>
    <row r="3" spans="1:9" x14ac:dyDescent="0.25">
      <c r="A3" s="59" t="s">
        <v>405</v>
      </c>
      <c r="B3" s="73">
        <v>29340.900960648149</v>
      </c>
      <c r="C3" s="207"/>
      <c r="D3" s="28"/>
      <c r="E3" s="155"/>
    </row>
    <row r="4" spans="1:9" x14ac:dyDescent="0.25">
      <c r="A4" s="59" t="s">
        <v>407</v>
      </c>
      <c r="B4" s="73">
        <v>32423.573935185184</v>
      </c>
      <c r="C4" s="207"/>
      <c r="D4" s="28"/>
      <c r="E4" s="155"/>
    </row>
    <row r="5" spans="1:9" x14ac:dyDescent="0.25">
      <c r="A5" s="59" t="s">
        <v>409</v>
      </c>
      <c r="B5" s="73">
        <v>19001.477974537036</v>
      </c>
      <c r="C5" s="207"/>
      <c r="D5" s="28"/>
      <c r="E5" s="155"/>
    </row>
    <row r="6" spans="1:9" x14ac:dyDescent="0.25">
      <c r="A6" s="59" t="s">
        <v>411</v>
      </c>
      <c r="B6" s="73">
        <v>23131.866516203703</v>
      </c>
      <c r="C6" s="207"/>
      <c r="D6" s="28"/>
      <c r="E6" s="155"/>
    </row>
    <row r="7" spans="1:9" x14ac:dyDescent="0.25">
      <c r="A7" s="59" t="s">
        <v>413</v>
      </c>
      <c r="B7" s="73">
        <v>20321.661689814813</v>
      </c>
      <c r="C7" s="207"/>
      <c r="D7" s="28"/>
      <c r="E7" s="155"/>
    </row>
    <row r="8" spans="1:9" x14ac:dyDescent="0.25">
      <c r="A8" s="59" t="s">
        <v>414</v>
      </c>
      <c r="B8" s="74">
        <v>33999.367372685185</v>
      </c>
      <c r="C8" s="207"/>
      <c r="D8" s="28"/>
      <c r="E8" s="155"/>
    </row>
    <row r="9" spans="1:9" x14ac:dyDescent="0.25">
      <c r="A9" s="59" t="s">
        <v>415</v>
      </c>
      <c r="B9" s="74">
        <v>29792.137673611112</v>
      </c>
      <c r="C9" s="207"/>
      <c r="D9" s="28"/>
      <c r="E9" s="155"/>
    </row>
    <row r="10" spans="1:9" x14ac:dyDescent="0.25">
      <c r="A10" s="59" t="s">
        <v>416</v>
      </c>
      <c r="B10" s="74">
        <v>18390.641145833335</v>
      </c>
      <c r="C10" s="207"/>
      <c r="D10" s="28"/>
      <c r="E10" s="155"/>
    </row>
    <row r="11" spans="1:9" x14ac:dyDescent="0.25">
      <c r="A11" s="59" t="s">
        <v>417</v>
      </c>
      <c r="B11" s="74">
        <v>29037.920555555556</v>
      </c>
      <c r="C11" s="207"/>
      <c r="D11" s="28"/>
      <c r="E11" s="155"/>
    </row>
    <row r="12" spans="1:9" x14ac:dyDescent="0.25">
      <c r="A12" s="59" t="s">
        <v>418</v>
      </c>
      <c r="B12" s="74">
        <v>28014.10258101852</v>
      </c>
      <c r="C12" s="207"/>
      <c r="D12" s="28"/>
      <c r="E12" s="155"/>
    </row>
    <row r="13" spans="1:9" x14ac:dyDescent="0.25">
      <c r="A13" s="59" t="s">
        <v>419</v>
      </c>
      <c r="B13" s="74">
        <v>26503.226817129631</v>
      </c>
      <c r="C13" s="207"/>
      <c r="D13" s="28"/>
      <c r="E13" s="155"/>
    </row>
    <row r="14" spans="1:9" x14ac:dyDescent="0.25">
      <c r="A14" s="59" t="s">
        <v>420</v>
      </c>
      <c r="B14" s="74">
        <v>29222.499282407407</v>
      </c>
      <c r="C14" s="207"/>
      <c r="D14" s="28"/>
      <c r="E14" s="155"/>
    </row>
    <row r="15" spans="1:9" x14ac:dyDescent="0.25">
      <c r="A15" s="59" t="s">
        <v>421</v>
      </c>
      <c r="B15" s="74">
        <v>19471.79886574074</v>
      </c>
      <c r="C15" s="207"/>
      <c r="D15" s="28"/>
      <c r="E15" s="155"/>
    </row>
    <row r="16" spans="1:9" x14ac:dyDescent="0.25">
      <c r="A16" s="77" t="s">
        <v>422</v>
      </c>
      <c r="B16" s="74">
        <v>33779.173576388886</v>
      </c>
      <c r="C16" s="207"/>
      <c r="D16" s="28"/>
      <c r="E16" s="155"/>
    </row>
    <row r="17" spans="1:5" x14ac:dyDescent="0.25">
      <c r="A17" s="59" t="s">
        <v>423</v>
      </c>
      <c r="B17" s="74">
        <v>24396.411886574075</v>
      </c>
      <c r="C17" s="207"/>
      <c r="D17" s="28"/>
      <c r="E17" s="155"/>
    </row>
    <row r="18" spans="1:5" x14ac:dyDescent="0.25">
      <c r="A18" s="59" t="s">
        <v>424</v>
      </c>
      <c r="B18" s="74">
        <v>30726.713506944445</v>
      </c>
      <c r="C18" s="207"/>
      <c r="D18" s="28"/>
      <c r="E18" s="155"/>
    </row>
    <row r="19" spans="1:5" x14ac:dyDescent="0.25">
      <c r="A19" s="59" t="s">
        <v>425</v>
      </c>
      <c r="B19" s="74">
        <v>34402.407627314817</v>
      </c>
      <c r="C19" s="207"/>
      <c r="D19" s="28"/>
      <c r="E19" s="155"/>
    </row>
    <row r="20" spans="1:5" x14ac:dyDescent="0.25">
      <c r="A20" s="59" t="s">
        <v>426</v>
      </c>
      <c r="B20" s="74">
        <v>21115.785567129631</v>
      </c>
      <c r="C20" s="207"/>
      <c r="D20" s="28"/>
      <c r="E20" s="155"/>
    </row>
    <row r="21" spans="1:5" x14ac:dyDescent="0.25">
      <c r="A21" s="59" t="s">
        <v>427</v>
      </c>
      <c r="B21" s="74">
        <v>32284.150671296295</v>
      </c>
      <c r="C21" s="207"/>
      <c r="D21" s="28"/>
      <c r="E21" s="155"/>
    </row>
    <row r="22" spans="1:5" x14ac:dyDescent="0.25">
      <c r="A22" s="59" t="s">
        <v>428</v>
      </c>
      <c r="B22" s="74">
        <v>29450.732870370372</v>
      </c>
      <c r="C22" s="207"/>
      <c r="D22" s="28"/>
      <c r="E22" s="155"/>
    </row>
    <row r="23" spans="1:5" x14ac:dyDescent="0.25">
      <c r="A23" s="59" t="s">
        <v>429</v>
      </c>
      <c r="B23" s="74">
        <v>25489.297754629628</v>
      </c>
      <c r="C23" s="207"/>
      <c r="D23" s="28"/>
      <c r="E23" s="155"/>
    </row>
    <row r="24" spans="1:5" x14ac:dyDescent="0.25">
      <c r="A24" s="59" t="s">
        <v>430</v>
      </c>
      <c r="B24" s="74">
        <v>30410.570324074073</v>
      </c>
      <c r="C24" s="207"/>
      <c r="D24" s="28"/>
      <c r="E24" s="155"/>
    </row>
    <row r="25" spans="1:5" x14ac:dyDescent="0.25">
      <c r="A25" s="59" t="s">
        <v>431</v>
      </c>
      <c r="B25" s="74">
        <v>22671.239780092594</v>
      </c>
      <c r="C25" s="207"/>
      <c r="D25" s="28"/>
      <c r="E25" s="155"/>
    </row>
    <row r="26" spans="1:5" ht="15.75" thickBot="1" x14ac:dyDescent="0.3">
      <c r="A26" s="59" t="s">
        <v>432</v>
      </c>
      <c r="B26" s="74">
        <v>18973.489085648147</v>
      </c>
      <c r="C26" s="210"/>
      <c r="D26" s="211"/>
      <c r="E26" s="156"/>
    </row>
    <row r="27" spans="1:5"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3">
    <tabColor theme="9" tint="-0.249977111117893"/>
  </sheetPr>
  <dimension ref="A1:H27"/>
  <sheetViews>
    <sheetView showGridLines="0" workbookViewId="0">
      <selection activeCell="C2" sqref="C2"/>
    </sheetView>
  </sheetViews>
  <sheetFormatPr defaultColWidth="18.85546875" defaultRowHeight="15" x14ac:dyDescent="0.25"/>
  <cols>
    <col min="1" max="1" width="17.28515625" style="48" bestFit="1" customWidth="1"/>
    <col min="2" max="2" width="23.140625" style="48" bestFit="1" customWidth="1"/>
    <col min="3" max="3" width="14.28515625" style="48" bestFit="1" customWidth="1"/>
    <col min="4" max="4" width="12.85546875" style="48" customWidth="1"/>
    <col min="5" max="5" width="10.7109375" style="48" bestFit="1" customWidth="1"/>
    <col min="6" max="7" width="18.85546875" style="48"/>
    <col min="8" max="8" width="7.140625" style="48" bestFit="1" customWidth="1"/>
    <col min="9" max="16384" width="18.85546875" style="48"/>
  </cols>
  <sheetData>
    <row r="1" spans="1:8" ht="15.75" thickBot="1" x14ac:dyDescent="0.3">
      <c r="A1" s="48" t="s">
        <v>40</v>
      </c>
      <c r="B1" s="48" t="s">
        <v>199</v>
      </c>
      <c r="C1" s="48" t="s">
        <v>1444</v>
      </c>
      <c r="E1" s="48" t="s">
        <v>1315</v>
      </c>
      <c r="H1"/>
    </row>
    <row r="2" spans="1:8" ht="15.75" thickTop="1" x14ac:dyDescent="0.25">
      <c r="A2" s="59" t="s">
        <v>403</v>
      </c>
      <c r="B2" s="73">
        <v>25335.390636574073</v>
      </c>
      <c r="C2" s="317"/>
      <c r="E2" s="4">
        <f ca="1">TODAY()</f>
        <v>42805</v>
      </c>
    </row>
    <row r="3" spans="1:8" x14ac:dyDescent="0.25">
      <c r="A3" s="59" t="s">
        <v>405</v>
      </c>
      <c r="B3" s="73">
        <v>29340.900960648149</v>
      </c>
      <c r="C3" s="318"/>
    </row>
    <row r="4" spans="1:8" x14ac:dyDescent="0.25">
      <c r="A4" s="59" t="s">
        <v>407</v>
      </c>
      <c r="B4" s="73">
        <v>32423.573935185184</v>
      </c>
      <c r="C4" s="318"/>
    </row>
    <row r="5" spans="1:8" x14ac:dyDescent="0.25">
      <c r="A5" s="59" t="s">
        <v>409</v>
      </c>
      <c r="B5" s="73">
        <v>19001.477974537036</v>
      </c>
      <c r="C5" s="318"/>
    </row>
    <row r="6" spans="1:8" x14ac:dyDescent="0.25">
      <c r="A6" s="59" t="s">
        <v>411</v>
      </c>
      <c r="B6" s="73">
        <v>23131.866516203703</v>
      </c>
      <c r="C6" s="318"/>
    </row>
    <row r="7" spans="1:8" x14ac:dyDescent="0.25">
      <c r="A7" s="59" t="s">
        <v>413</v>
      </c>
      <c r="B7" s="73">
        <v>20321.661689814813</v>
      </c>
      <c r="C7" s="318"/>
    </row>
    <row r="8" spans="1:8" x14ac:dyDescent="0.25">
      <c r="A8" s="59" t="s">
        <v>414</v>
      </c>
      <c r="B8" s="74">
        <v>33999.367372685185</v>
      </c>
      <c r="C8" s="318"/>
    </row>
    <row r="9" spans="1:8" x14ac:dyDescent="0.25">
      <c r="A9" s="59" t="s">
        <v>415</v>
      </c>
      <c r="B9" s="74">
        <v>29792.137673611112</v>
      </c>
      <c r="C9" s="318"/>
    </row>
    <row r="10" spans="1:8" x14ac:dyDescent="0.25">
      <c r="A10" s="59" t="s">
        <v>416</v>
      </c>
      <c r="B10" s="74">
        <v>18390.641145833335</v>
      </c>
      <c r="C10" s="318"/>
    </row>
    <row r="11" spans="1:8" x14ac:dyDescent="0.25">
      <c r="A11" s="59" t="s">
        <v>417</v>
      </c>
      <c r="B11" s="74">
        <v>29037.920555555556</v>
      </c>
      <c r="C11" s="318"/>
    </row>
    <row r="12" spans="1:8" x14ac:dyDescent="0.25">
      <c r="A12" s="59" t="s">
        <v>418</v>
      </c>
      <c r="B12" s="74">
        <v>28014.10258101852</v>
      </c>
      <c r="C12" s="318"/>
    </row>
    <row r="13" spans="1:8" x14ac:dyDescent="0.25">
      <c r="A13" s="59" t="s">
        <v>419</v>
      </c>
      <c r="B13" s="74">
        <v>26503.226817129631</v>
      </c>
      <c r="C13" s="318"/>
    </row>
    <row r="14" spans="1:8" x14ac:dyDescent="0.25">
      <c r="A14" s="59" t="s">
        <v>420</v>
      </c>
      <c r="B14" s="74">
        <v>29222.499282407407</v>
      </c>
      <c r="C14" s="318"/>
    </row>
    <row r="15" spans="1:8" x14ac:dyDescent="0.25">
      <c r="A15" s="59" t="s">
        <v>421</v>
      </c>
      <c r="B15" s="74">
        <v>19471.79886574074</v>
      </c>
      <c r="C15" s="318"/>
    </row>
    <row r="16" spans="1:8" x14ac:dyDescent="0.25">
      <c r="A16" s="77" t="s">
        <v>422</v>
      </c>
      <c r="B16" s="74">
        <v>33779.173576388886</v>
      </c>
      <c r="C16" s="318"/>
    </row>
    <row r="17" spans="1:3" x14ac:dyDescent="0.25">
      <c r="A17" s="59" t="s">
        <v>423</v>
      </c>
      <c r="B17" s="74">
        <v>24396.411886574075</v>
      </c>
      <c r="C17" s="318"/>
    </row>
    <row r="18" spans="1:3" x14ac:dyDescent="0.25">
      <c r="A18" s="59" t="s">
        <v>424</v>
      </c>
      <c r="B18" s="74">
        <v>30726.713506944445</v>
      </c>
      <c r="C18" s="318"/>
    </row>
    <row r="19" spans="1:3" x14ac:dyDescent="0.25">
      <c r="A19" s="59" t="s">
        <v>425</v>
      </c>
      <c r="B19" s="74">
        <v>34402.407627314817</v>
      </c>
      <c r="C19" s="318"/>
    </row>
    <row r="20" spans="1:3" x14ac:dyDescent="0.25">
      <c r="A20" s="59" t="s">
        <v>426</v>
      </c>
      <c r="B20" s="74">
        <v>21115.785567129631</v>
      </c>
      <c r="C20" s="319"/>
    </row>
    <row r="21" spans="1:3" x14ac:dyDescent="0.25">
      <c r="A21" s="59" t="s">
        <v>427</v>
      </c>
      <c r="B21" s="74">
        <v>32284.150671296295</v>
      </c>
      <c r="C21" s="319"/>
    </row>
    <row r="22" spans="1:3" x14ac:dyDescent="0.25">
      <c r="A22" s="59" t="s">
        <v>428</v>
      </c>
      <c r="B22" s="74">
        <v>29450.732870370372</v>
      </c>
      <c r="C22" s="319"/>
    </row>
    <row r="23" spans="1:3" x14ac:dyDescent="0.25">
      <c r="A23" s="59" t="s">
        <v>429</v>
      </c>
      <c r="B23" s="74">
        <v>25489.297754629628</v>
      </c>
      <c r="C23" s="319"/>
    </row>
    <row r="24" spans="1:3" x14ac:dyDescent="0.25">
      <c r="A24" s="59" t="s">
        <v>430</v>
      </c>
      <c r="B24" s="74">
        <v>30410.570324074073</v>
      </c>
      <c r="C24" s="319"/>
    </row>
    <row r="25" spans="1:3" x14ac:dyDescent="0.25">
      <c r="A25" s="59" t="s">
        <v>431</v>
      </c>
      <c r="B25" s="74">
        <v>22671.239780092594</v>
      </c>
      <c r="C25" s="319"/>
    </row>
    <row r="26" spans="1:3" ht="15.75" thickBot="1" x14ac:dyDescent="0.3">
      <c r="A26" s="59" t="s">
        <v>432</v>
      </c>
      <c r="B26" s="74">
        <v>18973.489085648147</v>
      </c>
      <c r="C26" s="320"/>
    </row>
    <row r="27" spans="1:3" ht="15.75" thickTop="1" x14ac:dyDescent="0.25"/>
  </sheetData>
  <pageMargins left="0.511811024" right="0.511811024" top="0.78740157499999996" bottom="0.78740157499999996" header="0.31496062000000002" footer="0.31496062000000002"/>
  <pageSetup paperSize="9" orientation="portrait" horizontalDpi="360" verticalDpi="360" r:id="rId1"/>
  <drawing r:id="rId2"/>
  <tableParts count="2">
    <tablePart r:id="rId3"/>
    <tablePart r:id="rId4"/>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4">
    <tabColor theme="1"/>
  </sheetPr>
  <dimension ref="A1"/>
  <sheetViews>
    <sheetView showGridLines="0" showRowColHeaders="0" workbookViewId="0"/>
  </sheetViews>
  <sheetFormatPr defaultColWidth="9.140625" defaultRowHeight="15" x14ac:dyDescent="0.25"/>
  <cols>
    <col min="1" max="18" width="9.140625" style="333" customWidth="1"/>
    <col min="19" max="16384" width="9.140625" style="333"/>
  </cols>
  <sheetData/>
  <pageMargins left="0.511811024" right="0.511811024" top="0.78740157499999996" bottom="0.78740157499999996" header="0.31496062000000002" footer="0.31496062000000002"/>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5">
    <tabColor rgb="FFFFC000"/>
  </sheetPr>
  <dimension ref="A1"/>
  <sheetViews>
    <sheetView showGridLines="0" showRowColHeaders="0" workbookViewId="0">
      <selection activeCell="H7" sqref="H7"/>
    </sheetView>
  </sheetViews>
  <sheetFormatPr defaultRowHeight="15" x14ac:dyDescent="0.25"/>
  <cols>
    <col min="1" max="16384" width="9.140625" style="334"/>
  </cols>
  <sheetData/>
  <pageMargins left="0.511811024" right="0.511811024" top="0.78740157499999996" bottom="0.78740157499999996" header="0.31496062000000002" footer="0.31496062000000002"/>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6">
    <tabColor rgb="FF002060"/>
  </sheetPr>
  <dimension ref="A1:G27"/>
  <sheetViews>
    <sheetView showGridLines="0" workbookViewId="0">
      <selection activeCell="B2" sqref="B2"/>
    </sheetView>
  </sheetViews>
  <sheetFormatPr defaultColWidth="24.5703125" defaultRowHeight="15" x14ac:dyDescent="0.25"/>
  <cols>
    <col min="1" max="6" width="24.5703125" style="48"/>
    <col min="7" max="7" width="7.140625" style="48" bestFit="1" customWidth="1"/>
    <col min="8" max="16384" width="24.5703125" style="48"/>
  </cols>
  <sheetData>
    <row r="1" spans="1:7" ht="15.75" thickBot="1" x14ac:dyDescent="0.3">
      <c r="A1" s="48" t="s">
        <v>592</v>
      </c>
      <c r="B1" s="48" t="s">
        <v>595</v>
      </c>
      <c r="C1" s="48" t="s">
        <v>596</v>
      </c>
      <c r="D1" s="48" t="s">
        <v>594</v>
      </c>
      <c r="E1" s="48" t="s">
        <v>597</v>
      </c>
      <c r="G1"/>
    </row>
    <row r="2" spans="1:7" ht="15.75" thickTop="1" x14ac:dyDescent="0.25">
      <c r="A2" s="48" t="s">
        <v>601</v>
      </c>
      <c r="B2" s="205"/>
      <c r="C2" s="206"/>
      <c r="D2" s="206"/>
      <c r="E2" s="154"/>
    </row>
    <row r="3" spans="1:7" x14ac:dyDescent="0.25">
      <c r="A3" s="48" t="s">
        <v>602</v>
      </c>
      <c r="B3" s="207"/>
      <c r="C3" s="28"/>
      <c r="D3" s="28"/>
      <c r="E3" s="155"/>
    </row>
    <row r="4" spans="1:7" x14ac:dyDescent="0.25">
      <c r="A4" s="48" t="s">
        <v>603</v>
      </c>
      <c r="B4" s="207"/>
      <c r="C4" s="28"/>
      <c r="D4" s="28"/>
      <c r="E4" s="155"/>
    </row>
    <row r="5" spans="1:7" x14ac:dyDescent="0.25">
      <c r="A5" s="48" t="s">
        <v>604</v>
      </c>
      <c r="B5" s="207"/>
      <c r="C5" s="28"/>
      <c r="D5" s="28"/>
      <c r="E5" s="155"/>
    </row>
    <row r="6" spans="1:7" x14ac:dyDescent="0.25">
      <c r="A6" s="48" t="s">
        <v>605</v>
      </c>
      <c r="B6" s="207"/>
      <c r="C6" s="28"/>
      <c r="D6" s="28"/>
      <c r="E6" s="155"/>
    </row>
    <row r="7" spans="1:7" x14ac:dyDescent="0.25">
      <c r="A7" s="48" t="s">
        <v>606</v>
      </c>
      <c r="B7" s="207"/>
      <c r="C7" s="28"/>
      <c r="D7" s="28"/>
      <c r="E7" s="155"/>
    </row>
    <row r="8" spans="1:7" x14ac:dyDescent="0.25">
      <c r="A8" s="48" t="s">
        <v>607</v>
      </c>
      <c r="B8" s="207"/>
      <c r="C8" s="28"/>
      <c r="D8" s="28"/>
      <c r="E8" s="155"/>
    </row>
    <row r="9" spans="1:7" x14ac:dyDescent="0.25">
      <c r="A9" s="48" t="s">
        <v>608</v>
      </c>
      <c r="B9" s="207"/>
      <c r="C9" s="28"/>
      <c r="D9" s="28"/>
      <c r="E9" s="155"/>
    </row>
    <row r="10" spans="1:7" x14ac:dyDescent="0.25">
      <c r="A10" s="48" t="s">
        <v>609</v>
      </c>
      <c r="B10" s="207"/>
      <c r="C10" s="28"/>
      <c r="D10" s="28"/>
      <c r="E10" s="155"/>
    </row>
    <row r="11" spans="1:7" x14ac:dyDescent="0.25">
      <c r="A11" s="48" t="s">
        <v>610</v>
      </c>
      <c r="B11" s="207"/>
      <c r="C11" s="28"/>
      <c r="D11" s="28"/>
      <c r="E11" s="155"/>
    </row>
    <row r="12" spans="1:7" x14ac:dyDescent="0.25">
      <c r="A12" s="48" t="s">
        <v>611</v>
      </c>
      <c r="B12" s="207"/>
      <c r="C12" s="28"/>
      <c r="D12" s="28"/>
      <c r="E12" s="155"/>
    </row>
    <row r="13" spans="1:7" x14ac:dyDescent="0.25">
      <c r="A13" s="48" t="s">
        <v>612</v>
      </c>
      <c r="B13" s="207"/>
      <c r="C13" s="28"/>
      <c r="D13" s="28"/>
      <c r="E13" s="155"/>
    </row>
    <row r="14" spans="1:7" x14ac:dyDescent="0.25">
      <c r="A14" s="48" t="s">
        <v>613</v>
      </c>
      <c r="B14" s="207"/>
      <c r="C14" s="28"/>
      <c r="D14" s="28"/>
      <c r="E14" s="155"/>
    </row>
    <row r="15" spans="1:7" x14ac:dyDescent="0.25">
      <c r="A15" s="48" t="s">
        <v>614</v>
      </c>
      <c r="B15" s="207"/>
      <c r="C15" s="28"/>
      <c r="D15" s="28"/>
      <c r="E15" s="155"/>
    </row>
    <row r="16" spans="1:7" x14ac:dyDescent="0.25">
      <c r="A16" s="48" t="s">
        <v>615</v>
      </c>
      <c r="B16" s="207"/>
      <c r="C16" s="28"/>
      <c r="D16" s="28"/>
      <c r="E16" s="155"/>
    </row>
    <row r="17" spans="1:5" x14ac:dyDescent="0.25">
      <c r="A17" s="48" t="s">
        <v>616</v>
      </c>
      <c r="B17" s="207"/>
      <c r="C17" s="28"/>
      <c r="D17" s="28"/>
      <c r="E17" s="155"/>
    </row>
    <row r="18" spans="1:5" x14ac:dyDescent="0.25">
      <c r="A18" s="48" t="s">
        <v>617</v>
      </c>
      <c r="B18" s="207"/>
      <c r="C18" s="28"/>
      <c r="D18" s="28"/>
      <c r="E18" s="155"/>
    </row>
    <row r="19" spans="1:5" x14ac:dyDescent="0.25">
      <c r="A19" s="48" t="s">
        <v>618</v>
      </c>
      <c r="B19" s="207"/>
      <c r="C19" s="28"/>
      <c r="D19" s="28"/>
      <c r="E19" s="155"/>
    </row>
    <row r="20" spans="1:5" x14ac:dyDescent="0.25">
      <c r="A20" s="48" t="s">
        <v>619</v>
      </c>
      <c r="B20" s="207"/>
      <c r="C20" s="28"/>
      <c r="D20" s="28"/>
      <c r="E20" s="155"/>
    </row>
    <row r="21" spans="1:5" x14ac:dyDescent="0.25">
      <c r="A21" s="48" t="s">
        <v>620</v>
      </c>
      <c r="B21" s="207"/>
      <c r="C21" s="28"/>
      <c r="D21" s="28"/>
      <c r="E21" s="155"/>
    </row>
    <row r="22" spans="1:5" x14ac:dyDescent="0.25">
      <c r="A22" s="48" t="s">
        <v>621</v>
      </c>
      <c r="B22" s="207"/>
      <c r="C22" s="28"/>
      <c r="D22" s="28"/>
      <c r="E22" s="155"/>
    </row>
    <row r="23" spans="1:5" x14ac:dyDescent="0.25">
      <c r="A23" s="48" t="s">
        <v>622</v>
      </c>
      <c r="B23" s="207"/>
      <c r="C23" s="28"/>
      <c r="D23" s="28"/>
      <c r="E23" s="155"/>
    </row>
    <row r="24" spans="1:5" x14ac:dyDescent="0.25">
      <c r="A24" s="48" t="s">
        <v>623</v>
      </c>
      <c r="B24" s="207"/>
      <c r="C24" s="28"/>
      <c r="D24" s="28"/>
      <c r="E24" s="155"/>
    </row>
    <row r="25" spans="1:5" x14ac:dyDescent="0.25">
      <c r="A25" s="48" t="s">
        <v>624</v>
      </c>
      <c r="B25" s="207"/>
      <c r="C25" s="28"/>
      <c r="D25" s="28"/>
      <c r="E25" s="155"/>
    </row>
    <row r="26" spans="1:5" ht="15.75" thickBot="1" x14ac:dyDescent="0.3">
      <c r="A26" s="48" t="s">
        <v>625</v>
      </c>
      <c r="B26" s="210"/>
      <c r="C26" s="211"/>
      <c r="D26" s="211"/>
      <c r="E26" s="156"/>
    </row>
    <row r="27" spans="1:5"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7">
    <tabColor rgb="FF002060"/>
  </sheetPr>
  <dimension ref="A1:D6"/>
  <sheetViews>
    <sheetView showGridLines="0" workbookViewId="0">
      <selection activeCell="D2" sqref="D2"/>
    </sheetView>
  </sheetViews>
  <sheetFormatPr defaultRowHeight="15" x14ac:dyDescent="0.25"/>
  <cols>
    <col min="1" max="1" width="13.42578125" bestFit="1" customWidth="1"/>
    <col min="2" max="2" width="22" bestFit="1" customWidth="1"/>
    <col min="3" max="3" width="13.28515625" style="105" bestFit="1" customWidth="1"/>
    <col min="4" max="4" width="32.42578125" bestFit="1" customWidth="1"/>
  </cols>
  <sheetData>
    <row r="1" spans="1:4" ht="15.75" thickBot="1" x14ac:dyDescent="0.3">
      <c r="A1" s="48" t="s">
        <v>626</v>
      </c>
      <c r="B1" s="48" t="s">
        <v>627</v>
      </c>
      <c r="C1" s="105" t="s">
        <v>1446</v>
      </c>
      <c r="D1" s="48" t="s">
        <v>628</v>
      </c>
    </row>
    <row r="2" spans="1:4" ht="15.75" thickTop="1" x14ac:dyDescent="0.25">
      <c r="A2" s="48" t="s">
        <v>1436</v>
      </c>
      <c r="B2" s="48" t="s">
        <v>1437</v>
      </c>
      <c r="D2" s="321"/>
    </row>
    <row r="3" spans="1:4" x14ac:dyDescent="0.25">
      <c r="A3" s="48" t="s">
        <v>599</v>
      </c>
      <c r="B3" s="280" t="str">
        <f ca="1">TEXT(TODAY(),"dddd dd/mm/aaaa")</f>
        <v>sábado 11/03/2017</v>
      </c>
      <c r="C3" s="280"/>
      <c r="D3" s="322"/>
    </row>
    <row r="4" spans="1:4" x14ac:dyDescent="0.25">
      <c r="A4" s="48" t="s">
        <v>1445</v>
      </c>
      <c r="B4" s="48" t="s">
        <v>1012</v>
      </c>
      <c r="C4" s="105">
        <v>171</v>
      </c>
      <c r="D4" s="322"/>
    </row>
    <row r="5" spans="1:4" ht="15.75" thickBot="1" x14ac:dyDescent="0.3">
      <c r="A5" s="48" t="s">
        <v>600</v>
      </c>
      <c r="B5" s="48">
        <v>2016</v>
      </c>
      <c r="C5" s="105" t="s">
        <v>564</v>
      </c>
      <c r="D5" s="323"/>
    </row>
    <row r="6" spans="1:4" ht="15.75" thickTop="1" x14ac:dyDescent="0.25"/>
  </sheetData>
  <pageMargins left="0.511811024" right="0.511811024" top="0.78740157499999996" bottom="0.78740157499999996" header="0.31496062000000002" footer="0.31496062000000002"/>
  <pageSetup paperSize="9" orientation="portrait" horizontalDpi="360" verticalDpi="360" r:id="rId1"/>
  <drawing r:id="rId2"/>
  <tableParts count="1">
    <tablePart r:id="rId3"/>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9">
    <tabColor theme="9" tint="-0.249977111117893"/>
  </sheetPr>
  <dimension ref="A1:K27"/>
  <sheetViews>
    <sheetView showGridLines="0" workbookViewId="0">
      <selection activeCell="C2" sqref="C2"/>
    </sheetView>
  </sheetViews>
  <sheetFormatPr defaultRowHeight="15" x14ac:dyDescent="0.25"/>
  <cols>
    <col min="1" max="2" width="15.140625" style="105" customWidth="1"/>
    <col min="3" max="3" width="18" style="48" bestFit="1" customWidth="1"/>
    <col min="4" max="6" width="9.140625" style="48"/>
    <col min="7" max="7" width="10.7109375" style="48" bestFit="1" customWidth="1"/>
    <col min="8" max="16384" width="9.140625" style="48"/>
  </cols>
  <sheetData>
    <row r="1" spans="1:11" ht="15.75" thickBot="1" x14ac:dyDescent="0.3">
      <c r="A1" s="16" t="s">
        <v>40</v>
      </c>
      <c r="B1" s="16" t="s">
        <v>93</v>
      </c>
      <c r="C1" s="16" t="s">
        <v>324</v>
      </c>
      <c r="K1"/>
    </row>
    <row r="2" spans="1:11" ht="15.75" thickTop="1" x14ac:dyDescent="0.25">
      <c r="A2" s="105" t="s">
        <v>1478</v>
      </c>
      <c r="B2" s="105" t="s">
        <v>1479</v>
      </c>
      <c r="C2" s="324"/>
    </row>
    <row r="3" spans="1:11" x14ac:dyDescent="0.25">
      <c r="A3" s="105" t="s">
        <v>1480</v>
      </c>
      <c r="B3" s="105" t="s">
        <v>1481</v>
      </c>
      <c r="C3" s="164"/>
    </row>
    <row r="4" spans="1:11" x14ac:dyDescent="0.25">
      <c r="A4" s="105" t="s">
        <v>1482</v>
      </c>
      <c r="B4" s="105" t="s">
        <v>1483</v>
      </c>
      <c r="C4" s="164"/>
    </row>
    <row r="5" spans="1:11" x14ac:dyDescent="0.25">
      <c r="A5" s="105" t="s">
        <v>1484</v>
      </c>
      <c r="B5" s="105" t="s">
        <v>1485</v>
      </c>
      <c r="C5" s="164"/>
    </row>
    <row r="6" spans="1:11" x14ac:dyDescent="0.25">
      <c r="A6" s="105" t="s">
        <v>1486</v>
      </c>
      <c r="B6" s="105" t="s">
        <v>1487</v>
      </c>
      <c r="C6" s="164"/>
    </row>
    <row r="7" spans="1:11" x14ac:dyDescent="0.25">
      <c r="A7" s="105" t="s">
        <v>1488</v>
      </c>
      <c r="B7" s="105" t="s">
        <v>1489</v>
      </c>
      <c r="C7" s="164"/>
    </row>
    <row r="8" spans="1:11" x14ac:dyDescent="0.25">
      <c r="A8" s="105" t="s">
        <v>1490</v>
      </c>
      <c r="B8" s="105" t="s">
        <v>1491</v>
      </c>
      <c r="C8" s="164"/>
    </row>
    <row r="9" spans="1:11" x14ac:dyDescent="0.25">
      <c r="A9" s="105" t="s">
        <v>1492</v>
      </c>
      <c r="B9" s="105" t="s">
        <v>1493</v>
      </c>
      <c r="C9" s="164"/>
    </row>
    <row r="10" spans="1:11" x14ac:dyDescent="0.25">
      <c r="A10" s="105" t="s">
        <v>1494</v>
      </c>
      <c r="B10" s="105" t="s">
        <v>1495</v>
      </c>
      <c r="C10" s="164"/>
    </row>
    <row r="11" spans="1:11" x14ac:dyDescent="0.25">
      <c r="A11" s="105" t="s">
        <v>1496</v>
      </c>
      <c r="B11" s="105" t="s">
        <v>1497</v>
      </c>
      <c r="C11" s="164"/>
    </row>
    <row r="12" spans="1:11" x14ac:dyDescent="0.25">
      <c r="A12" s="105" t="s">
        <v>1498</v>
      </c>
      <c r="B12" s="105" t="s">
        <v>1499</v>
      </c>
      <c r="C12" s="164"/>
    </row>
    <row r="13" spans="1:11" x14ac:dyDescent="0.25">
      <c r="A13" s="105" t="s">
        <v>1500</v>
      </c>
      <c r="B13" s="105" t="s">
        <v>1501</v>
      </c>
      <c r="C13" s="164"/>
    </row>
    <row r="14" spans="1:11" x14ac:dyDescent="0.25">
      <c r="A14" s="105" t="s">
        <v>1502</v>
      </c>
      <c r="B14" s="105" t="s">
        <v>1503</v>
      </c>
      <c r="C14" s="164"/>
    </row>
    <row r="15" spans="1:11" x14ac:dyDescent="0.25">
      <c r="A15" s="105" t="s">
        <v>1504</v>
      </c>
      <c r="B15" s="105" t="s">
        <v>1505</v>
      </c>
      <c r="C15" s="164"/>
    </row>
    <row r="16" spans="1:11" x14ac:dyDescent="0.25">
      <c r="A16" s="105" t="s">
        <v>1506</v>
      </c>
      <c r="B16" s="105" t="s">
        <v>1507</v>
      </c>
      <c r="C16" s="164"/>
    </row>
    <row r="17" spans="1:3" x14ac:dyDescent="0.25">
      <c r="A17" s="105" t="s">
        <v>1508</v>
      </c>
      <c r="B17" s="105" t="s">
        <v>1509</v>
      </c>
      <c r="C17" s="164"/>
    </row>
    <row r="18" spans="1:3" x14ac:dyDescent="0.25">
      <c r="A18" s="105" t="s">
        <v>1510</v>
      </c>
      <c r="B18" s="105" t="s">
        <v>1511</v>
      </c>
      <c r="C18" s="164"/>
    </row>
    <row r="19" spans="1:3" x14ac:dyDescent="0.25">
      <c r="A19" s="105" t="s">
        <v>1512</v>
      </c>
      <c r="B19" s="105" t="s">
        <v>1513</v>
      </c>
      <c r="C19" s="164"/>
    </row>
    <row r="20" spans="1:3" x14ac:dyDescent="0.25">
      <c r="A20" s="105" t="s">
        <v>1514</v>
      </c>
      <c r="B20" s="105" t="s">
        <v>1515</v>
      </c>
      <c r="C20" s="164"/>
    </row>
    <row r="21" spans="1:3" x14ac:dyDescent="0.25">
      <c r="A21" s="105" t="s">
        <v>1516</v>
      </c>
      <c r="B21" s="105" t="s">
        <v>1517</v>
      </c>
      <c r="C21" s="164"/>
    </row>
    <row r="22" spans="1:3" x14ac:dyDescent="0.25">
      <c r="A22" s="105" t="s">
        <v>1518</v>
      </c>
      <c r="B22" s="105" t="s">
        <v>1519</v>
      </c>
      <c r="C22" s="164"/>
    </row>
    <row r="23" spans="1:3" x14ac:dyDescent="0.25">
      <c r="A23" s="105" t="s">
        <v>1520</v>
      </c>
      <c r="B23" s="105" t="s">
        <v>1521</v>
      </c>
      <c r="C23" s="164"/>
    </row>
    <row r="24" spans="1:3" x14ac:dyDescent="0.25">
      <c r="A24" s="105" t="s">
        <v>1522</v>
      </c>
      <c r="B24" s="105" t="s">
        <v>1523</v>
      </c>
      <c r="C24" s="164"/>
    </row>
    <row r="25" spans="1:3" x14ac:dyDescent="0.25">
      <c r="A25" s="105" t="s">
        <v>1522</v>
      </c>
      <c r="B25" s="105" t="s">
        <v>1524</v>
      </c>
      <c r="C25" s="164"/>
    </row>
    <row r="26" spans="1:3" ht="15.75" thickBot="1" x14ac:dyDescent="0.3">
      <c r="A26" s="105" t="s">
        <v>1525</v>
      </c>
      <c r="B26" s="105" t="s">
        <v>1526</v>
      </c>
      <c r="C26" s="165"/>
    </row>
    <row r="27" spans="1:3"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0">
    <tabColor theme="1"/>
  </sheetPr>
  <dimension ref="A1"/>
  <sheetViews>
    <sheetView showGridLines="0" showRowColHeaders="0" workbookViewId="0"/>
  </sheetViews>
  <sheetFormatPr defaultColWidth="9.140625" defaultRowHeight="15" x14ac:dyDescent="0.25"/>
  <cols>
    <col min="1" max="17" width="9.140625" style="333" customWidth="1"/>
    <col min="18" max="16384" width="9.140625" style="333"/>
  </cols>
  <sheetData/>
  <pageMargins left="0.511811024" right="0.511811024" top="0.78740157499999996" bottom="0.78740157499999996" header="0.31496062000000002" footer="0.31496062000000002"/>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election activeCell="K8" sqref="K8"/>
    </sheetView>
  </sheetViews>
  <sheetFormatPr defaultRowHeight="15" x14ac:dyDescent="0.25"/>
  <cols>
    <col min="1" max="16384" width="9.140625" style="339"/>
  </cols>
  <sheetData/>
  <pageMargins left="0.511811024" right="0.511811024" top="0.78740157499999996" bottom="0.78740157499999996" header="0.31496062000000002" footer="0.31496062000000002"/>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1">
    <tabColor theme="7" tint="0.59999389629810485"/>
  </sheetPr>
  <dimension ref="A1"/>
  <sheetViews>
    <sheetView showGridLines="0" showRowColHeaders="0" workbookViewId="0"/>
  </sheetViews>
  <sheetFormatPr defaultRowHeight="15" x14ac:dyDescent="0.25"/>
  <cols>
    <col min="1" max="1" width="9.140625" style="53"/>
    <col min="2" max="2" width="20.28515625" style="53" bestFit="1" customWidth="1"/>
    <col min="3" max="16384" width="9.140625" style="53"/>
  </cols>
  <sheetData/>
  <pageMargins left="0.511811024" right="0.511811024" top="0.78740157499999996" bottom="0.78740157499999996" header="0.31496062000000002" footer="0.31496062000000002"/>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3">
    <tabColor rgb="FF002060"/>
  </sheetPr>
  <dimension ref="A1:L26"/>
  <sheetViews>
    <sheetView showGridLines="0" workbookViewId="0">
      <selection activeCell="G2" sqref="G2"/>
    </sheetView>
  </sheetViews>
  <sheetFormatPr defaultRowHeight="15" x14ac:dyDescent="0.25"/>
  <cols>
    <col min="1" max="1" width="17.5703125" style="53" bestFit="1" customWidth="1"/>
    <col min="2" max="2" width="12.7109375" style="53" bestFit="1" customWidth="1"/>
    <col min="3" max="3" width="17.28515625" style="53" bestFit="1" customWidth="1"/>
    <col min="4" max="5" width="9.140625" style="53" customWidth="1"/>
    <col min="6" max="6" width="9" style="53" customWidth="1"/>
    <col min="7" max="7" width="11.5703125" style="53" bestFit="1" customWidth="1"/>
    <col min="8" max="8" width="12.5703125" style="53" bestFit="1" customWidth="1"/>
    <col min="9" max="10" width="10.5703125" style="53" bestFit="1" customWidth="1"/>
    <col min="11" max="12" width="10.140625" style="53" bestFit="1" customWidth="1"/>
    <col min="13" max="16384" width="9.140625" style="53"/>
  </cols>
  <sheetData>
    <row r="1" spans="1:12" ht="15.75" thickBot="1" x14ac:dyDescent="0.3">
      <c r="A1" s="53" t="s">
        <v>629</v>
      </c>
      <c r="B1" s="53" t="s">
        <v>630</v>
      </c>
      <c r="C1" s="53" t="s">
        <v>631</v>
      </c>
      <c r="D1" s="53" t="s">
        <v>632</v>
      </c>
      <c r="E1" s="53" t="s">
        <v>633</v>
      </c>
      <c r="F1" s="403" t="s">
        <v>634</v>
      </c>
      <c r="G1" s="403" t="s">
        <v>1341</v>
      </c>
      <c r="H1" s="403" t="s">
        <v>1342</v>
      </c>
      <c r="I1" s="403" t="s">
        <v>1344</v>
      </c>
      <c r="J1" s="403" t="s">
        <v>1343</v>
      </c>
      <c r="K1" s="403" t="s">
        <v>1345</v>
      </c>
      <c r="L1" s="403" t="s">
        <v>1346</v>
      </c>
    </row>
    <row r="2" spans="1:12" ht="15.75" thickTop="1" x14ac:dyDescent="0.25">
      <c r="A2" s="53" t="s">
        <v>635</v>
      </c>
      <c r="B2" s="6">
        <v>8.5</v>
      </c>
      <c r="C2" s="6">
        <v>9</v>
      </c>
      <c r="D2" s="6">
        <v>9.5</v>
      </c>
      <c r="E2" s="6">
        <v>9.75</v>
      </c>
      <c r="F2" s="402">
        <f>MROUND(AVERAGE(BoletimIgual10[[#This Row],[1º Bim]:[4º Bim]]),0.25)</f>
        <v>9.25</v>
      </c>
      <c r="G2" s="205"/>
      <c r="H2" s="293"/>
      <c r="I2" s="293"/>
      <c r="J2" s="293"/>
      <c r="K2" s="293"/>
      <c r="L2" s="294"/>
    </row>
    <row r="3" spans="1:12" x14ac:dyDescent="0.25">
      <c r="A3" s="53" t="s">
        <v>636</v>
      </c>
      <c r="B3" s="6">
        <v>7.25</v>
      </c>
      <c r="C3" s="6">
        <v>7.5</v>
      </c>
      <c r="D3" s="6">
        <v>7.75</v>
      </c>
      <c r="E3" s="6">
        <v>8.75</v>
      </c>
      <c r="F3" s="402">
        <f>MROUND(AVERAGE(BoletimIgual10[[#This Row],[1º Bim]:[4º Bim]]),0.25)</f>
        <v>7.75</v>
      </c>
      <c r="G3" s="207"/>
      <c r="H3" s="174"/>
      <c r="I3" s="174"/>
      <c r="J3" s="174"/>
      <c r="K3" s="174"/>
      <c r="L3" s="296"/>
    </row>
    <row r="4" spans="1:12" x14ac:dyDescent="0.25">
      <c r="A4" s="53" t="s">
        <v>637</v>
      </c>
      <c r="B4" s="6">
        <v>10</v>
      </c>
      <c r="C4" s="6">
        <v>10</v>
      </c>
      <c r="D4" s="6">
        <v>10</v>
      </c>
      <c r="E4" s="6">
        <v>10</v>
      </c>
      <c r="F4" s="402">
        <f>MROUND(AVERAGE(BoletimIgual10[[#This Row],[1º Bim]:[4º Bim]]),0.25)</f>
        <v>10</v>
      </c>
      <c r="G4" s="207"/>
      <c r="H4" s="174"/>
      <c r="I4" s="174"/>
      <c r="J4" s="174"/>
      <c r="K4" s="174"/>
      <c r="L4" s="296"/>
    </row>
    <row r="5" spans="1:12" x14ac:dyDescent="0.25">
      <c r="A5" s="53" t="s">
        <v>638</v>
      </c>
      <c r="B5" s="6">
        <v>9.5</v>
      </c>
      <c r="C5" s="6">
        <v>9.75</v>
      </c>
      <c r="D5" s="6">
        <v>10</v>
      </c>
      <c r="E5" s="6">
        <v>10</v>
      </c>
      <c r="F5" s="402">
        <f>MROUND(AVERAGE(BoletimIgual10[[#This Row],[1º Bim]:[4º Bim]]),0.25)</f>
        <v>9.75</v>
      </c>
      <c r="G5" s="207"/>
      <c r="H5" s="174"/>
      <c r="I5" s="174"/>
      <c r="J5" s="174"/>
      <c r="K5" s="174"/>
      <c r="L5" s="296"/>
    </row>
    <row r="6" spans="1:12" x14ac:dyDescent="0.25">
      <c r="A6" s="53" t="s">
        <v>158</v>
      </c>
      <c r="B6" s="6">
        <v>7.25</v>
      </c>
      <c r="C6" s="6">
        <v>7.5</v>
      </c>
      <c r="D6" s="6">
        <v>8.25</v>
      </c>
      <c r="E6" s="6">
        <v>8.5</v>
      </c>
      <c r="F6" s="402">
        <f>MROUND(AVERAGE(BoletimIgual10[[#This Row],[1º Bim]:[4º Bim]]),0.25)</f>
        <v>8</v>
      </c>
      <c r="G6" s="207"/>
      <c r="H6" s="174"/>
      <c r="I6" s="174"/>
      <c r="J6" s="174"/>
      <c r="K6" s="174"/>
      <c r="L6" s="296"/>
    </row>
    <row r="7" spans="1:12" x14ac:dyDescent="0.25">
      <c r="A7" s="53" t="s">
        <v>639</v>
      </c>
      <c r="B7" s="6">
        <v>6.25</v>
      </c>
      <c r="C7" s="6">
        <v>6.5</v>
      </c>
      <c r="D7" s="6">
        <v>6.75</v>
      </c>
      <c r="E7" s="6">
        <v>7</v>
      </c>
      <c r="F7" s="402">
        <f>MROUND(AVERAGE(BoletimIgual10[[#This Row],[1º Bim]:[4º Bim]]),0.25)</f>
        <v>6.75</v>
      </c>
      <c r="G7" s="207"/>
      <c r="H7" s="174"/>
      <c r="I7" s="174"/>
      <c r="J7" s="174"/>
      <c r="K7" s="174"/>
      <c r="L7" s="296"/>
    </row>
    <row r="8" spans="1:12" x14ac:dyDescent="0.25">
      <c r="A8" s="53" t="s">
        <v>640</v>
      </c>
      <c r="B8" s="6">
        <v>3</v>
      </c>
      <c r="C8" s="6">
        <v>3.25</v>
      </c>
      <c r="D8" s="6">
        <v>3.25</v>
      </c>
      <c r="E8" s="6">
        <v>3.75</v>
      </c>
      <c r="F8" s="402">
        <f>MROUND(AVERAGE(BoletimIgual10[[#This Row],[1º Bim]:[4º Bim]]),0.25)</f>
        <v>3.25</v>
      </c>
      <c r="G8" s="207"/>
      <c r="H8" s="174"/>
      <c r="I8" s="174"/>
      <c r="J8" s="174"/>
      <c r="K8" s="174"/>
      <c r="L8" s="296"/>
    </row>
    <row r="9" spans="1:12" ht="15.75" thickBot="1" x14ac:dyDescent="0.3">
      <c r="A9" s="53" t="s">
        <v>641</v>
      </c>
      <c r="B9" s="6">
        <v>2</v>
      </c>
      <c r="C9" s="6">
        <v>2.75</v>
      </c>
      <c r="D9" s="6">
        <v>3</v>
      </c>
      <c r="E9" s="6">
        <v>3.25</v>
      </c>
      <c r="F9" s="402">
        <f>MROUND(AVERAGE(BoletimIgual10[[#This Row],[1º Bim]:[4º Bim]]),0.25)</f>
        <v>2.75</v>
      </c>
      <c r="G9" s="210"/>
      <c r="H9" s="298"/>
      <c r="I9" s="298"/>
      <c r="J9" s="298"/>
      <c r="K9" s="298"/>
      <c r="L9" s="299"/>
    </row>
    <row r="10" spans="1:12" ht="15.75" thickTop="1" x14ac:dyDescent="0.25"/>
    <row r="12" spans="1:12" ht="15.75" thickBot="1" x14ac:dyDescent="0.3">
      <c r="A12" s="105" t="s">
        <v>40</v>
      </c>
      <c r="B12" s="105" t="s">
        <v>45</v>
      </c>
      <c r="C12" s="403" t="s">
        <v>1347</v>
      </c>
    </row>
    <row r="13" spans="1:12" ht="15.75" thickTop="1" x14ac:dyDescent="0.25">
      <c r="A13" s="105" t="s">
        <v>403</v>
      </c>
      <c r="B13" s="105" t="s">
        <v>58</v>
      </c>
      <c r="C13" s="162"/>
    </row>
    <row r="14" spans="1:12" x14ac:dyDescent="0.25">
      <c r="A14" s="105" t="s">
        <v>405</v>
      </c>
      <c r="B14" s="105" t="s">
        <v>54</v>
      </c>
      <c r="C14" s="163"/>
    </row>
    <row r="15" spans="1:12" x14ac:dyDescent="0.25">
      <c r="A15" s="105" t="s">
        <v>407</v>
      </c>
      <c r="B15" s="105" t="s">
        <v>78</v>
      </c>
      <c r="C15" s="163"/>
    </row>
    <row r="16" spans="1:12" x14ac:dyDescent="0.25">
      <c r="A16" s="105" t="s">
        <v>409</v>
      </c>
      <c r="B16" s="105" t="s">
        <v>58</v>
      </c>
      <c r="C16" s="163"/>
    </row>
    <row r="17" spans="1:3" x14ac:dyDescent="0.25">
      <c r="A17" s="105" t="s">
        <v>411</v>
      </c>
      <c r="B17" s="105" t="s">
        <v>50</v>
      </c>
      <c r="C17" s="163"/>
    </row>
    <row r="18" spans="1:3" x14ac:dyDescent="0.25">
      <c r="A18" s="105" t="s">
        <v>413</v>
      </c>
      <c r="B18" s="105" t="s">
        <v>90</v>
      </c>
      <c r="C18" s="163"/>
    </row>
    <row r="19" spans="1:3" x14ac:dyDescent="0.25">
      <c r="A19" s="105" t="s">
        <v>414</v>
      </c>
      <c r="B19" s="105" t="s">
        <v>54</v>
      </c>
      <c r="C19" s="163"/>
    </row>
    <row r="20" spans="1:3" x14ac:dyDescent="0.25">
      <c r="A20" s="105" t="s">
        <v>415</v>
      </c>
      <c r="B20" s="105" t="s">
        <v>78</v>
      </c>
      <c r="C20" s="163"/>
    </row>
    <row r="21" spans="1:3" x14ac:dyDescent="0.25">
      <c r="A21" s="105" t="s">
        <v>416</v>
      </c>
      <c r="B21" s="105" t="s">
        <v>58</v>
      </c>
      <c r="C21" s="163"/>
    </row>
    <row r="22" spans="1:3" x14ac:dyDescent="0.25">
      <c r="A22" s="105" t="s">
        <v>417</v>
      </c>
      <c r="B22" s="105" t="s">
        <v>50</v>
      </c>
      <c r="C22" s="163"/>
    </row>
    <row r="23" spans="1:3" x14ac:dyDescent="0.25">
      <c r="A23" s="105" t="s">
        <v>418</v>
      </c>
      <c r="B23" s="105" t="s">
        <v>90</v>
      </c>
      <c r="C23" s="163"/>
    </row>
    <row r="24" spans="1:3" x14ac:dyDescent="0.25">
      <c r="A24" s="105" t="s">
        <v>419</v>
      </c>
      <c r="B24" s="105" t="s">
        <v>58</v>
      </c>
      <c r="C24" s="163"/>
    </row>
    <row r="25" spans="1:3" ht="15.75" thickBot="1" x14ac:dyDescent="0.3">
      <c r="A25" s="105" t="s">
        <v>420</v>
      </c>
      <c r="B25" s="105" t="s">
        <v>78</v>
      </c>
      <c r="C25" s="303"/>
    </row>
    <row r="26" spans="1:3" ht="15.75" thickTop="1" x14ac:dyDescent="0.25"/>
  </sheetData>
  <pageMargins left="0.511811024" right="0.511811024" top="0.78740157499999996" bottom="0.78740157499999996" header="0.31496062000000002" footer="0.31496062000000002"/>
  <tableParts count="2">
    <tablePart r:id="rId1"/>
    <tablePart r:id="rId2"/>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0">
    <tabColor rgb="FF002060"/>
  </sheetPr>
  <dimension ref="A1:M10"/>
  <sheetViews>
    <sheetView showGridLines="0" workbookViewId="0">
      <selection activeCell="G2" sqref="G2"/>
    </sheetView>
  </sheetViews>
  <sheetFormatPr defaultRowHeight="15" x14ac:dyDescent="0.25"/>
  <cols>
    <col min="1" max="1" width="11.42578125" style="53" bestFit="1" customWidth="1"/>
    <col min="2" max="5" width="9.140625" style="53" bestFit="1" customWidth="1"/>
    <col min="6" max="6" width="9" style="53" bestFit="1" customWidth="1"/>
    <col min="7" max="7" width="25.85546875" style="53" customWidth="1"/>
    <col min="8" max="16384" width="9.140625" style="53"/>
  </cols>
  <sheetData>
    <row r="1" spans="1:13" ht="15.75" thickBot="1" x14ac:dyDescent="0.3">
      <c r="A1" s="53" t="s">
        <v>629</v>
      </c>
      <c r="B1" s="53" t="s">
        <v>630</v>
      </c>
      <c r="C1" s="53" t="s">
        <v>631</v>
      </c>
      <c r="D1" s="53" t="s">
        <v>632</v>
      </c>
      <c r="E1" s="53" t="s">
        <v>633</v>
      </c>
      <c r="F1" s="53" t="s">
        <v>634</v>
      </c>
      <c r="G1" s="53" t="s">
        <v>642</v>
      </c>
      <c r="M1"/>
    </row>
    <row r="2" spans="1:13" ht="15.75" thickTop="1" x14ac:dyDescent="0.25">
      <c r="A2" s="53" t="s">
        <v>635</v>
      </c>
      <c r="B2" s="6">
        <v>8.5</v>
      </c>
      <c r="C2" s="6">
        <v>9</v>
      </c>
      <c r="D2" s="6">
        <v>9.5</v>
      </c>
      <c r="E2" s="6">
        <v>9.75</v>
      </c>
      <c r="F2" s="80">
        <f>MROUND(AVERAGE(BoletimSe[[#This Row],[1º Bim]:[4º Bim]]),0.25)</f>
        <v>9.25</v>
      </c>
      <c r="G2" s="324"/>
    </row>
    <row r="3" spans="1:13" x14ac:dyDescent="0.25">
      <c r="A3" s="53" t="s">
        <v>636</v>
      </c>
      <c r="B3" s="6">
        <v>7.25</v>
      </c>
      <c r="C3" s="6">
        <v>7.5</v>
      </c>
      <c r="D3" s="6">
        <v>7.75</v>
      </c>
      <c r="E3" s="6">
        <v>8.75</v>
      </c>
      <c r="F3" s="80">
        <f>MROUND(AVERAGE(BoletimSe[[#This Row],[1º Bim]:[4º Bim]]),0.25)</f>
        <v>7.75</v>
      </c>
      <c r="G3" s="164"/>
    </row>
    <row r="4" spans="1:13" x14ac:dyDescent="0.25">
      <c r="A4" s="53" t="s">
        <v>637</v>
      </c>
      <c r="B4" s="6">
        <v>10</v>
      </c>
      <c r="C4" s="6">
        <v>10</v>
      </c>
      <c r="D4" s="6">
        <v>10</v>
      </c>
      <c r="E4" s="6">
        <v>10</v>
      </c>
      <c r="F4" s="80">
        <f>MROUND(AVERAGE(BoletimSe[[#This Row],[1º Bim]:[4º Bim]]),0.25)</f>
        <v>10</v>
      </c>
      <c r="G4" s="164"/>
    </row>
    <row r="5" spans="1:13" x14ac:dyDescent="0.25">
      <c r="A5" s="53" t="s">
        <v>638</v>
      </c>
      <c r="B5" s="6">
        <v>9.5</v>
      </c>
      <c r="C5" s="6">
        <v>9.75</v>
      </c>
      <c r="D5" s="6">
        <v>10</v>
      </c>
      <c r="E5" s="6">
        <v>10</v>
      </c>
      <c r="F5" s="80">
        <f>MROUND(AVERAGE(BoletimSe[[#This Row],[1º Bim]:[4º Bim]]),0.25)</f>
        <v>9.75</v>
      </c>
      <c r="G5" s="164"/>
    </row>
    <row r="6" spans="1:13" x14ac:dyDescent="0.25">
      <c r="A6" s="53" t="s">
        <v>158</v>
      </c>
      <c r="B6" s="6">
        <v>7.25</v>
      </c>
      <c r="C6" s="6">
        <v>7.5</v>
      </c>
      <c r="D6" s="6">
        <v>8.25</v>
      </c>
      <c r="E6" s="6">
        <v>8.5</v>
      </c>
      <c r="F6" s="80">
        <f>MROUND(AVERAGE(BoletimSe[[#This Row],[1º Bim]:[4º Bim]]),0.25)</f>
        <v>8</v>
      </c>
      <c r="G6" s="164"/>
    </row>
    <row r="7" spans="1:13" x14ac:dyDescent="0.25">
      <c r="A7" s="53" t="s">
        <v>639</v>
      </c>
      <c r="B7" s="6">
        <v>6.25</v>
      </c>
      <c r="C7" s="6">
        <v>6.5</v>
      </c>
      <c r="D7" s="6">
        <v>6.75</v>
      </c>
      <c r="E7" s="6">
        <v>7</v>
      </c>
      <c r="F7" s="80">
        <f>MROUND(AVERAGE(BoletimSe[[#This Row],[1º Bim]:[4º Bim]]),0.25)</f>
        <v>6.75</v>
      </c>
      <c r="G7" s="164"/>
    </row>
    <row r="8" spans="1:13" x14ac:dyDescent="0.25">
      <c r="A8" s="53" t="s">
        <v>640</v>
      </c>
      <c r="B8" s="6">
        <v>3</v>
      </c>
      <c r="C8" s="6">
        <v>3.25</v>
      </c>
      <c r="D8" s="6">
        <v>3.25</v>
      </c>
      <c r="E8" s="6">
        <v>3.75</v>
      </c>
      <c r="F8" s="80">
        <f>MROUND(AVERAGE(BoletimSe[[#This Row],[1º Bim]:[4º Bim]]),0.25)</f>
        <v>3.25</v>
      </c>
      <c r="G8" s="164"/>
    </row>
    <row r="9" spans="1:13" ht="15.75" thickBot="1" x14ac:dyDescent="0.3">
      <c r="A9" s="53" t="s">
        <v>641</v>
      </c>
      <c r="B9" s="6">
        <v>2</v>
      </c>
      <c r="C9" s="6">
        <v>2.75</v>
      </c>
      <c r="D9" s="6">
        <v>3</v>
      </c>
      <c r="E9" s="6">
        <v>3.25</v>
      </c>
      <c r="F9" s="80">
        <f>MROUND(AVERAGE(BoletimSe[[#This Row],[1º Bim]:[4º Bim]]),0.25)</f>
        <v>2.75</v>
      </c>
      <c r="G9" s="165"/>
    </row>
    <row r="10" spans="1:13" ht="15.75" thickTop="1" x14ac:dyDescent="0.25"/>
  </sheetData>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D8"/>
  <sheetViews>
    <sheetView showGridLines="0" workbookViewId="0">
      <selection activeCell="D2" sqref="D2"/>
    </sheetView>
  </sheetViews>
  <sheetFormatPr defaultRowHeight="15" x14ac:dyDescent="0.25"/>
  <cols>
    <col min="1" max="1" width="10.42578125" bestFit="1" customWidth="1"/>
    <col min="2" max="2" width="20.42578125" customWidth="1"/>
    <col min="3" max="3" width="10.28515625" customWidth="1"/>
    <col min="4" max="4" width="14.28515625" customWidth="1"/>
  </cols>
  <sheetData>
    <row r="1" spans="1:4" ht="15.75" thickBot="1" x14ac:dyDescent="0.3">
      <c r="A1" t="s">
        <v>40</v>
      </c>
      <c r="B1" t="s">
        <v>1438</v>
      </c>
      <c r="C1" t="s">
        <v>43</v>
      </c>
      <c r="D1" t="s">
        <v>1439</v>
      </c>
    </row>
    <row r="2" spans="1:4" ht="15.75" thickTop="1" x14ac:dyDescent="0.25">
      <c r="A2" t="s">
        <v>1440</v>
      </c>
      <c r="B2">
        <v>2008</v>
      </c>
      <c r="C2">
        <f ca="1">YEAR(TODAY())</f>
        <v>2017</v>
      </c>
      <c r="D2" s="162"/>
    </row>
    <row r="3" spans="1:4" x14ac:dyDescent="0.25">
      <c r="A3" t="s">
        <v>352</v>
      </c>
      <c r="B3">
        <v>1978</v>
      </c>
      <c r="C3" s="105">
        <f t="shared" ref="C3:C7" ca="1" si="0">YEAR(TODAY())</f>
        <v>2017</v>
      </c>
      <c r="D3" s="163"/>
    </row>
    <row r="4" spans="1:4" x14ac:dyDescent="0.25">
      <c r="A4" t="s">
        <v>1441</v>
      </c>
      <c r="B4">
        <v>2005</v>
      </c>
      <c r="C4" s="105">
        <f t="shared" ca="1" si="0"/>
        <v>2017</v>
      </c>
      <c r="D4" s="163"/>
    </row>
    <row r="5" spans="1:4" x14ac:dyDescent="0.25">
      <c r="A5" t="s">
        <v>1442</v>
      </c>
      <c r="B5">
        <v>1947</v>
      </c>
      <c r="C5" s="105">
        <f t="shared" ca="1" si="0"/>
        <v>2017</v>
      </c>
      <c r="D5" s="163"/>
    </row>
    <row r="6" spans="1:4" x14ac:dyDescent="0.25">
      <c r="A6" t="s">
        <v>1443</v>
      </c>
      <c r="B6">
        <v>1999</v>
      </c>
      <c r="C6" s="105">
        <f t="shared" ca="1" si="0"/>
        <v>2017</v>
      </c>
      <c r="D6" s="163"/>
    </row>
    <row r="7" spans="1:4" ht="15.75" thickBot="1" x14ac:dyDescent="0.3">
      <c r="A7" t="s">
        <v>351</v>
      </c>
      <c r="B7">
        <v>1987</v>
      </c>
      <c r="C7" s="105">
        <f t="shared" ca="1" si="0"/>
        <v>2017</v>
      </c>
      <c r="D7" s="303"/>
    </row>
    <row r="8" spans="1:4"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2">
    <tabColor theme="9" tint="-0.249977111117893"/>
  </sheetPr>
  <dimension ref="A1:M27"/>
  <sheetViews>
    <sheetView showGridLines="0" workbookViewId="0">
      <selection activeCell="D2" sqref="D2"/>
    </sheetView>
  </sheetViews>
  <sheetFormatPr defaultColWidth="16.7109375" defaultRowHeight="15" x14ac:dyDescent="0.25"/>
  <cols>
    <col min="1" max="1" width="18.28515625" style="53" bestFit="1" customWidth="1"/>
    <col min="2" max="2" width="15.28515625" style="53" bestFit="1" customWidth="1"/>
    <col min="3" max="3" width="13.85546875" style="53" customWidth="1"/>
    <col min="4" max="4" width="15.7109375" style="53" customWidth="1"/>
    <col min="5" max="5" width="11.5703125" style="53" bestFit="1" customWidth="1"/>
    <col min="6" max="6" width="13.85546875" style="53" customWidth="1"/>
    <col min="7" max="7" width="6.140625" style="53" customWidth="1"/>
    <col min="8" max="8" width="10.28515625" style="53" customWidth="1"/>
    <col min="9" max="9" width="2.7109375" style="53" customWidth="1"/>
    <col min="10" max="12" width="16.7109375" style="53"/>
    <col min="13" max="13" width="7.140625" style="53" bestFit="1" customWidth="1"/>
    <col min="14" max="16384" width="16.7109375" style="53"/>
  </cols>
  <sheetData>
    <row r="1" spans="1:13" ht="15.75" thickBot="1" x14ac:dyDescent="0.3">
      <c r="A1" s="16" t="s">
        <v>40</v>
      </c>
      <c r="B1" s="16" t="s">
        <v>643</v>
      </c>
      <c r="C1" s="16" t="s">
        <v>644</v>
      </c>
      <c r="D1" s="16" t="s">
        <v>645</v>
      </c>
      <c r="E1" s="16" t="s">
        <v>646</v>
      </c>
      <c r="F1" s="16" t="s">
        <v>647</v>
      </c>
      <c r="G1" s="16"/>
      <c r="M1"/>
    </row>
    <row r="2" spans="1:13" ht="15.75" thickTop="1" x14ac:dyDescent="0.25">
      <c r="A2" s="53" t="s">
        <v>403</v>
      </c>
      <c r="B2" s="69">
        <v>42494</v>
      </c>
      <c r="C2" s="6">
        <v>3922.33</v>
      </c>
      <c r="D2" s="205"/>
      <c r="E2" s="404"/>
      <c r="F2" s="405"/>
      <c r="G2" s="82"/>
    </row>
    <row r="3" spans="1:13" x14ac:dyDescent="0.25">
      <c r="A3" s="53" t="s">
        <v>405</v>
      </c>
      <c r="B3" s="69">
        <v>39121</v>
      </c>
      <c r="C3" s="6">
        <v>3953.71</v>
      </c>
      <c r="D3" s="207"/>
      <c r="E3" s="212"/>
      <c r="F3" s="406"/>
      <c r="G3" s="82"/>
      <c r="H3" s="16" t="s">
        <v>593</v>
      </c>
    </row>
    <row r="4" spans="1:13" x14ac:dyDescent="0.25">
      <c r="A4" s="53" t="s">
        <v>407</v>
      </c>
      <c r="B4" s="69">
        <v>37647</v>
      </c>
      <c r="C4" s="6">
        <v>3200</v>
      </c>
      <c r="D4" s="207"/>
      <c r="E4" s="212"/>
      <c r="F4" s="406"/>
      <c r="G4" s="82"/>
      <c r="H4" s="53">
        <f ca="1">YEAR(TODAY())</f>
        <v>2017</v>
      </c>
    </row>
    <row r="5" spans="1:13" x14ac:dyDescent="0.25">
      <c r="A5" s="53" t="s">
        <v>409</v>
      </c>
      <c r="B5" s="69">
        <v>37697</v>
      </c>
      <c r="C5" s="6">
        <v>4200</v>
      </c>
      <c r="D5" s="207"/>
      <c r="E5" s="212"/>
      <c r="F5" s="406"/>
      <c r="G5" s="82"/>
    </row>
    <row r="6" spans="1:13" x14ac:dyDescent="0.25">
      <c r="A6" s="53" t="s">
        <v>411</v>
      </c>
      <c r="B6" s="69">
        <v>42428</v>
      </c>
      <c r="C6" s="6">
        <v>2700</v>
      </c>
      <c r="D6" s="207"/>
      <c r="E6" s="212"/>
      <c r="F6" s="406"/>
      <c r="G6" s="82"/>
    </row>
    <row r="7" spans="1:13" x14ac:dyDescent="0.25">
      <c r="A7" s="53" t="s">
        <v>413</v>
      </c>
      <c r="B7" s="69">
        <v>42433</v>
      </c>
      <c r="C7" s="6">
        <v>5096</v>
      </c>
      <c r="D7" s="207"/>
      <c r="E7" s="212"/>
      <c r="F7" s="406"/>
      <c r="G7" s="82"/>
    </row>
    <row r="8" spans="1:13" x14ac:dyDescent="0.25">
      <c r="A8" s="53" t="s">
        <v>414</v>
      </c>
      <c r="B8" s="69">
        <v>40886</v>
      </c>
      <c r="C8" s="6">
        <v>2500</v>
      </c>
      <c r="D8" s="207"/>
      <c r="E8" s="212"/>
      <c r="F8" s="406"/>
      <c r="G8" s="82"/>
    </row>
    <row r="9" spans="1:13" x14ac:dyDescent="0.25">
      <c r="A9" s="53" t="s">
        <v>415</v>
      </c>
      <c r="B9" s="69">
        <v>42520</v>
      </c>
      <c r="C9" s="6">
        <v>2500</v>
      </c>
      <c r="D9" s="207"/>
      <c r="E9" s="212"/>
      <c r="F9" s="406"/>
      <c r="G9" s="82"/>
    </row>
    <row r="10" spans="1:13" x14ac:dyDescent="0.25">
      <c r="A10" s="53" t="s">
        <v>416</v>
      </c>
      <c r="B10" s="69">
        <v>39764</v>
      </c>
      <c r="C10" s="6">
        <v>3973</v>
      </c>
      <c r="D10" s="207"/>
      <c r="E10" s="212"/>
      <c r="F10" s="406"/>
      <c r="G10" s="82"/>
    </row>
    <row r="11" spans="1:13" x14ac:dyDescent="0.25">
      <c r="A11" s="53" t="s">
        <v>417</v>
      </c>
      <c r="B11" s="69">
        <v>39467</v>
      </c>
      <c r="C11" s="6">
        <v>3713.67</v>
      </c>
      <c r="D11" s="207"/>
      <c r="E11" s="212"/>
      <c r="F11" s="406"/>
      <c r="G11" s="82"/>
    </row>
    <row r="12" spans="1:13" x14ac:dyDescent="0.25">
      <c r="A12" s="53" t="s">
        <v>418</v>
      </c>
      <c r="B12" s="69">
        <v>38365</v>
      </c>
      <c r="C12" s="6">
        <v>4406</v>
      </c>
      <c r="D12" s="207"/>
      <c r="E12" s="212"/>
      <c r="F12" s="406"/>
      <c r="G12" s="82"/>
    </row>
    <row r="13" spans="1:13" x14ac:dyDescent="0.25">
      <c r="A13" s="53" t="s">
        <v>419</v>
      </c>
      <c r="B13" s="69">
        <v>40069</v>
      </c>
      <c r="C13" s="6">
        <v>4761.33</v>
      </c>
      <c r="D13" s="207"/>
      <c r="E13" s="212"/>
      <c r="F13" s="406"/>
      <c r="G13" s="82"/>
      <c r="K13" s="6"/>
    </row>
    <row r="14" spans="1:13" x14ac:dyDescent="0.25">
      <c r="A14" s="53" t="s">
        <v>420</v>
      </c>
      <c r="B14" s="69">
        <v>42638</v>
      </c>
      <c r="C14" s="6">
        <v>6875</v>
      </c>
      <c r="D14" s="207"/>
      <c r="E14" s="212"/>
      <c r="F14" s="406"/>
      <c r="G14" s="82"/>
    </row>
    <row r="15" spans="1:13" x14ac:dyDescent="0.25">
      <c r="A15" s="53" t="s">
        <v>421</v>
      </c>
      <c r="B15" s="69">
        <v>40587</v>
      </c>
      <c r="C15" s="6">
        <v>800</v>
      </c>
      <c r="D15" s="207"/>
      <c r="E15" s="212"/>
      <c r="F15" s="406"/>
      <c r="G15" s="82"/>
    </row>
    <row r="16" spans="1:13" x14ac:dyDescent="0.25">
      <c r="A16" s="53" t="s">
        <v>422</v>
      </c>
      <c r="B16" s="69">
        <v>40666</v>
      </c>
      <c r="C16" s="6">
        <v>2000</v>
      </c>
      <c r="D16" s="207"/>
      <c r="E16" s="212"/>
      <c r="F16" s="406"/>
      <c r="G16" s="82"/>
    </row>
    <row r="17" spans="1:7" x14ac:dyDescent="0.25">
      <c r="A17" s="53" t="s">
        <v>423</v>
      </c>
      <c r="B17" s="69">
        <v>42630</v>
      </c>
      <c r="C17" s="6">
        <v>1700</v>
      </c>
      <c r="D17" s="207"/>
      <c r="E17" s="212"/>
      <c r="F17" s="406"/>
      <c r="G17" s="82"/>
    </row>
    <row r="18" spans="1:7" x14ac:dyDescent="0.25">
      <c r="A18" s="53" t="s">
        <v>424</v>
      </c>
      <c r="B18" s="69">
        <v>42379</v>
      </c>
      <c r="C18" s="6">
        <v>3000</v>
      </c>
      <c r="D18" s="207"/>
      <c r="E18" s="212"/>
      <c r="F18" s="406"/>
      <c r="G18" s="82"/>
    </row>
    <row r="19" spans="1:7" x14ac:dyDescent="0.25">
      <c r="A19" s="53" t="s">
        <v>425</v>
      </c>
      <c r="B19" s="69">
        <v>39652</v>
      </c>
      <c r="C19" s="6">
        <v>1800</v>
      </c>
      <c r="D19" s="207"/>
      <c r="E19" s="212"/>
      <c r="F19" s="406"/>
      <c r="G19" s="82"/>
    </row>
    <row r="20" spans="1:7" x14ac:dyDescent="0.25">
      <c r="A20" s="59" t="s">
        <v>426</v>
      </c>
      <c r="B20" s="69">
        <v>38640</v>
      </c>
      <c r="C20" s="6">
        <v>2100</v>
      </c>
      <c r="D20" s="207"/>
      <c r="E20" s="212"/>
      <c r="F20" s="406"/>
      <c r="G20" s="82"/>
    </row>
    <row r="21" spans="1:7" x14ac:dyDescent="0.25">
      <c r="A21" s="59" t="s">
        <v>427</v>
      </c>
      <c r="B21" s="69">
        <v>39444</v>
      </c>
      <c r="C21" s="6">
        <v>4208</v>
      </c>
      <c r="D21" s="207"/>
      <c r="E21" s="212"/>
      <c r="F21" s="406"/>
      <c r="G21" s="82"/>
    </row>
    <row r="22" spans="1:7" x14ac:dyDescent="0.25">
      <c r="A22" s="59" t="s">
        <v>428</v>
      </c>
      <c r="B22" s="69">
        <v>37850</v>
      </c>
      <c r="C22" s="6">
        <v>2500</v>
      </c>
      <c r="D22" s="207"/>
      <c r="E22" s="212"/>
      <c r="F22" s="406"/>
      <c r="G22" s="82"/>
    </row>
    <row r="23" spans="1:7" x14ac:dyDescent="0.25">
      <c r="A23" s="59" t="s">
        <v>429</v>
      </c>
      <c r="B23" s="69">
        <v>42467</v>
      </c>
      <c r="C23" s="6">
        <v>1000</v>
      </c>
      <c r="D23" s="207"/>
      <c r="E23" s="212"/>
      <c r="F23" s="406"/>
      <c r="G23" s="82"/>
    </row>
    <row r="24" spans="1:7" x14ac:dyDescent="0.25">
      <c r="A24" s="53" t="s">
        <v>430</v>
      </c>
      <c r="B24" s="69">
        <v>39724</v>
      </c>
      <c r="C24" s="6">
        <v>3608</v>
      </c>
      <c r="D24" s="207"/>
      <c r="E24" s="212"/>
      <c r="F24" s="407"/>
      <c r="G24" s="83"/>
    </row>
    <row r="25" spans="1:7" x14ac:dyDescent="0.25">
      <c r="A25" s="53" t="s">
        <v>431</v>
      </c>
      <c r="B25" s="69">
        <v>39878</v>
      </c>
      <c r="C25" s="6">
        <v>2000</v>
      </c>
      <c r="D25" s="207"/>
      <c r="E25" s="212"/>
      <c r="F25" s="407"/>
      <c r="G25" s="83"/>
    </row>
    <row r="26" spans="1:7" ht="15.75" thickBot="1" x14ac:dyDescent="0.3">
      <c r="A26" s="53" t="s">
        <v>432</v>
      </c>
      <c r="B26" s="69">
        <v>42413</v>
      </c>
      <c r="C26" s="6">
        <v>2200</v>
      </c>
      <c r="D26" s="210"/>
      <c r="E26" s="408"/>
      <c r="F26" s="409"/>
      <c r="G26" s="83"/>
    </row>
    <row r="27" spans="1:7" ht="15.75" thickTop="1" x14ac:dyDescent="0.25"/>
  </sheetData>
  <pageMargins left="0.511811024" right="0.511811024" top="0.78740157499999996" bottom="0.78740157499999996" header="0.31496062000000002" footer="0.31496062000000002"/>
  <drawing r:id="rId1"/>
  <tableParts count="2">
    <tablePart r:id="rId2"/>
    <tablePart r:id="rId3"/>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1">
    <tabColor theme="9" tint="-0.249977111117893"/>
  </sheetPr>
  <dimension ref="A1:N6"/>
  <sheetViews>
    <sheetView showGridLines="0" workbookViewId="0">
      <selection activeCell="G2" sqref="G2"/>
    </sheetView>
  </sheetViews>
  <sheetFormatPr defaultRowHeight="15" x14ac:dyDescent="0.25"/>
  <cols>
    <col min="1" max="1" width="10" style="53" bestFit="1" customWidth="1"/>
    <col min="2" max="2" width="6.140625" style="53" bestFit="1" customWidth="1"/>
    <col min="3" max="3" width="6.42578125" style="53" bestFit="1" customWidth="1"/>
    <col min="4" max="4" width="6.85546875" style="53" bestFit="1" customWidth="1"/>
    <col min="5" max="5" width="8.140625" style="53" bestFit="1" customWidth="1"/>
    <col min="6" max="6" width="8" style="53" bestFit="1" customWidth="1"/>
    <col min="7" max="7" width="12.140625" style="53" bestFit="1" customWidth="1"/>
    <col min="8" max="16384" width="9.140625" style="53"/>
  </cols>
  <sheetData>
    <row r="1" spans="1:14" ht="15.75" thickBot="1" x14ac:dyDescent="0.3">
      <c r="A1" s="81" t="s">
        <v>47</v>
      </c>
      <c r="B1" s="81" t="s">
        <v>433</v>
      </c>
      <c r="C1" s="81" t="s">
        <v>434</v>
      </c>
      <c r="D1" s="81" t="s">
        <v>435</v>
      </c>
      <c r="E1" s="81" t="s">
        <v>469</v>
      </c>
      <c r="F1" s="81" t="s">
        <v>468</v>
      </c>
      <c r="G1" s="81" t="s">
        <v>193</v>
      </c>
      <c r="N1"/>
    </row>
    <row r="2" spans="1:14" ht="15.75" thickTop="1" x14ac:dyDescent="0.25">
      <c r="A2" s="53" t="s">
        <v>445</v>
      </c>
      <c r="B2" s="53">
        <v>20</v>
      </c>
      <c r="C2" s="53">
        <v>25</v>
      </c>
      <c r="D2" s="53">
        <v>30</v>
      </c>
      <c r="E2" s="78">
        <f>SUM(TblMetaSe[[#This Row],[Jan]:[Mar]])</f>
        <v>75</v>
      </c>
      <c r="F2" s="53">
        <v>50</v>
      </c>
      <c r="G2" s="324"/>
    </row>
    <row r="3" spans="1:14" x14ac:dyDescent="0.25">
      <c r="A3" s="53" t="s">
        <v>530</v>
      </c>
      <c r="B3" s="53">
        <v>10</v>
      </c>
      <c r="C3" s="53">
        <v>10</v>
      </c>
      <c r="D3" s="53">
        <v>6</v>
      </c>
      <c r="E3" s="78">
        <f>SUM(TblMetaSe[[#This Row],[Jan]:[Mar]])</f>
        <v>26</v>
      </c>
      <c r="F3" s="53">
        <v>25</v>
      </c>
      <c r="G3" s="164"/>
    </row>
    <row r="4" spans="1:14" x14ac:dyDescent="0.25">
      <c r="A4" s="53" t="s">
        <v>447</v>
      </c>
      <c r="B4" s="53">
        <v>10</v>
      </c>
      <c r="C4" s="53">
        <v>10</v>
      </c>
      <c r="D4" s="53">
        <v>17</v>
      </c>
      <c r="E4" s="78">
        <f>SUM(TblMetaSe[[#This Row],[Jan]:[Mar]])</f>
        <v>37</v>
      </c>
      <c r="F4" s="53">
        <v>38</v>
      </c>
      <c r="G4" s="164"/>
    </row>
    <row r="5" spans="1:14" ht="15.75" thickBot="1" x14ac:dyDescent="0.3">
      <c r="A5" s="53" t="s">
        <v>533</v>
      </c>
      <c r="B5" s="53">
        <v>10</v>
      </c>
      <c r="C5" s="53">
        <v>10</v>
      </c>
      <c r="D5" s="53">
        <v>8</v>
      </c>
      <c r="E5" s="78">
        <f>SUM(TblMetaSe[[#This Row],[Jan]:[Mar]])</f>
        <v>28</v>
      </c>
      <c r="F5" s="53">
        <v>42</v>
      </c>
      <c r="G5" s="165"/>
    </row>
    <row r="6" spans="1:14" ht="15.75" thickTop="1" x14ac:dyDescent="0.25"/>
  </sheetData>
  <pageMargins left="0.511811024" right="0.511811024" top="0.78740157499999996" bottom="0.78740157499999996" header="0.31496062000000002" footer="0.31496062000000002"/>
  <drawing r:id="rId1"/>
  <tableParts count="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4">
    <tabColor theme="9" tint="-0.249977111117893"/>
  </sheetPr>
  <dimension ref="A1:N31"/>
  <sheetViews>
    <sheetView showGridLines="0" workbookViewId="0">
      <selection activeCell="N2" sqref="N2"/>
    </sheetView>
  </sheetViews>
  <sheetFormatPr defaultRowHeight="15" x14ac:dyDescent="0.25"/>
  <cols>
    <col min="1" max="1" width="16" style="48" bestFit="1" customWidth="1"/>
    <col min="2" max="2" width="10" style="48" bestFit="1" customWidth="1"/>
    <col min="3" max="3" width="9.42578125" style="48" bestFit="1" customWidth="1"/>
    <col min="4" max="4" width="10" style="48" bestFit="1" customWidth="1"/>
    <col min="5" max="5" width="8.28515625" style="48" bestFit="1" customWidth="1"/>
    <col min="6" max="6" width="9.42578125" style="48" customWidth="1"/>
    <col min="7" max="7" width="11.5703125" style="48" customWidth="1"/>
    <col min="8" max="8" width="9.140625" style="48"/>
    <col min="9" max="10" width="11" style="48" bestFit="1" customWidth="1"/>
    <col min="11" max="11" width="12.85546875" style="48" bestFit="1" customWidth="1"/>
    <col min="12" max="12" width="12.140625" style="48" bestFit="1" customWidth="1"/>
    <col min="13" max="13" width="17.28515625" style="48" customWidth="1"/>
    <col min="14" max="14" width="16.85546875" style="48" customWidth="1"/>
    <col min="15" max="16384" width="9.140625" style="48"/>
  </cols>
  <sheetData>
    <row r="1" spans="1:14" ht="30.75" thickBot="1" x14ac:dyDescent="0.3">
      <c r="A1" s="70" t="s">
        <v>43</v>
      </c>
      <c r="B1" s="16" t="s">
        <v>577</v>
      </c>
      <c r="C1" s="16" t="s">
        <v>578</v>
      </c>
      <c r="D1" s="16" t="s">
        <v>579</v>
      </c>
      <c r="E1" s="16" t="s">
        <v>580</v>
      </c>
      <c r="F1" s="16" t="s">
        <v>542</v>
      </c>
      <c r="I1" s="27" t="s">
        <v>581</v>
      </c>
      <c r="J1" s="27" t="s">
        <v>582</v>
      </c>
      <c r="K1" s="27" t="s">
        <v>583</v>
      </c>
      <c r="L1" s="27" t="s">
        <v>4</v>
      </c>
      <c r="M1" s="284" t="s">
        <v>1449</v>
      </c>
      <c r="N1" s="27" t="s">
        <v>1348</v>
      </c>
    </row>
    <row r="2" spans="1:14" ht="16.5" thickTop="1" thickBot="1" x14ac:dyDescent="0.3">
      <c r="A2" s="71">
        <v>42373</v>
      </c>
      <c r="B2" s="24">
        <v>0.375</v>
      </c>
      <c r="C2" s="24">
        <v>0.5</v>
      </c>
      <c r="D2" s="24">
        <v>0.54166666666666663</v>
      </c>
      <c r="E2" s="24">
        <v>0.75</v>
      </c>
      <c r="F2" s="72">
        <f>FolhaDeHoras[[#This Row],[Saída Tarde]]-FolhaDeHoras[[#This Row],[Entrada Tarde]]+FolhaDeHoras[[#This Row],[Saída Manhã]]-FolhaDeHoras[[#This Row],[Entrada Manhã]]</f>
        <v>0.33333333333333337</v>
      </c>
      <c r="I2" s="72">
        <f>FolhaDeHoras[[#Totals],[Duração]]</f>
        <v>7.0889004629629628</v>
      </c>
      <c r="J2" s="6">
        <f>Tabela9[Total em Horas]*24</f>
        <v>170.13361111111112</v>
      </c>
      <c r="K2" s="13">
        <v>50</v>
      </c>
      <c r="L2" s="13">
        <f>Tabela9[Valor/hora]*Tabela9[Total em Decimal]</f>
        <v>8506.6805555555566</v>
      </c>
      <c r="M2" s="4">
        <f ca="1">TODAY()</f>
        <v>42805</v>
      </c>
      <c r="N2" s="410"/>
    </row>
    <row r="3" spans="1:14" ht="15.75" thickTop="1" x14ac:dyDescent="0.25">
      <c r="A3" s="71">
        <v>42374</v>
      </c>
      <c r="B3" s="24">
        <v>0.26815972222222223</v>
      </c>
      <c r="C3" s="24">
        <v>0.50718750000000001</v>
      </c>
      <c r="D3" s="24">
        <v>0.54630787037037043</v>
      </c>
      <c r="E3" s="24">
        <v>0.70981481481481479</v>
      </c>
      <c r="F3" s="72">
        <f>FolhaDeHoras[[#This Row],[Saída Tarde]]-FolhaDeHoras[[#This Row],[Entrada Tarde]]+FolhaDeHoras[[#This Row],[Saída Manhã]]-FolhaDeHoras[[#This Row],[Entrada Manhã]]</f>
        <v>0.40253472222222214</v>
      </c>
    </row>
    <row r="4" spans="1:14" x14ac:dyDescent="0.25">
      <c r="A4" s="71">
        <v>42375</v>
      </c>
      <c r="B4" s="24">
        <v>0.32984953703703707</v>
      </c>
      <c r="C4" s="24">
        <v>0.56755787037037042</v>
      </c>
      <c r="D4" s="24">
        <v>0.6174074074074074</v>
      </c>
      <c r="E4" s="24">
        <v>0.70208333333333339</v>
      </c>
      <c r="F4" s="72">
        <f>FolhaDeHoras[[#This Row],[Saída Tarde]]-FolhaDeHoras[[#This Row],[Entrada Tarde]]+FolhaDeHoras[[#This Row],[Saída Manhã]]-FolhaDeHoras[[#This Row],[Entrada Manhã]]</f>
        <v>0.32238425925925934</v>
      </c>
    </row>
    <row r="5" spans="1:14" x14ac:dyDescent="0.25">
      <c r="A5" s="71">
        <v>42376</v>
      </c>
      <c r="B5" s="24">
        <v>0.45288194444444446</v>
      </c>
      <c r="C5" s="24">
        <v>0.54689814814814819</v>
      </c>
      <c r="D5" s="24">
        <v>0.57200231481481478</v>
      </c>
      <c r="E5" s="24">
        <v>0.80815972222222221</v>
      </c>
      <c r="F5" s="72">
        <f>FolhaDeHoras[[#This Row],[Saída Tarde]]-FolhaDeHoras[[#This Row],[Entrada Tarde]]+FolhaDeHoras[[#This Row],[Saída Manhã]]-FolhaDeHoras[[#This Row],[Entrada Manhã]]</f>
        <v>0.33017361111111115</v>
      </c>
    </row>
    <row r="6" spans="1:14" x14ac:dyDescent="0.25">
      <c r="A6" s="71">
        <v>42377</v>
      </c>
      <c r="B6" s="24">
        <v>0.35268518518518516</v>
      </c>
      <c r="C6" s="24">
        <v>0.46957175925925926</v>
      </c>
      <c r="D6" s="24">
        <v>0.54341435185185183</v>
      </c>
      <c r="E6" s="24">
        <v>0.69321759259259252</v>
      </c>
      <c r="F6" s="72">
        <f>FolhaDeHoras[[#This Row],[Saída Tarde]]-FolhaDeHoras[[#This Row],[Entrada Tarde]]+FolhaDeHoras[[#This Row],[Saída Manhã]]-FolhaDeHoras[[#This Row],[Entrada Manhã]]</f>
        <v>0.26668981481481485</v>
      </c>
    </row>
    <row r="7" spans="1:14" x14ac:dyDescent="0.25">
      <c r="A7" s="71">
        <v>42378</v>
      </c>
      <c r="B7" s="24"/>
      <c r="C7" s="24"/>
      <c r="D7" s="24"/>
      <c r="E7" s="24"/>
      <c r="F7" s="72">
        <f>FolhaDeHoras[[#This Row],[Saída Tarde]]-FolhaDeHoras[[#This Row],[Entrada Tarde]]+FolhaDeHoras[[#This Row],[Saída Manhã]]-FolhaDeHoras[[#This Row],[Entrada Manhã]]</f>
        <v>0</v>
      </c>
    </row>
    <row r="8" spans="1:14" x14ac:dyDescent="0.25">
      <c r="A8" s="71">
        <v>42379</v>
      </c>
      <c r="B8" s="24"/>
      <c r="C8" s="24"/>
      <c r="D8" s="24"/>
      <c r="E8" s="24"/>
      <c r="F8" s="72">
        <f>FolhaDeHoras[[#This Row],[Saída Tarde]]-FolhaDeHoras[[#This Row],[Entrada Tarde]]+FolhaDeHoras[[#This Row],[Saída Manhã]]-FolhaDeHoras[[#This Row],[Entrada Manhã]]</f>
        <v>0</v>
      </c>
    </row>
    <row r="9" spans="1:14" x14ac:dyDescent="0.25">
      <c r="A9" s="71">
        <v>42380</v>
      </c>
      <c r="B9" s="24">
        <v>0.41846064814814815</v>
      </c>
      <c r="C9" s="24">
        <v>0.56824074074074071</v>
      </c>
      <c r="D9" s="24">
        <v>0.62366898148148142</v>
      </c>
      <c r="E9" s="24">
        <v>0.74914351851851846</v>
      </c>
      <c r="F9" s="72">
        <f>FolhaDeHoras[[#This Row],[Saída Tarde]]-FolhaDeHoras[[#This Row],[Entrada Tarde]]+FolhaDeHoras[[#This Row],[Saída Manhã]]-FolhaDeHoras[[#This Row],[Entrada Manhã]]</f>
        <v>0.2752546296296296</v>
      </c>
    </row>
    <row r="10" spans="1:14" x14ac:dyDescent="0.25">
      <c r="A10" s="71">
        <v>42381</v>
      </c>
      <c r="B10" s="24">
        <v>0.4012384259259259</v>
      </c>
      <c r="C10" s="24">
        <v>0.55546296296296294</v>
      </c>
      <c r="D10" s="24">
        <v>0.60640046296296291</v>
      </c>
      <c r="E10" s="24">
        <v>0.84766203703703702</v>
      </c>
      <c r="F10" s="72">
        <f>FolhaDeHoras[[#This Row],[Saída Tarde]]-FolhaDeHoras[[#This Row],[Entrada Tarde]]+FolhaDeHoras[[#This Row],[Saída Manhã]]-FolhaDeHoras[[#This Row],[Entrada Manhã]]</f>
        <v>0.39548611111111115</v>
      </c>
    </row>
    <row r="11" spans="1:14" x14ac:dyDescent="0.25">
      <c r="A11" s="71">
        <v>42382</v>
      </c>
      <c r="B11" s="24">
        <v>0.37684027777777779</v>
      </c>
      <c r="C11" s="24">
        <v>0.50307870370370367</v>
      </c>
      <c r="D11" s="24">
        <v>0.57094907407407403</v>
      </c>
      <c r="E11" s="24">
        <v>0.76650462962962962</v>
      </c>
      <c r="F11" s="72">
        <f>FolhaDeHoras[[#This Row],[Saída Tarde]]-FolhaDeHoras[[#This Row],[Entrada Tarde]]+FolhaDeHoras[[#This Row],[Saída Manhã]]-FolhaDeHoras[[#This Row],[Entrada Manhã]]</f>
        <v>0.32179398148148147</v>
      </c>
    </row>
    <row r="12" spans="1:14" x14ac:dyDescent="0.25">
      <c r="A12" s="71">
        <v>42383</v>
      </c>
      <c r="B12" s="24">
        <v>0.35114583333333332</v>
      </c>
      <c r="C12" s="24">
        <v>0.52214120370370376</v>
      </c>
      <c r="D12" s="24">
        <v>0.62099537037037034</v>
      </c>
      <c r="E12" s="24">
        <v>0.8273032407407408</v>
      </c>
      <c r="F12" s="72">
        <f>FolhaDeHoras[[#This Row],[Saída Tarde]]-FolhaDeHoras[[#This Row],[Entrada Tarde]]+FolhaDeHoras[[#This Row],[Saída Manhã]]-FolhaDeHoras[[#This Row],[Entrada Manhã]]</f>
        <v>0.3773032407407409</v>
      </c>
    </row>
    <row r="13" spans="1:14" x14ac:dyDescent="0.25">
      <c r="A13" s="71">
        <v>42384</v>
      </c>
      <c r="B13" s="24">
        <v>0.263587962962963</v>
      </c>
      <c r="C13" s="24">
        <v>0.57810185185185181</v>
      </c>
      <c r="D13" s="24">
        <v>0.63056712962962957</v>
      </c>
      <c r="E13" s="24">
        <v>0.79456018518518512</v>
      </c>
      <c r="F13" s="72">
        <f>FolhaDeHoras[[#This Row],[Saída Tarde]]-FolhaDeHoras[[#This Row],[Entrada Tarde]]+FolhaDeHoras[[#This Row],[Saída Manhã]]-FolhaDeHoras[[#This Row],[Entrada Manhã]]</f>
        <v>0.47850694444444436</v>
      </c>
    </row>
    <row r="14" spans="1:14" x14ac:dyDescent="0.25">
      <c r="A14" s="71">
        <v>42385</v>
      </c>
      <c r="B14" s="24"/>
      <c r="C14" s="24"/>
      <c r="D14" s="24"/>
      <c r="E14" s="24"/>
      <c r="F14" s="72">
        <f>FolhaDeHoras[[#This Row],[Saída Tarde]]-FolhaDeHoras[[#This Row],[Entrada Tarde]]+FolhaDeHoras[[#This Row],[Saída Manhã]]-FolhaDeHoras[[#This Row],[Entrada Manhã]]</f>
        <v>0</v>
      </c>
    </row>
    <row r="15" spans="1:14" x14ac:dyDescent="0.25">
      <c r="A15" s="71">
        <v>42386</v>
      </c>
      <c r="B15" s="24"/>
      <c r="C15" s="24"/>
      <c r="D15" s="24"/>
      <c r="E15" s="24"/>
      <c r="F15" s="72">
        <f>FolhaDeHoras[[#This Row],[Saída Tarde]]-FolhaDeHoras[[#This Row],[Entrada Tarde]]+FolhaDeHoras[[#This Row],[Saída Manhã]]-FolhaDeHoras[[#This Row],[Entrada Manhã]]</f>
        <v>0</v>
      </c>
    </row>
    <row r="16" spans="1:14" x14ac:dyDescent="0.25">
      <c r="A16" s="71">
        <v>42387</v>
      </c>
      <c r="B16" s="24">
        <v>0.29317129629629629</v>
      </c>
      <c r="C16" s="24">
        <v>0.45900462962962968</v>
      </c>
      <c r="D16" s="24">
        <v>0.60037037037037033</v>
      </c>
      <c r="E16" s="24">
        <v>0.85578703703703696</v>
      </c>
      <c r="F16" s="72">
        <f>FolhaDeHoras[[#This Row],[Saída Tarde]]-FolhaDeHoras[[#This Row],[Entrada Tarde]]+FolhaDeHoras[[#This Row],[Saída Manhã]]-FolhaDeHoras[[#This Row],[Entrada Manhã]]</f>
        <v>0.42125000000000007</v>
      </c>
    </row>
    <row r="17" spans="1:6" x14ac:dyDescent="0.25">
      <c r="A17" s="71">
        <v>42388</v>
      </c>
      <c r="B17" s="24">
        <v>0.32350694444444444</v>
      </c>
      <c r="C17" s="24">
        <v>0.5153240740740741</v>
      </c>
      <c r="D17" s="24">
        <v>0.56018518518518523</v>
      </c>
      <c r="E17" s="24">
        <v>0.71833333333333327</v>
      </c>
      <c r="F17" s="72">
        <f>FolhaDeHoras[[#This Row],[Saída Tarde]]-FolhaDeHoras[[#This Row],[Entrada Tarde]]+FolhaDeHoras[[#This Row],[Saída Manhã]]-FolhaDeHoras[[#This Row],[Entrada Manhã]]</f>
        <v>0.34996527777777769</v>
      </c>
    </row>
    <row r="18" spans="1:6" x14ac:dyDescent="0.25">
      <c r="A18" s="71">
        <v>42389</v>
      </c>
      <c r="B18" s="24">
        <v>0.43809027777777776</v>
      </c>
      <c r="C18" s="24">
        <v>0.53574074074074074</v>
      </c>
      <c r="D18" s="24">
        <v>0.59402777777777782</v>
      </c>
      <c r="E18" s="24">
        <v>0.7518055555555555</v>
      </c>
      <c r="F18" s="72">
        <f>FolhaDeHoras[[#This Row],[Saída Tarde]]-FolhaDeHoras[[#This Row],[Entrada Tarde]]+FolhaDeHoras[[#This Row],[Saída Manhã]]-FolhaDeHoras[[#This Row],[Entrada Manhã]]</f>
        <v>0.25542824074074066</v>
      </c>
    </row>
    <row r="19" spans="1:6" x14ac:dyDescent="0.25">
      <c r="A19" s="71">
        <v>42390</v>
      </c>
      <c r="B19" s="24">
        <v>0.41846064814814815</v>
      </c>
      <c r="C19" s="24">
        <v>0.56824074074074071</v>
      </c>
      <c r="D19" s="24">
        <v>0.62366898148148142</v>
      </c>
      <c r="E19" s="24">
        <v>0.74914351851851846</v>
      </c>
      <c r="F19" s="72">
        <f>FolhaDeHoras[[#This Row],[Saída Tarde]]-FolhaDeHoras[[#This Row],[Entrada Tarde]]+FolhaDeHoras[[#This Row],[Saída Manhã]]-FolhaDeHoras[[#This Row],[Entrada Manhã]]</f>
        <v>0.2752546296296296</v>
      </c>
    </row>
    <row r="20" spans="1:6" x14ac:dyDescent="0.25">
      <c r="A20" s="71">
        <v>42391</v>
      </c>
      <c r="B20" s="24">
        <v>0.2913425925925926</v>
      </c>
      <c r="C20" s="24">
        <v>0.48592592592592593</v>
      </c>
      <c r="D20" s="24">
        <v>0.57731481481481484</v>
      </c>
      <c r="E20" s="24">
        <v>0.89390046296296299</v>
      </c>
      <c r="F20" s="72">
        <f>FolhaDeHoras[[#This Row],[Saída Tarde]]-FolhaDeHoras[[#This Row],[Entrada Tarde]]+FolhaDeHoras[[#This Row],[Saída Manhã]]-FolhaDeHoras[[#This Row],[Entrada Manhã]]</f>
        <v>0.51116898148148149</v>
      </c>
    </row>
    <row r="21" spans="1:6" x14ac:dyDescent="0.25">
      <c r="A21" s="71">
        <v>42392</v>
      </c>
      <c r="B21" s="24"/>
      <c r="C21" s="24"/>
      <c r="D21" s="24"/>
      <c r="E21" s="24"/>
      <c r="F21" s="72">
        <f>FolhaDeHoras[[#This Row],[Saída Tarde]]-FolhaDeHoras[[#This Row],[Entrada Tarde]]+FolhaDeHoras[[#This Row],[Saída Manhã]]-FolhaDeHoras[[#This Row],[Entrada Manhã]]</f>
        <v>0</v>
      </c>
    </row>
    <row r="22" spans="1:6" x14ac:dyDescent="0.25">
      <c r="A22" s="71">
        <v>42393</v>
      </c>
      <c r="B22" s="24"/>
      <c r="C22" s="24"/>
      <c r="D22" s="24"/>
      <c r="E22" s="24"/>
      <c r="F22" s="72">
        <f>FolhaDeHoras[[#This Row],[Saída Tarde]]-FolhaDeHoras[[#This Row],[Entrada Tarde]]+FolhaDeHoras[[#This Row],[Saída Manhã]]-FolhaDeHoras[[#This Row],[Entrada Manhã]]</f>
        <v>0</v>
      </c>
    </row>
    <row r="23" spans="1:6" s="105" customFormat="1" x14ac:dyDescent="0.25">
      <c r="A23" s="71">
        <v>42394</v>
      </c>
      <c r="B23" s="24">
        <v>0.4012384259259259</v>
      </c>
      <c r="C23" s="24">
        <v>0.55546296296296294</v>
      </c>
      <c r="D23" s="24">
        <v>0.60640046296296291</v>
      </c>
      <c r="E23" s="24">
        <v>0.84766203703703702</v>
      </c>
      <c r="F23" s="72">
        <f>FolhaDeHoras[[#This Row],[Saída Tarde]]-FolhaDeHoras[[#This Row],[Entrada Tarde]]+FolhaDeHoras[[#This Row],[Saída Manhã]]-FolhaDeHoras[[#This Row],[Entrada Manhã]]</f>
        <v>0.39548611111111115</v>
      </c>
    </row>
    <row r="24" spans="1:6" s="105" customFormat="1" x14ac:dyDescent="0.25">
      <c r="A24" s="71">
        <v>42395</v>
      </c>
      <c r="B24" s="24">
        <v>0.37684027777777779</v>
      </c>
      <c r="C24" s="24">
        <v>0.50307870370370367</v>
      </c>
      <c r="D24" s="24">
        <v>0.57094907407407403</v>
      </c>
      <c r="E24" s="24">
        <v>0.76650462962962962</v>
      </c>
      <c r="F24" s="72">
        <f>FolhaDeHoras[[#This Row],[Saída Tarde]]-FolhaDeHoras[[#This Row],[Entrada Tarde]]+FolhaDeHoras[[#This Row],[Saída Manhã]]-FolhaDeHoras[[#This Row],[Entrada Manhã]]</f>
        <v>0.32179398148148147</v>
      </c>
    </row>
    <row r="25" spans="1:6" s="105" customFormat="1" x14ac:dyDescent="0.25">
      <c r="A25" s="71">
        <v>42396</v>
      </c>
      <c r="B25" s="24">
        <v>0.26815972222222223</v>
      </c>
      <c r="C25" s="24">
        <v>0.50718750000000001</v>
      </c>
      <c r="D25" s="24">
        <v>0.54630787037037043</v>
      </c>
      <c r="E25" s="24">
        <v>0.70981481481481479</v>
      </c>
      <c r="F25" s="72">
        <f>FolhaDeHoras[[#This Row],[Saída Tarde]]-FolhaDeHoras[[#This Row],[Entrada Tarde]]+FolhaDeHoras[[#This Row],[Saída Manhã]]-FolhaDeHoras[[#This Row],[Entrada Manhã]]</f>
        <v>0.40253472222222214</v>
      </c>
    </row>
    <row r="26" spans="1:6" s="105" customFormat="1" x14ac:dyDescent="0.25">
      <c r="A26" s="71">
        <v>42397</v>
      </c>
      <c r="B26" s="24">
        <v>0.32984953703703707</v>
      </c>
      <c r="C26" s="24">
        <v>0.56755787037037042</v>
      </c>
      <c r="D26" s="24">
        <v>0.6174074074074074</v>
      </c>
      <c r="E26" s="24">
        <v>0.70208333333333339</v>
      </c>
      <c r="F26" s="72">
        <f>FolhaDeHoras[[#This Row],[Saída Tarde]]-FolhaDeHoras[[#This Row],[Entrada Tarde]]+FolhaDeHoras[[#This Row],[Saída Manhã]]-FolhaDeHoras[[#This Row],[Entrada Manhã]]</f>
        <v>0.32238425925925934</v>
      </c>
    </row>
    <row r="27" spans="1:6" s="105" customFormat="1" x14ac:dyDescent="0.25">
      <c r="A27" s="71">
        <v>42398</v>
      </c>
      <c r="B27" s="24">
        <v>0.45288194444444446</v>
      </c>
      <c r="C27" s="24">
        <v>0.54689814814814819</v>
      </c>
      <c r="D27" s="24">
        <v>0.57200231481481478</v>
      </c>
      <c r="E27" s="24">
        <v>0.80815972222222221</v>
      </c>
      <c r="F27" s="72">
        <f>FolhaDeHoras[[#This Row],[Saída Tarde]]-FolhaDeHoras[[#This Row],[Entrada Tarde]]+FolhaDeHoras[[#This Row],[Saída Manhã]]-FolhaDeHoras[[#This Row],[Entrada Manhã]]</f>
        <v>0.33017361111111115</v>
      </c>
    </row>
    <row r="28" spans="1:6" s="105" customFormat="1" x14ac:dyDescent="0.25">
      <c r="A28" s="71">
        <v>42399</v>
      </c>
      <c r="B28" s="24"/>
      <c r="C28" s="24"/>
      <c r="D28" s="24"/>
      <c r="E28" s="24"/>
      <c r="F28" s="72">
        <f>FolhaDeHoras[[#This Row],[Saída Tarde]]-FolhaDeHoras[[#This Row],[Entrada Tarde]]+FolhaDeHoras[[#This Row],[Saída Manhã]]-FolhaDeHoras[[#This Row],[Entrada Manhã]]</f>
        <v>0</v>
      </c>
    </row>
    <row r="29" spans="1:6" s="105" customFormat="1" x14ac:dyDescent="0.25">
      <c r="A29" s="71">
        <v>42400</v>
      </c>
      <c r="B29" s="24"/>
      <c r="C29" s="24"/>
      <c r="D29" s="24"/>
      <c r="E29" s="24"/>
      <c r="F29" s="72">
        <f>FolhaDeHoras[[#This Row],[Saída Tarde]]-FolhaDeHoras[[#This Row],[Entrada Tarde]]+FolhaDeHoras[[#This Row],[Saída Manhã]]-FolhaDeHoras[[#This Row],[Entrada Manhã]]</f>
        <v>0</v>
      </c>
    </row>
    <row r="30" spans="1:6" x14ac:dyDescent="0.25">
      <c r="A30" s="48" t="s">
        <v>4</v>
      </c>
      <c r="F30" s="72">
        <f>SUBTOTAL(109,FolhaDeHoras[Duração])</f>
        <v>7.0889004629629628</v>
      </c>
    </row>
    <row r="31" spans="1:6" x14ac:dyDescent="0.25">
      <c r="A31" s="4"/>
    </row>
  </sheetData>
  <pageMargins left="0.511811024" right="0.511811024" top="0.78740157499999996" bottom="0.78740157499999996" header="0.31496062000000002" footer="0.31496062000000002"/>
  <drawing r:id="rId1"/>
  <tableParts count="2">
    <tablePart r:id="rId2"/>
    <tablePart r:id="rId3"/>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3">
    <tabColor theme="1"/>
  </sheetPr>
  <dimension ref="A1"/>
  <sheetViews>
    <sheetView showGridLines="0" showRowColHeaders="0" workbookViewId="0">
      <selection activeCell="L17" sqref="L17"/>
    </sheetView>
  </sheetViews>
  <sheetFormatPr defaultColWidth="9.140625" defaultRowHeight="15" x14ac:dyDescent="0.25"/>
  <cols>
    <col min="1" max="20" width="9.140625" style="333" customWidth="1"/>
    <col min="21" max="16384" width="9.140625" style="333"/>
  </cols>
  <sheetData/>
  <pageMargins left="0.511811024" right="0.511811024" top="0.78740157499999996" bottom="0.78740157499999996" header="0.31496062000000002" footer="0.31496062000000002"/>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election activeCell="H6" sqref="H6"/>
    </sheetView>
  </sheetViews>
  <sheetFormatPr defaultRowHeight="15" x14ac:dyDescent="0.25"/>
  <cols>
    <col min="1" max="16384" width="9.140625" style="334"/>
  </cols>
  <sheetData/>
  <pageMargins left="0.511811024" right="0.511811024" top="0.78740157499999996" bottom="0.78740157499999996" header="0.31496062000000002" footer="0.31496062000000002"/>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4">
    <tabColor rgb="FF002060"/>
  </sheetPr>
  <dimension ref="A1:F9"/>
  <sheetViews>
    <sheetView showGridLines="0" workbookViewId="0"/>
  </sheetViews>
  <sheetFormatPr defaultColWidth="11.28515625" defaultRowHeight="15" x14ac:dyDescent="0.25"/>
  <cols>
    <col min="1" max="1" width="11.42578125" bestFit="1" customWidth="1"/>
    <col min="2" max="6" width="7" bestFit="1" customWidth="1"/>
  </cols>
  <sheetData>
    <row r="1" spans="1:6" x14ac:dyDescent="0.25">
      <c r="A1" s="84" t="s">
        <v>629</v>
      </c>
      <c r="B1" s="84" t="s">
        <v>630</v>
      </c>
      <c r="C1" s="84" t="s">
        <v>631</v>
      </c>
      <c r="D1" s="84" t="s">
        <v>632</v>
      </c>
      <c r="E1" s="84" t="s">
        <v>633</v>
      </c>
      <c r="F1" s="84" t="s">
        <v>634</v>
      </c>
    </row>
    <row r="2" spans="1:6" x14ac:dyDescent="0.25">
      <c r="A2" s="84" t="s">
        <v>635</v>
      </c>
      <c r="B2" s="85">
        <v>8.5</v>
      </c>
      <c r="C2" s="85">
        <v>9</v>
      </c>
      <c r="D2" s="85">
        <v>9.5</v>
      </c>
      <c r="E2" s="85">
        <v>9.75</v>
      </c>
      <c r="F2" s="85">
        <f>MROUND(AVERAGE(Tabela68[[#This Row],[1º Bim]:[4º Bim]]),0.25)</f>
        <v>9.25</v>
      </c>
    </row>
    <row r="3" spans="1:6" x14ac:dyDescent="0.25">
      <c r="A3" s="84" t="s">
        <v>636</v>
      </c>
      <c r="B3" s="85">
        <v>7.25</v>
      </c>
      <c r="C3" s="85">
        <v>7.5</v>
      </c>
      <c r="D3" s="85">
        <v>7.75</v>
      </c>
      <c r="E3" s="85">
        <v>8.75</v>
      </c>
      <c r="F3" s="85">
        <f>MROUND(AVERAGE(Tabela68[[#This Row],[1º Bim]:[4º Bim]]),0.25)</f>
        <v>7.75</v>
      </c>
    </row>
    <row r="4" spans="1:6" x14ac:dyDescent="0.25">
      <c r="A4" s="84" t="s">
        <v>637</v>
      </c>
      <c r="B4" s="85">
        <v>10</v>
      </c>
      <c r="C4" s="85">
        <v>10</v>
      </c>
      <c r="D4" s="85">
        <v>10</v>
      </c>
      <c r="E4" s="85">
        <v>10</v>
      </c>
      <c r="F4" s="85">
        <f>MROUND(AVERAGE(Tabela68[[#This Row],[1º Bim]:[4º Bim]]),0.25)</f>
        <v>10</v>
      </c>
    </row>
    <row r="5" spans="1:6" x14ac:dyDescent="0.25">
      <c r="A5" s="84" t="s">
        <v>638</v>
      </c>
      <c r="B5" s="85">
        <v>9.5</v>
      </c>
      <c r="C5" s="85">
        <v>9.75</v>
      </c>
      <c r="D5" s="85">
        <v>10</v>
      </c>
      <c r="E5" s="85">
        <v>10</v>
      </c>
      <c r="F5" s="85">
        <f>MROUND(AVERAGE(Tabela68[[#This Row],[1º Bim]:[4º Bim]]),0.25)</f>
        <v>9.75</v>
      </c>
    </row>
    <row r="6" spans="1:6" x14ac:dyDescent="0.25">
      <c r="A6" s="84" t="s">
        <v>158</v>
      </c>
      <c r="B6" s="85">
        <v>7.25</v>
      </c>
      <c r="C6" s="85">
        <v>7.5</v>
      </c>
      <c r="D6" s="85">
        <v>8.25</v>
      </c>
      <c r="E6" s="85">
        <v>8.5</v>
      </c>
      <c r="F6" s="85">
        <f>MROUND(AVERAGE(Tabela68[[#This Row],[1º Bim]:[4º Bim]]),0.25)</f>
        <v>8</v>
      </c>
    </row>
    <row r="7" spans="1:6" x14ac:dyDescent="0.25">
      <c r="A7" s="84" t="s">
        <v>639</v>
      </c>
      <c r="B7" s="85">
        <v>6.25</v>
      </c>
      <c r="C7" s="85">
        <v>6.5</v>
      </c>
      <c r="D7" s="85">
        <v>6.75</v>
      </c>
      <c r="E7" s="85">
        <v>7</v>
      </c>
      <c r="F7" s="85">
        <f>MROUND(AVERAGE(Tabela68[[#This Row],[1º Bim]:[4º Bim]]),0.25)</f>
        <v>6.75</v>
      </c>
    </row>
    <row r="8" spans="1:6" x14ac:dyDescent="0.25">
      <c r="A8" s="84" t="s">
        <v>640</v>
      </c>
      <c r="B8" s="85">
        <v>3</v>
      </c>
      <c r="C8" s="85">
        <v>3.25</v>
      </c>
      <c r="D8" s="85">
        <v>3.25</v>
      </c>
      <c r="E8" s="85">
        <v>3.75</v>
      </c>
      <c r="F8" s="85">
        <f>MROUND(AVERAGE(Tabela68[[#This Row],[1º Bim]:[4º Bim]]),0.25)</f>
        <v>3.25</v>
      </c>
    </row>
    <row r="9" spans="1:6" x14ac:dyDescent="0.25">
      <c r="A9" s="84" t="s">
        <v>641</v>
      </c>
      <c r="B9" s="85">
        <v>2</v>
      </c>
      <c r="C9" s="85">
        <v>2.75</v>
      </c>
      <c r="D9" s="85">
        <v>3</v>
      </c>
      <c r="E9" s="85">
        <v>3.25</v>
      </c>
      <c r="F9" s="85">
        <f>MROUND(AVERAGE(Tabela68[[#This Row],[1º Bim]:[4º Bim]]),0.25)</f>
        <v>2.75</v>
      </c>
    </row>
  </sheetData>
  <pageMargins left="0.511811024" right="0.511811024" top="0.78740157499999996" bottom="0.78740157499999996" header="0.31496062000000002" footer="0.31496062000000002"/>
  <drawing r:id="rId1"/>
  <tableParts count="1">
    <tablePart r:id="rId2"/>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5">
    <tabColor theme="9" tint="-0.249977111117893"/>
  </sheetPr>
  <dimension ref="A1:H6"/>
  <sheetViews>
    <sheetView showGridLines="0" workbookViewId="0"/>
  </sheetViews>
  <sheetFormatPr defaultRowHeight="15" x14ac:dyDescent="0.25"/>
  <cols>
    <col min="1" max="1" width="11.85546875" bestFit="1" customWidth="1"/>
  </cols>
  <sheetData>
    <row r="1" spans="1:8" x14ac:dyDescent="0.25">
      <c r="A1" s="84" t="s">
        <v>47</v>
      </c>
      <c r="B1" s="84" t="s">
        <v>433</v>
      </c>
      <c r="C1" s="84" t="s">
        <v>434</v>
      </c>
      <c r="D1" s="84" t="s">
        <v>435</v>
      </c>
      <c r="E1" s="84" t="s">
        <v>436</v>
      </c>
      <c r="F1" s="84" t="s">
        <v>437</v>
      </c>
      <c r="G1" t="s">
        <v>634</v>
      </c>
      <c r="H1" t="s">
        <v>468</v>
      </c>
    </row>
    <row r="2" spans="1:8" x14ac:dyDescent="0.25">
      <c r="A2" s="84" t="s">
        <v>445</v>
      </c>
      <c r="B2" s="84">
        <v>713</v>
      </c>
      <c r="C2" s="84">
        <v>715</v>
      </c>
      <c r="D2" s="84">
        <v>780</v>
      </c>
      <c r="E2" s="84">
        <v>248</v>
      </c>
      <c r="F2" s="84">
        <v>128</v>
      </c>
      <c r="G2">
        <f>AVERAGE(Tabela3[[#This Row],[Jan]:[Mai]])</f>
        <v>516.79999999999995</v>
      </c>
      <c r="H2">
        <v>500</v>
      </c>
    </row>
    <row r="3" spans="1:8" x14ac:dyDescent="0.25">
      <c r="A3" s="84" t="s">
        <v>446</v>
      </c>
      <c r="B3" s="84">
        <v>201</v>
      </c>
      <c r="C3" s="84">
        <v>780</v>
      </c>
      <c r="D3" s="84">
        <v>700</v>
      </c>
      <c r="E3" s="84">
        <v>263</v>
      </c>
      <c r="F3" s="84">
        <v>389</v>
      </c>
      <c r="G3">
        <f>AVERAGE(Tabela3[[#This Row],[Jan]:[Mai]])</f>
        <v>466.6</v>
      </c>
      <c r="H3">
        <v>500</v>
      </c>
    </row>
    <row r="4" spans="1:8" x14ac:dyDescent="0.25">
      <c r="A4" s="84" t="s">
        <v>447</v>
      </c>
      <c r="B4" s="84">
        <v>982</v>
      </c>
      <c r="C4" s="84">
        <v>919</v>
      </c>
      <c r="D4" s="84">
        <v>766</v>
      </c>
      <c r="E4" s="84">
        <v>609</v>
      </c>
      <c r="F4" s="84">
        <v>339</v>
      </c>
      <c r="G4">
        <f>AVERAGE(Tabela3[[#This Row],[Jan]:[Mai]])</f>
        <v>723</v>
      </c>
      <c r="H4">
        <v>400</v>
      </c>
    </row>
    <row r="5" spans="1:8" x14ac:dyDescent="0.25">
      <c r="A5" s="84" t="s">
        <v>448</v>
      </c>
      <c r="B5" s="84">
        <v>229</v>
      </c>
      <c r="C5" s="84">
        <v>738</v>
      </c>
      <c r="D5" s="84">
        <v>699</v>
      </c>
      <c r="E5" s="84">
        <v>297</v>
      </c>
      <c r="F5" s="84">
        <v>454</v>
      </c>
      <c r="G5">
        <f>AVERAGE(Tabela3[[#This Row],[Jan]:[Mai]])</f>
        <v>483.4</v>
      </c>
      <c r="H5">
        <v>500</v>
      </c>
    </row>
    <row r="6" spans="1:8" x14ac:dyDescent="0.25">
      <c r="A6" s="84" t="s">
        <v>449</v>
      </c>
      <c r="B6" s="84">
        <v>972</v>
      </c>
      <c r="C6" s="84">
        <v>795</v>
      </c>
      <c r="D6" s="84">
        <v>494</v>
      </c>
      <c r="E6" s="84">
        <v>760</v>
      </c>
      <c r="F6" s="84">
        <v>394</v>
      </c>
      <c r="G6">
        <f>AVERAGE(Tabela3[[#This Row],[Jan]:[Mai]])</f>
        <v>683</v>
      </c>
      <c r="H6">
        <v>550</v>
      </c>
    </row>
  </sheetData>
  <pageMargins left="0.511811024" right="0.511811024" top="0.78740157499999996" bottom="0.78740157499999996" header="0.31496062000000002" footer="0.31496062000000002"/>
  <drawing r:id="rId1"/>
  <tableParts count="1">
    <tablePart r:id="rId2"/>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6">
    <tabColor theme="1"/>
  </sheetPr>
  <dimension ref="A1"/>
  <sheetViews>
    <sheetView showGridLines="0" showRowColHeaders="0" workbookViewId="0"/>
  </sheetViews>
  <sheetFormatPr defaultColWidth="9.140625" defaultRowHeight="15" x14ac:dyDescent="0.25"/>
  <cols>
    <col min="1" max="20" width="9.140625" style="333" customWidth="1"/>
    <col min="21" max="16384" width="9.140625" style="333"/>
  </cols>
  <sheetData/>
  <pageMargins left="0.511811024" right="0.511811024" top="0.78740157499999996" bottom="0.78740157499999996" header="0.31496062000000002" footer="0.31496062000000002"/>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heetViews>
  <sheetFormatPr defaultRowHeight="15" x14ac:dyDescent="0.25"/>
  <cols>
    <col min="1" max="16384" width="9.140625" style="334"/>
  </cols>
  <sheetData/>
  <pageMargins left="0.511811024" right="0.511811024" top="0.78740157499999996" bottom="0.78740157499999996" header="0.31496062000000002" footer="0.31496062000000002"/>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7">
    <tabColor rgb="FF002060"/>
  </sheetPr>
  <dimension ref="A1:M13"/>
  <sheetViews>
    <sheetView showGridLines="0" workbookViewId="0"/>
  </sheetViews>
  <sheetFormatPr defaultRowHeight="15" x14ac:dyDescent="0.25"/>
  <cols>
    <col min="1" max="1" width="15.7109375" bestFit="1" customWidth="1"/>
  </cols>
  <sheetData>
    <row r="1" spans="1:13" x14ac:dyDescent="0.25">
      <c r="A1" s="84" t="s">
        <v>47</v>
      </c>
      <c r="B1" s="84" t="s">
        <v>433</v>
      </c>
      <c r="C1" s="84" t="s">
        <v>434</v>
      </c>
      <c r="D1" s="84" t="s">
        <v>435</v>
      </c>
      <c r="E1" s="84" t="s">
        <v>436</v>
      </c>
      <c r="F1" s="84" t="s">
        <v>437</v>
      </c>
      <c r="G1" s="84" t="s">
        <v>438</v>
      </c>
      <c r="H1" s="84"/>
      <c r="I1" s="84"/>
      <c r="J1" s="84"/>
      <c r="K1" s="84"/>
      <c r="L1" s="84"/>
      <c r="M1" s="84"/>
    </row>
    <row r="2" spans="1:13" x14ac:dyDescent="0.25">
      <c r="A2" s="84" t="s">
        <v>445</v>
      </c>
      <c r="B2" s="84">
        <v>447</v>
      </c>
      <c r="C2" s="84">
        <v>166</v>
      </c>
      <c r="D2" s="84">
        <v>419</v>
      </c>
      <c r="E2" s="84">
        <v>215</v>
      </c>
      <c r="F2" s="84">
        <v>588</v>
      </c>
      <c r="G2" s="84">
        <v>409</v>
      </c>
      <c r="H2" s="84"/>
      <c r="I2" s="84"/>
      <c r="J2" s="84"/>
      <c r="K2" s="84"/>
      <c r="L2" s="84"/>
      <c r="M2" s="84"/>
    </row>
    <row r="3" spans="1:13" x14ac:dyDescent="0.25">
      <c r="A3" s="84" t="s">
        <v>446</v>
      </c>
      <c r="B3" s="84">
        <v>889</v>
      </c>
      <c r="C3" s="84">
        <v>742</v>
      </c>
      <c r="D3" s="84">
        <v>936</v>
      </c>
      <c r="E3" s="84">
        <v>325</v>
      </c>
      <c r="F3" s="84">
        <v>454</v>
      </c>
      <c r="G3" s="84">
        <v>340</v>
      </c>
      <c r="H3" s="84"/>
      <c r="I3" s="84"/>
      <c r="J3" s="84"/>
      <c r="K3" s="84"/>
      <c r="L3" s="84"/>
      <c r="M3" s="84"/>
    </row>
    <row r="4" spans="1:13" x14ac:dyDescent="0.25">
      <c r="A4" s="84" t="s">
        <v>447</v>
      </c>
      <c r="B4" s="84">
        <v>493</v>
      </c>
      <c r="C4" s="84">
        <v>746</v>
      </c>
      <c r="D4" s="84">
        <v>648</v>
      </c>
      <c r="E4" s="84">
        <v>731</v>
      </c>
      <c r="F4" s="84">
        <v>405</v>
      </c>
      <c r="G4" s="84">
        <v>117</v>
      </c>
      <c r="H4" s="84"/>
      <c r="I4" s="84"/>
      <c r="J4" s="84"/>
      <c r="K4" s="84"/>
      <c r="L4" s="84"/>
      <c r="M4" s="84"/>
    </row>
    <row r="5" spans="1:13" x14ac:dyDescent="0.25">
      <c r="A5" s="84" t="s">
        <v>448</v>
      </c>
      <c r="B5" s="84">
        <v>955</v>
      </c>
      <c r="C5" s="84">
        <v>527</v>
      </c>
      <c r="D5" s="84">
        <v>977</v>
      </c>
      <c r="E5" s="84">
        <v>177</v>
      </c>
      <c r="F5" s="84">
        <v>627</v>
      </c>
      <c r="G5" s="84">
        <v>256</v>
      </c>
      <c r="H5" s="84"/>
      <c r="I5" s="84"/>
      <c r="J5" s="84"/>
      <c r="K5" s="84"/>
      <c r="L5" s="84"/>
      <c r="M5" s="84"/>
    </row>
    <row r="6" spans="1:13" x14ac:dyDescent="0.25">
      <c r="A6" s="84" t="s">
        <v>449</v>
      </c>
      <c r="B6" s="84">
        <v>701</v>
      </c>
      <c r="C6" s="84">
        <v>356</v>
      </c>
      <c r="D6" s="84">
        <v>410</v>
      </c>
      <c r="E6" s="84">
        <v>187</v>
      </c>
      <c r="F6" s="84">
        <v>678</v>
      </c>
      <c r="G6" s="84">
        <v>353</v>
      </c>
      <c r="H6" s="84"/>
      <c r="I6" s="84"/>
      <c r="J6" s="84"/>
      <c r="K6" s="84"/>
      <c r="L6" s="84"/>
      <c r="M6" s="84"/>
    </row>
    <row r="7" spans="1:13" x14ac:dyDescent="0.25">
      <c r="A7" t="s">
        <v>533</v>
      </c>
      <c r="B7">
        <v>310</v>
      </c>
      <c r="C7" s="105">
        <v>825</v>
      </c>
      <c r="D7" s="105">
        <v>948</v>
      </c>
      <c r="E7" s="105">
        <v>231</v>
      </c>
      <c r="F7" s="105">
        <v>135</v>
      </c>
      <c r="G7" s="105">
        <v>315</v>
      </c>
      <c r="H7" s="105"/>
      <c r="I7" s="105"/>
      <c r="J7" s="105"/>
      <c r="K7" s="105"/>
      <c r="L7" s="105"/>
      <c r="M7" s="105"/>
    </row>
    <row r="8" spans="1:13" x14ac:dyDescent="0.25">
      <c r="A8" t="s">
        <v>1214</v>
      </c>
      <c r="B8" s="105">
        <v>909</v>
      </c>
      <c r="C8" s="105">
        <v>352</v>
      </c>
      <c r="D8" s="105">
        <v>170</v>
      </c>
      <c r="E8" s="105">
        <v>537</v>
      </c>
      <c r="F8" s="105">
        <v>247</v>
      </c>
      <c r="G8" s="105">
        <v>828</v>
      </c>
      <c r="H8" s="105"/>
      <c r="I8" s="105"/>
      <c r="J8" s="105"/>
      <c r="K8" s="105"/>
      <c r="L8" s="105"/>
      <c r="M8" s="105"/>
    </row>
    <row r="9" spans="1:13" x14ac:dyDescent="0.25">
      <c r="A9" t="s">
        <v>1447</v>
      </c>
      <c r="B9" s="105">
        <v>747</v>
      </c>
      <c r="C9" s="105">
        <v>785</v>
      </c>
      <c r="D9" s="105">
        <v>517</v>
      </c>
      <c r="E9" s="105">
        <v>144</v>
      </c>
      <c r="F9" s="105">
        <v>860</v>
      </c>
      <c r="G9" s="105">
        <v>790</v>
      </c>
      <c r="H9" s="105"/>
      <c r="I9" s="105"/>
      <c r="J9" s="105"/>
      <c r="K9" s="105"/>
      <c r="L9" s="105"/>
      <c r="M9" s="105"/>
    </row>
    <row r="10" spans="1:13" x14ac:dyDescent="0.25">
      <c r="A10" t="s">
        <v>940</v>
      </c>
      <c r="B10" s="105">
        <v>829</v>
      </c>
      <c r="C10" s="105">
        <v>719</v>
      </c>
      <c r="D10" s="105">
        <v>270</v>
      </c>
      <c r="E10" s="105">
        <v>997</v>
      </c>
      <c r="F10" s="105">
        <v>609</v>
      </c>
      <c r="G10" s="105">
        <v>908</v>
      </c>
      <c r="H10" s="105"/>
      <c r="I10" s="105"/>
      <c r="J10" s="105"/>
      <c r="K10" s="105"/>
      <c r="L10" s="105"/>
      <c r="M10" s="105"/>
    </row>
    <row r="11" spans="1:13" x14ac:dyDescent="0.25">
      <c r="A11" t="s">
        <v>949</v>
      </c>
      <c r="B11" s="105">
        <v>844</v>
      </c>
      <c r="C11" s="105">
        <v>491</v>
      </c>
      <c r="D11" s="105">
        <v>103</v>
      </c>
      <c r="E11" s="105">
        <v>404</v>
      </c>
      <c r="F11" s="105">
        <v>659</v>
      </c>
      <c r="G11" s="105">
        <v>882</v>
      </c>
      <c r="H11" s="105"/>
      <c r="I11" s="105"/>
      <c r="J11" s="105"/>
      <c r="K11" s="105"/>
      <c r="L11" s="105"/>
      <c r="M11" s="105"/>
    </row>
    <row r="12" spans="1:13" x14ac:dyDescent="0.25">
      <c r="A12" t="s">
        <v>653</v>
      </c>
      <c r="B12" s="105">
        <v>423</v>
      </c>
      <c r="C12" s="105">
        <v>345</v>
      </c>
      <c r="D12" s="105">
        <v>652</v>
      </c>
      <c r="E12" s="105">
        <v>198</v>
      </c>
      <c r="F12" s="105">
        <v>719</v>
      </c>
      <c r="G12" s="105">
        <v>785</v>
      </c>
      <c r="H12" s="105"/>
      <c r="I12" s="105"/>
      <c r="J12" s="105"/>
      <c r="K12" s="105"/>
      <c r="L12" s="105"/>
      <c r="M12" s="105"/>
    </row>
    <row r="13" spans="1:13" x14ac:dyDescent="0.25">
      <c r="A13" t="s">
        <v>1448</v>
      </c>
      <c r="B13" s="105">
        <v>259</v>
      </c>
      <c r="C13" s="105">
        <v>758</v>
      </c>
      <c r="D13" s="105">
        <v>374</v>
      </c>
      <c r="E13" s="105">
        <v>368</v>
      </c>
      <c r="F13" s="105">
        <v>413</v>
      </c>
      <c r="G13" s="105">
        <v>823</v>
      </c>
      <c r="H13" s="105"/>
      <c r="I13" s="105"/>
      <c r="J13" s="105"/>
      <c r="K13" s="105"/>
      <c r="L13" s="105"/>
      <c r="M13" s="105"/>
    </row>
  </sheetData>
  <pageMargins left="0.511811024" right="0.511811024" top="0.78740157499999996" bottom="0.78740157499999996" header="0.31496062000000002" footer="0.31496062000000002"/>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8">
    <tabColor theme="1"/>
  </sheetPr>
  <dimension ref="A1"/>
  <sheetViews>
    <sheetView showGridLines="0" showRowColHeaders="0" workbookViewId="0"/>
  </sheetViews>
  <sheetFormatPr defaultColWidth="9.140625" defaultRowHeight="15" x14ac:dyDescent="0.25"/>
  <cols>
    <col min="1" max="19" width="9.140625" style="333" customWidth="1"/>
    <col min="20" max="16384" width="9.140625" style="333"/>
  </cols>
  <sheetData/>
  <pageMargins left="0.511811024" right="0.511811024" top="0.78740157499999996" bottom="0.78740157499999996" header="0.31496062000000002" footer="0.31496062000000002"/>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heetViews>
  <sheetFormatPr defaultRowHeight="15" x14ac:dyDescent="0.25"/>
  <cols>
    <col min="1" max="16384" width="9.140625" style="334"/>
  </cols>
  <sheetData/>
  <pageMargins left="0.511811024" right="0.511811024" top="0.78740157499999996" bottom="0.78740157499999996" header="0.31496062000000002" footer="0.31496062000000002"/>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0">
    <tabColor rgb="FF002060"/>
  </sheetPr>
  <dimension ref="A1:M48"/>
  <sheetViews>
    <sheetView showGridLines="0" workbookViewId="0"/>
  </sheetViews>
  <sheetFormatPr defaultRowHeight="15" x14ac:dyDescent="0.25"/>
  <cols>
    <col min="1" max="1" width="12" style="94" bestFit="1" customWidth="1"/>
    <col min="2" max="2" width="6.85546875" style="94" customWidth="1"/>
    <col min="3" max="3" width="19.140625" style="94" bestFit="1" customWidth="1"/>
    <col min="4" max="4" width="12.85546875" style="94" bestFit="1" customWidth="1"/>
    <col min="5" max="5" width="12.5703125" style="94" customWidth="1"/>
    <col min="6" max="16384" width="9.140625" style="94"/>
  </cols>
  <sheetData>
    <row r="1" spans="1:13" x14ac:dyDescent="0.25">
      <c r="A1" s="93" t="s">
        <v>45</v>
      </c>
      <c r="B1" s="93" t="s">
        <v>46</v>
      </c>
      <c r="C1" s="93" t="s">
        <v>47</v>
      </c>
      <c r="D1" s="93" t="s">
        <v>522</v>
      </c>
      <c r="E1" s="93" t="s">
        <v>685</v>
      </c>
      <c r="M1"/>
    </row>
    <row r="2" spans="1:13" x14ac:dyDescent="0.25">
      <c r="A2" s="113" t="s">
        <v>90</v>
      </c>
      <c r="B2" s="113" t="s">
        <v>139</v>
      </c>
      <c r="C2" s="113" t="s">
        <v>656</v>
      </c>
      <c r="D2" s="114">
        <v>67207.75</v>
      </c>
      <c r="E2" s="115">
        <v>41333</v>
      </c>
    </row>
    <row r="3" spans="1:13" x14ac:dyDescent="0.25">
      <c r="A3" s="113" t="s">
        <v>58</v>
      </c>
      <c r="B3" s="113" t="s">
        <v>62</v>
      </c>
      <c r="C3" s="113" t="s">
        <v>445</v>
      </c>
      <c r="D3" s="114">
        <v>95434.16</v>
      </c>
      <c r="E3" s="115">
        <v>41415</v>
      </c>
    </row>
    <row r="4" spans="1:13" x14ac:dyDescent="0.25">
      <c r="A4" s="113" t="s">
        <v>50</v>
      </c>
      <c r="B4" s="113" t="s">
        <v>51</v>
      </c>
      <c r="C4" s="113" t="s">
        <v>676</v>
      </c>
      <c r="D4" s="114">
        <v>14967.51</v>
      </c>
      <c r="E4" s="115">
        <v>41418</v>
      </c>
    </row>
    <row r="5" spans="1:13" x14ac:dyDescent="0.25">
      <c r="A5" s="113" t="s">
        <v>54</v>
      </c>
      <c r="B5" s="113" t="s">
        <v>82</v>
      </c>
      <c r="C5" s="113" t="s">
        <v>454</v>
      </c>
      <c r="D5" s="114">
        <v>13005.05</v>
      </c>
      <c r="E5" s="115">
        <v>41557</v>
      </c>
    </row>
    <row r="6" spans="1:13" x14ac:dyDescent="0.25">
      <c r="A6" s="113" t="s">
        <v>78</v>
      </c>
      <c r="B6" s="113" t="s">
        <v>128</v>
      </c>
      <c r="C6" s="113" t="s">
        <v>666</v>
      </c>
      <c r="D6" s="114">
        <v>30561.91</v>
      </c>
      <c r="E6" s="115">
        <v>42098</v>
      </c>
    </row>
    <row r="7" spans="1:13" x14ac:dyDescent="0.25">
      <c r="A7" s="113" t="s">
        <v>58</v>
      </c>
      <c r="B7" s="113" t="s">
        <v>151</v>
      </c>
      <c r="C7" s="113" t="s">
        <v>453</v>
      </c>
      <c r="D7" s="114">
        <v>64022.1</v>
      </c>
      <c r="E7" s="115">
        <v>42262</v>
      </c>
    </row>
    <row r="8" spans="1:13" x14ac:dyDescent="0.25">
      <c r="A8" s="113" t="s">
        <v>58</v>
      </c>
      <c r="B8" s="113" t="s">
        <v>62</v>
      </c>
      <c r="C8" s="113" t="s">
        <v>533</v>
      </c>
      <c r="D8" s="114">
        <v>54931.61</v>
      </c>
      <c r="E8" s="115">
        <v>42277</v>
      </c>
    </row>
    <row r="9" spans="1:13" x14ac:dyDescent="0.25">
      <c r="A9" s="113" t="s">
        <v>78</v>
      </c>
      <c r="B9" s="113" t="s">
        <v>79</v>
      </c>
      <c r="C9" s="113" t="s">
        <v>663</v>
      </c>
      <c r="D9" s="114">
        <v>31785.74</v>
      </c>
      <c r="E9" s="115">
        <v>41001</v>
      </c>
    </row>
    <row r="10" spans="1:13" x14ac:dyDescent="0.25">
      <c r="A10" s="113" t="s">
        <v>50</v>
      </c>
      <c r="B10" s="113" t="s">
        <v>157</v>
      </c>
      <c r="C10" s="113" t="s">
        <v>683</v>
      </c>
      <c r="D10" s="114">
        <v>42059.56</v>
      </c>
      <c r="E10" s="115">
        <v>41035</v>
      </c>
    </row>
    <row r="11" spans="1:13" x14ac:dyDescent="0.25">
      <c r="A11" s="95" t="s">
        <v>54</v>
      </c>
      <c r="B11" s="95" t="s">
        <v>137</v>
      </c>
      <c r="C11" s="95" t="s">
        <v>654</v>
      </c>
      <c r="D11" s="96">
        <v>22277.79</v>
      </c>
      <c r="E11" s="97">
        <v>41123</v>
      </c>
    </row>
    <row r="12" spans="1:13" x14ac:dyDescent="0.25">
      <c r="A12" s="95" t="s">
        <v>58</v>
      </c>
      <c r="B12" s="95" t="s">
        <v>151</v>
      </c>
      <c r="C12" s="95" t="s">
        <v>671</v>
      </c>
      <c r="D12" s="96">
        <v>99903.5</v>
      </c>
      <c r="E12" s="97">
        <v>41162</v>
      </c>
    </row>
    <row r="13" spans="1:13" x14ac:dyDescent="0.25">
      <c r="A13" s="95" t="s">
        <v>54</v>
      </c>
      <c r="B13" s="95" t="s">
        <v>73</v>
      </c>
      <c r="C13" s="95" t="s">
        <v>652</v>
      </c>
      <c r="D13" s="96">
        <v>43446.46</v>
      </c>
      <c r="E13" s="97">
        <v>41212</v>
      </c>
    </row>
    <row r="14" spans="1:13" x14ac:dyDescent="0.25">
      <c r="A14" s="95" t="s">
        <v>54</v>
      </c>
      <c r="B14" s="95" t="s">
        <v>55</v>
      </c>
      <c r="C14" s="95" t="s">
        <v>651</v>
      </c>
      <c r="D14" s="96">
        <v>92181.2</v>
      </c>
      <c r="E14" s="97">
        <v>41259</v>
      </c>
    </row>
    <row r="15" spans="1:13" x14ac:dyDescent="0.25">
      <c r="A15" s="95" t="s">
        <v>58</v>
      </c>
      <c r="B15" s="95" t="s">
        <v>151</v>
      </c>
      <c r="C15" s="95" t="s">
        <v>669</v>
      </c>
      <c r="D15" s="96">
        <v>11922.23</v>
      </c>
      <c r="E15" s="97">
        <v>41267</v>
      </c>
    </row>
    <row r="16" spans="1:13" x14ac:dyDescent="0.25">
      <c r="A16" s="95" t="s">
        <v>54</v>
      </c>
      <c r="B16" s="95" t="s">
        <v>137</v>
      </c>
      <c r="C16" s="95" t="s">
        <v>655</v>
      </c>
      <c r="D16" s="96">
        <v>34574.68</v>
      </c>
      <c r="E16" s="97">
        <v>42041</v>
      </c>
    </row>
    <row r="17" spans="1:5" x14ac:dyDescent="0.25">
      <c r="A17" s="95" t="s">
        <v>54</v>
      </c>
      <c r="B17" s="95" t="s">
        <v>55</v>
      </c>
      <c r="C17" s="95" t="s">
        <v>650</v>
      </c>
      <c r="D17" s="96">
        <v>12933.82</v>
      </c>
      <c r="E17" s="97">
        <v>42307</v>
      </c>
    </row>
    <row r="18" spans="1:5" x14ac:dyDescent="0.25">
      <c r="A18" s="95" t="s">
        <v>50</v>
      </c>
      <c r="B18" s="95" t="s">
        <v>157</v>
      </c>
      <c r="C18" s="95" t="s">
        <v>682</v>
      </c>
      <c r="D18" s="96">
        <v>46562.21</v>
      </c>
      <c r="E18" s="97">
        <v>42350</v>
      </c>
    </row>
    <row r="19" spans="1:5" x14ac:dyDescent="0.25">
      <c r="A19" s="95" t="s">
        <v>50</v>
      </c>
      <c r="B19" s="95" t="s">
        <v>67</v>
      </c>
      <c r="C19" s="95" t="s">
        <v>679</v>
      </c>
      <c r="D19" s="96">
        <v>69680.570000000007</v>
      </c>
      <c r="E19" s="98" t="s">
        <v>686</v>
      </c>
    </row>
    <row r="20" spans="1:5" x14ac:dyDescent="0.25">
      <c r="A20" s="330" t="s">
        <v>78</v>
      </c>
      <c r="B20" s="330" t="s">
        <v>122</v>
      </c>
      <c r="C20" s="330" t="s">
        <v>125</v>
      </c>
      <c r="D20" s="331">
        <v>28420.62</v>
      </c>
      <c r="E20" s="332">
        <v>41346</v>
      </c>
    </row>
    <row r="21" spans="1:5" x14ac:dyDescent="0.25">
      <c r="A21" s="330" t="s">
        <v>78</v>
      </c>
      <c r="B21" s="330" t="s">
        <v>128</v>
      </c>
      <c r="C21" s="330" t="s">
        <v>664</v>
      </c>
      <c r="D21" s="331">
        <v>35253.54</v>
      </c>
      <c r="E21" s="332">
        <v>41394</v>
      </c>
    </row>
    <row r="22" spans="1:5" x14ac:dyDescent="0.25">
      <c r="A22" s="330" t="s">
        <v>58</v>
      </c>
      <c r="B22" s="330" t="s">
        <v>151</v>
      </c>
      <c r="C22" s="330" t="s">
        <v>670</v>
      </c>
      <c r="D22" s="331">
        <v>19164.29</v>
      </c>
      <c r="E22" s="332">
        <v>41456</v>
      </c>
    </row>
    <row r="23" spans="1:5" x14ac:dyDescent="0.25">
      <c r="A23" s="330" t="s">
        <v>58</v>
      </c>
      <c r="B23" s="330" t="s">
        <v>62</v>
      </c>
      <c r="C23" s="330" t="s">
        <v>447</v>
      </c>
      <c r="D23" s="331">
        <v>31184.7</v>
      </c>
      <c r="E23" s="332">
        <v>41635</v>
      </c>
    </row>
    <row r="24" spans="1:5" x14ac:dyDescent="0.25">
      <c r="A24" s="330" t="s">
        <v>78</v>
      </c>
      <c r="B24" s="330" t="s">
        <v>122</v>
      </c>
      <c r="C24" s="330" t="s">
        <v>123</v>
      </c>
      <c r="D24" s="331">
        <v>17700.98</v>
      </c>
      <c r="E24" s="332">
        <v>41811</v>
      </c>
    </row>
    <row r="25" spans="1:5" x14ac:dyDescent="0.25">
      <c r="A25" s="330" t="s">
        <v>50</v>
      </c>
      <c r="B25" s="330" t="s">
        <v>51</v>
      </c>
      <c r="C25" s="330" t="s">
        <v>674</v>
      </c>
      <c r="D25" s="331">
        <v>48471.66</v>
      </c>
      <c r="E25" s="332">
        <v>41815</v>
      </c>
    </row>
    <row r="26" spans="1:5" x14ac:dyDescent="0.25">
      <c r="A26" s="330" t="s">
        <v>50</v>
      </c>
      <c r="B26" s="330" t="s">
        <v>51</v>
      </c>
      <c r="C26" s="330" t="s">
        <v>672</v>
      </c>
      <c r="D26" s="331">
        <v>30755.61</v>
      </c>
      <c r="E26" s="332">
        <v>41883</v>
      </c>
    </row>
    <row r="27" spans="1:5" x14ac:dyDescent="0.25">
      <c r="A27" s="330" t="s">
        <v>90</v>
      </c>
      <c r="B27" s="330" t="s">
        <v>140</v>
      </c>
      <c r="C27" s="330" t="s">
        <v>657</v>
      </c>
      <c r="D27" s="331">
        <v>35072.03</v>
      </c>
      <c r="E27" s="332">
        <v>41640</v>
      </c>
    </row>
    <row r="28" spans="1:5" x14ac:dyDescent="0.25">
      <c r="A28" s="330" t="s">
        <v>50</v>
      </c>
      <c r="B28" s="330" t="s">
        <v>67</v>
      </c>
      <c r="C28" s="330" t="s">
        <v>678</v>
      </c>
      <c r="D28" s="331">
        <v>94272.54</v>
      </c>
      <c r="E28" s="332">
        <v>41725</v>
      </c>
    </row>
    <row r="29" spans="1:5" x14ac:dyDescent="0.25">
      <c r="A29" s="281" t="s">
        <v>58</v>
      </c>
      <c r="B29" s="281" t="s">
        <v>62</v>
      </c>
      <c r="C29" s="281" t="s">
        <v>449</v>
      </c>
      <c r="D29" s="282">
        <v>69348.05</v>
      </c>
      <c r="E29" s="283">
        <v>42099</v>
      </c>
    </row>
    <row r="30" spans="1:5" x14ac:dyDescent="0.25">
      <c r="A30" s="281" t="s">
        <v>50</v>
      </c>
      <c r="B30" s="281" t="s">
        <v>51</v>
      </c>
      <c r="C30" s="281" t="s">
        <v>673</v>
      </c>
      <c r="D30" s="282">
        <v>14387.55</v>
      </c>
      <c r="E30" s="283">
        <v>42241</v>
      </c>
    </row>
    <row r="31" spans="1:5" x14ac:dyDescent="0.25">
      <c r="A31" s="281" t="s">
        <v>90</v>
      </c>
      <c r="B31" s="281" t="s">
        <v>142</v>
      </c>
      <c r="C31" s="281" t="s">
        <v>659</v>
      </c>
      <c r="D31" s="282">
        <v>21217.03</v>
      </c>
      <c r="E31" s="283">
        <v>42006</v>
      </c>
    </row>
    <row r="32" spans="1:5" x14ac:dyDescent="0.25">
      <c r="A32" s="281" t="s">
        <v>50</v>
      </c>
      <c r="B32" s="281" t="s">
        <v>67</v>
      </c>
      <c r="C32" s="281" t="s">
        <v>677</v>
      </c>
      <c r="D32" s="282">
        <v>56111.42</v>
      </c>
      <c r="E32" s="283">
        <v>42012</v>
      </c>
    </row>
    <row r="33" spans="1:5" x14ac:dyDescent="0.25">
      <c r="A33" s="281" t="s">
        <v>90</v>
      </c>
      <c r="B33" s="281" t="s">
        <v>142</v>
      </c>
      <c r="C33" s="281" t="s">
        <v>660</v>
      </c>
      <c r="D33" s="282">
        <v>21309.78</v>
      </c>
      <c r="E33" s="283">
        <v>42077</v>
      </c>
    </row>
    <row r="34" spans="1:5" x14ac:dyDescent="0.25">
      <c r="A34" s="281" t="s">
        <v>50</v>
      </c>
      <c r="B34" s="281" t="s">
        <v>157</v>
      </c>
      <c r="C34" s="281" t="s">
        <v>681</v>
      </c>
      <c r="D34" s="282">
        <v>53177.73</v>
      </c>
      <c r="E34" s="283">
        <v>42080</v>
      </c>
    </row>
    <row r="35" spans="1:5" x14ac:dyDescent="0.25">
      <c r="A35" s="281" t="s">
        <v>50</v>
      </c>
      <c r="B35" s="281" t="s">
        <v>51</v>
      </c>
      <c r="C35" s="281" t="s">
        <v>675</v>
      </c>
      <c r="D35" s="282">
        <v>27646.85</v>
      </c>
      <c r="E35" s="283">
        <v>42147</v>
      </c>
    </row>
    <row r="36" spans="1:5" x14ac:dyDescent="0.25">
      <c r="A36" s="281" t="s">
        <v>90</v>
      </c>
      <c r="B36" s="281" t="s">
        <v>140</v>
      </c>
      <c r="C36" s="281" t="s">
        <v>658</v>
      </c>
      <c r="D36" s="282">
        <v>72123.360000000001</v>
      </c>
      <c r="E36" s="283">
        <v>42148</v>
      </c>
    </row>
    <row r="37" spans="1:5" x14ac:dyDescent="0.25">
      <c r="A37" s="281" t="s">
        <v>54</v>
      </c>
      <c r="B37" s="281" t="s">
        <v>82</v>
      </c>
      <c r="C37" s="281" t="s">
        <v>648</v>
      </c>
      <c r="D37" s="282">
        <v>82925.960000000006</v>
      </c>
      <c r="E37" s="283">
        <v>42217</v>
      </c>
    </row>
    <row r="38" spans="1:5" x14ac:dyDescent="0.25">
      <c r="A38" s="281" t="s">
        <v>78</v>
      </c>
      <c r="B38" s="281" t="s">
        <v>79</v>
      </c>
      <c r="C38" s="281" t="s">
        <v>662</v>
      </c>
      <c r="D38" s="282">
        <v>47177.18</v>
      </c>
      <c r="E38" s="283">
        <v>42261</v>
      </c>
    </row>
    <row r="39" spans="1:5" x14ac:dyDescent="0.25">
      <c r="A39" s="281" t="s">
        <v>78</v>
      </c>
      <c r="B39" s="281" t="s">
        <v>129</v>
      </c>
      <c r="C39" s="281" t="s">
        <v>668</v>
      </c>
      <c r="D39" s="282">
        <v>65239.01</v>
      </c>
      <c r="E39" s="283">
        <v>42011</v>
      </c>
    </row>
    <row r="40" spans="1:5" x14ac:dyDescent="0.25">
      <c r="A40" s="281" t="s">
        <v>58</v>
      </c>
      <c r="B40" s="281" t="s">
        <v>62</v>
      </c>
      <c r="C40" s="281" t="s">
        <v>448</v>
      </c>
      <c r="D40" s="282">
        <v>82552.320000000007</v>
      </c>
      <c r="E40" s="283">
        <v>42013</v>
      </c>
    </row>
    <row r="41" spans="1:5" x14ac:dyDescent="0.25">
      <c r="A41" s="281" t="s">
        <v>50</v>
      </c>
      <c r="B41" s="281" t="s">
        <v>157</v>
      </c>
      <c r="C41" s="281" t="s">
        <v>680</v>
      </c>
      <c r="D41" s="282">
        <v>55644.07</v>
      </c>
      <c r="E41" s="283">
        <v>42219</v>
      </c>
    </row>
    <row r="42" spans="1:5" x14ac:dyDescent="0.25">
      <c r="A42" s="281" t="s">
        <v>50</v>
      </c>
      <c r="B42" s="281" t="s">
        <v>157</v>
      </c>
      <c r="C42" s="281" t="s">
        <v>684</v>
      </c>
      <c r="D42" s="282">
        <v>68510.320000000007</v>
      </c>
      <c r="E42" s="283">
        <v>42229</v>
      </c>
    </row>
    <row r="43" spans="1:5" x14ac:dyDescent="0.25">
      <c r="A43" s="281" t="s">
        <v>90</v>
      </c>
      <c r="B43" s="281" t="s">
        <v>142</v>
      </c>
      <c r="C43" s="281" t="s">
        <v>661</v>
      </c>
      <c r="D43" s="282">
        <v>48730.12</v>
      </c>
      <c r="E43" s="283">
        <v>40268</v>
      </c>
    </row>
    <row r="44" spans="1:5" x14ac:dyDescent="0.25">
      <c r="A44" s="281" t="s">
        <v>54</v>
      </c>
      <c r="B44" s="281" t="s">
        <v>73</v>
      </c>
      <c r="C44" s="281" t="s">
        <v>653</v>
      </c>
      <c r="D44" s="282">
        <v>34345.72</v>
      </c>
      <c r="E44" s="283">
        <v>42071</v>
      </c>
    </row>
    <row r="45" spans="1:5" x14ac:dyDescent="0.25">
      <c r="A45" s="281" t="s">
        <v>78</v>
      </c>
      <c r="B45" s="281" t="s">
        <v>128</v>
      </c>
      <c r="C45" s="281" t="s">
        <v>665</v>
      </c>
      <c r="D45" s="282">
        <v>25965.62</v>
      </c>
      <c r="E45" s="283">
        <v>42149</v>
      </c>
    </row>
    <row r="46" spans="1:5" x14ac:dyDescent="0.25">
      <c r="A46" s="281" t="s">
        <v>54</v>
      </c>
      <c r="B46" s="281" t="s">
        <v>55</v>
      </c>
      <c r="C46" s="281" t="s">
        <v>649</v>
      </c>
      <c r="D46" s="282">
        <v>79347.350000000006</v>
      </c>
      <c r="E46" s="283">
        <v>41048</v>
      </c>
    </row>
    <row r="47" spans="1:5" x14ac:dyDescent="0.25">
      <c r="A47" s="281" t="s">
        <v>78</v>
      </c>
      <c r="B47" s="281" t="s">
        <v>79</v>
      </c>
      <c r="C47" s="281" t="s">
        <v>127</v>
      </c>
      <c r="D47" s="282">
        <v>15599.17</v>
      </c>
      <c r="E47" s="283">
        <v>41072</v>
      </c>
    </row>
    <row r="48" spans="1:5" x14ac:dyDescent="0.25">
      <c r="A48" s="281" t="s">
        <v>78</v>
      </c>
      <c r="B48" s="281" t="s">
        <v>129</v>
      </c>
      <c r="C48" s="281" t="s">
        <v>667</v>
      </c>
      <c r="D48" s="282">
        <v>49887.66</v>
      </c>
      <c r="E48" s="283">
        <v>41219</v>
      </c>
    </row>
  </sheetData>
  <conditionalFormatting sqref="D2:D48">
    <cfRule type="iconSet" priority="1">
      <iconSet iconSet="3Arrows">
        <cfvo type="percent" val="0"/>
        <cfvo type="percent" val="33"/>
        <cfvo type="percent" val="67"/>
      </iconSet>
    </cfRule>
  </conditionalFormatting>
  <pageMargins left="0.511811024" right="0.511811024" top="0.78740157499999996" bottom="0.78740157499999996" header="0.31496062000000002" footer="0.31496062000000002"/>
  <drawing r:id="rId1"/>
  <tableParts count="1">
    <tablePart r:id="rId2"/>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showGridLines="0" showRowColHeaders="0" workbookViewId="0"/>
  </sheetViews>
  <sheetFormatPr defaultColWidth="9.140625" defaultRowHeight="15" x14ac:dyDescent="0.25"/>
  <cols>
    <col min="1" max="20" width="9.140625" style="340" customWidth="1"/>
    <col min="21" max="16384" width="9.140625" style="340"/>
  </cols>
  <sheetData/>
  <pageMargins left="0.511811024" right="0.511811024" top="0.78740157499999996" bottom="0.78740157499999996" header="0.31496062000000002" footer="0.31496062000000002"/>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heetViews>
  <sheetFormatPr defaultRowHeight="15" x14ac:dyDescent="0.25"/>
  <cols>
    <col min="1" max="16384" width="9.140625" style="339"/>
  </cols>
  <sheetData/>
  <pageMargins left="0.511811024" right="0.511811024" top="0.78740157499999996" bottom="0.78740157499999996" header="0.31496062000000002" footer="0.31496062000000002"/>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Q51"/>
  <sheetViews>
    <sheetView showGridLines="0" workbookViewId="0"/>
  </sheetViews>
  <sheetFormatPr defaultRowHeight="15" x14ac:dyDescent="0.25"/>
  <cols>
    <col min="1" max="3" width="9.140625" style="105"/>
    <col min="4" max="4" width="26.28515625" style="105" bestFit="1" customWidth="1"/>
    <col min="5" max="5" width="2.7109375" style="105" customWidth="1"/>
    <col min="6" max="7" width="9.140625" style="105"/>
    <col min="8" max="8" width="15.85546875" style="105" bestFit="1" customWidth="1"/>
    <col min="9" max="9" width="5.5703125" style="105" customWidth="1"/>
    <col min="10" max="12" width="9.140625" style="105"/>
    <col min="13" max="13" width="15.28515625" style="105" bestFit="1" customWidth="1"/>
    <col min="14" max="16384" width="9.140625" style="105"/>
  </cols>
  <sheetData>
    <row r="1" spans="1:17" x14ac:dyDescent="0.25">
      <c r="A1" s="213"/>
      <c r="B1" s="214"/>
      <c r="C1" s="214"/>
      <c r="D1" s="214"/>
      <c r="E1" s="214"/>
      <c r="F1" s="214"/>
      <c r="G1" s="214"/>
      <c r="H1" s="214"/>
      <c r="I1" s="214"/>
      <c r="J1" s="214"/>
      <c r="K1" s="214"/>
      <c r="L1" s="214"/>
      <c r="M1" s="214"/>
      <c r="N1" s="214"/>
      <c r="O1" s="214"/>
      <c r="P1" s="214"/>
      <c r="Q1" s="215"/>
    </row>
    <row r="2" spans="1:17" ht="15.75" thickBot="1" x14ac:dyDescent="0.3">
      <c r="A2" s="216"/>
      <c r="B2" s="217"/>
      <c r="C2" s="217"/>
      <c r="D2" s="217"/>
      <c r="E2" s="217"/>
      <c r="F2" s="217"/>
      <c r="G2" s="217"/>
      <c r="H2" s="217"/>
      <c r="I2" s="217" t="s">
        <v>1349</v>
      </c>
      <c r="J2" s="217"/>
      <c r="K2" s="217"/>
      <c r="L2" s="218"/>
      <c r="M2" s="469" t="s">
        <v>1350</v>
      </c>
      <c r="N2" s="469"/>
      <c r="O2" s="470"/>
      <c r="P2" s="470"/>
      <c r="Q2" s="219">
        <f ca="1">YEAR(TODAY())</f>
        <v>2017</v>
      </c>
    </row>
    <row r="3" spans="1:17" ht="15.75" x14ac:dyDescent="0.25">
      <c r="A3" s="220" t="s">
        <v>1351</v>
      </c>
      <c r="B3" s="221"/>
      <c r="C3" s="217"/>
      <c r="D3" s="217"/>
      <c r="E3" s="217"/>
      <c r="F3" s="217"/>
      <c r="G3" s="217"/>
      <c r="H3" s="217"/>
      <c r="I3" s="217"/>
      <c r="J3" s="217"/>
      <c r="K3" s="217"/>
      <c r="L3" s="217"/>
      <c r="M3" s="217"/>
      <c r="N3" s="217"/>
      <c r="O3" s="217"/>
      <c r="P3" s="217"/>
      <c r="Q3" s="219"/>
    </row>
    <row r="4" spans="1:17" x14ac:dyDescent="0.25">
      <c r="A4" s="216"/>
      <c r="B4" s="217"/>
      <c r="C4" s="217"/>
      <c r="D4" s="217"/>
      <c r="E4" s="217"/>
      <c r="F4" s="217"/>
      <c r="G4" s="217"/>
      <c r="H4" s="217"/>
      <c r="I4" s="217"/>
      <c r="J4" s="217"/>
      <c r="K4" s="217"/>
      <c r="L4" s="217"/>
      <c r="M4" s="217"/>
      <c r="N4" s="217"/>
      <c r="O4" s="217"/>
      <c r="P4" s="217"/>
      <c r="Q4" s="219"/>
    </row>
    <row r="5" spans="1:17" ht="15.75" thickBot="1" x14ac:dyDescent="0.3">
      <c r="A5" s="471"/>
      <c r="B5" s="472"/>
      <c r="C5" s="472"/>
      <c r="D5" s="472"/>
      <c r="E5" s="472"/>
      <c r="F5" s="472"/>
      <c r="G5" s="472"/>
      <c r="H5" s="472"/>
      <c r="I5" s="217"/>
      <c r="J5" s="217"/>
      <c r="K5" s="217"/>
      <c r="L5" s="217"/>
      <c r="M5" s="217"/>
      <c r="N5" s="217"/>
      <c r="O5" s="217"/>
      <c r="P5" s="217"/>
      <c r="Q5" s="219"/>
    </row>
    <row r="6" spans="1:17" x14ac:dyDescent="0.25">
      <c r="A6" s="222"/>
      <c r="B6" s="223"/>
      <c r="C6" s="223"/>
      <c r="D6" s="223"/>
      <c r="E6" s="223"/>
      <c r="F6" s="223"/>
      <c r="G6" s="223"/>
      <c r="H6" s="223"/>
      <c r="I6" s="217"/>
      <c r="J6" s="217"/>
      <c r="K6" s="217"/>
      <c r="L6" s="217"/>
      <c r="M6" s="217"/>
      <c r="N6" s="217"/>
      <c r="O6" s="217"/>
      <c r="P6" s="217"/>
      <c r="Q6" s="219"/>
    </row>
    <row r="7" spans="1:17" x14ac:dyDescent="0.25">
      <c r="A7" s="216"/>
      <c r="B7" s="217"/>
      <c r="C7" s="217"/>
      <c r="D7" s="217"/>
      <c r="E7" s="217"/>
      <c r="F7" s="217"/>
      <c r="G7" s="217"/>
      <c r="H7" s="217"/>
      <c r="I7" s="217"/>
      <c r="J7" s="217"/>
      <c r="K7" s="217"/>
      <c r="L7" s="217"/>
      <c r="M7" s="217"/>
      <c r="N7" s="217"/>
      <c r="O7" s="217"/>
      <c r="P7" s="217"/>
      <c r="Q7" s="219"/>
    </row>
    <row r="8" spans="1:17" x14ac:dyDescent="0.25">
      <c r="A8" s="224" t="s">
        <v>1352</v>
      </c>
      <c r="B8" s="225"/>
      <c r="C8" s="217"/>
      <c r="D8" s="217"/>
      <c r="E8" s="217"/>
      <c r="F8" s="217"/>
      <c r="G8" s="217"/>
      <c r="H8" s="217"/>
      <c r="I8" s="217"/>
      <c r="J8" s="217"/>
      <c r="K8" s="217"/>
      <c r="L8" s="217"/>
      <c r="M8" s="217"/>
      <c r="N8" s="217"/>
      <c r="O8" s="217"/>
      <c r="P8" s="217"/>
      <c r="Q8" s="219"/>
    </row>
    <row r="9" spans="1:17" ht="15.75" thickBot="1" x14ac:dyDescent="0.3">
      <c r="A9" s="216"/>
      <c r="B9" s="217"/>
      <c r="C9" s="217"/>
      <c r="D9" s="217"/>
      <c r="E9" s="217"/>
      <c r="F9" s="217"/>
      <c r="G9" s="217"/>
      <c r="H9" s="217"/>
      <c r="I9" s="217"/>
      <c r="J9" s="217"/>
      <c r="K9" s="217"/>
      <c r="L9" s="217"/>
      <c r="M9" s="217"/>
      <c r="N9" s="217"/>
      <c r="O9" s="217"/>
      <c r="P9" s="217"/>
      <c r="Q9" s="219"/>
    </row>
    <row r="10" spans="1:17" ht="18.75" thickBot="1" x14ac:dyDescent="0.3">
      <c r="A10" s="226"/>
      <c r="B10" s="473"/>
      <c r="C10" s="474"/>
      <c r="D10" s="227" t="s">
        <v>1353</v>
      </c>
      <c r="E10" s="228"/>
      <c r="F10" s="229"/>
      <c r="G10" s="475"/>
      <c r="H10" s="475"/>
      <c r="I10" s="229" t="s">
        <v>1354</v>
      </c>
      <c r="J10" s="476"/>
      <c r="K10" s="476"/>
      <c r="L10" s="476"/>
      <c r="M10" s="477" t="s">
        <v>1355</v>
      </c>
      <c r="N10" s="477"/>
      <c r="O10" s="475"/>
      <c r="P10" s="475"/>
      <c r="Q10" s="219"/>
    </row>
    <row r="11" spans="1:17" ht="15.75" thickBot="1" x14ac:dyDescent="0.3">
      <c r="A11" s="216"/>
      <c r="B11" s="217"/>
      <c r="C11" s="217"/>
      <c r="D11" s="229"/>
      <c r="E11" s="229"/>
      <c r="F11" s="229"/>
      <c r="G11" s="229"/>
      <c r="H11" s="229"/>
      <c r="I11" s="229"/>
      <c r="J11" s="230"/>
      <c r="K11" s="230"/>
      <c r="L11" s="230"/>
      <c r="M11" s="229"/>
      <c r="N11" s="229"/>
      <c r="O11" s="229"/>
      <c r="P11" s="229"/>
      <c r="Q11" s="219"/>
    </row>
    <row r="12" spans="1:17" ht="18.75" thickBot="1" x14ac:dyDescent="0.3">
      <c r="A12" s="226"/>
      <c r="B12" s="473"/>
      <c r="C12" s="474"/>
      <c r="D12" s="227" t="s">
        <v>1356</v>
      </c>
      <c r="E12" s="228"/>
      <c r="F12" s="229"/>
      <c r="G12" s="475"/>
      <c r="H12" s="475"/>
      <c r="I12" s="229" t="s">
        <v>1354</v>
      </c>
      <c r="J12" s="475"/>
      <c r="K12" s="475"/>
      <c r="L12" s="475"/>
      <c r="M12" s="477" t="s">
        <v>1355</v>
      </c>
      <c r="N12" s="477"/>
      <c r="O12" s="475"/>
      <c r="P12" s="475"/>
      <c r="Q12" s="219"/>
    </row>
    <row r="13" spans="1:17" x14ac:dyDescent="0.25">
      <c r="A13" s="216"/>
      <c r="B13" s="217"/>
      <c r="C13" s="217"/>
      <c r="D13" s="217"/>
      <c r="E13" s="217"/>
      <c r="F13" s="217"/>
      <c r="G13" s="217"/>
      <c r="H13" s="217"/>
      <c r="I13" s="217"/>
      <c r="J13" s="217"/>
      <c r="K13" s="217"/>
      <c r="L13" s="217"/>
      <c r="M13" s="217"/>
      <c r="N13" s="217"/>
      <c r="O13" s="217"/>
      <c r="P13" s="217"/>
      <c r="Q13" s="219"/>
    </row>
    <row r="14" spans="1:17" x14ac:dyDescent="0.25">
      <c r="A14" s="467" t="s">
        <v>1357</v>
      </c>
      <c r="B14" s="468"/>
      <c r="C14" s="468"/>
      <c r="D14" s="468"/>
      <c r="E14" s="468"/>
      <c r="F14" s="468"/>
      <c r="G14" s="468"/>
      <c r="H14" s="468"/>
      <c r="I14" s="468"/>
      <c r="J14" s="468"/>
      <c r="K14" s="468"/>
      <c r="L14" s="468"/>
      <c r="M14" s="468"/>
      <c r="N14" s="468"/>
      <c r="O14" s="468"/>
      <c r="P14" s="468"/>
      <c r="Q14" s="219"/>
    </row>
    <row r="15" spans="1:17" x14ac:dyDescent="0.25">
      <c r="A15" s="216"/>
      <c r="B15" s="217"/>
      <c r="C15" s="217"/>
      <c r="D15" s="217"/>
      <c r="E15" s="217"/>
      <c r="F15" s="217"/>
      <c r="G15" s="217"/>
      <c r="H15" s="217"/>
      <c r="I15" s="217"/>
      <c r="J15" s="217"/>
      <c r="K15" s="217"/>
      <c r="L15" s="217"/>
      <c r="M15" s="217"/>
      <c r="N15" s="217"/>
      <c r="O15" s="217"/>
      <c r="P15" s="217"/>
      <c r="Q15" s="219"/>
    </row>
    <row r="16" spans="1:17" x14ac:dyDescent="0.25">
      <c r="A16" s="465" t="s">
        <v>41</v>
      </c>
      <c r="B16" s="466"/>
      <c r="C16" s="466"/>
      <c r="D16" s="231" t="s">
        <v>1358</v>
      </c>
      <c r="E16" s="217"/>
      <c r="F16" s="466" t="s">
        <v>41</v>
      </c>
      <c r="G16" s="466"/>
      <c r="H16" s="231" t="s">
        <v>1358</v>
      </c>
      <c r="I16" s="217"/>
      <c r="J16" s="466" t="s">
        <v>41</v>
      </c>
      <c r="K16" s="466"/>
      <c r="L16" s="466"/>
      <c r="M16" s="466" t="s">
        <v>1358</v>
      </c>
      <c r="N16" s="466"/>
      <c r="O16" s="466"/>
      <c r="P16" s="466"/>
      <c r="Q16" s="219"/>
    </row>
    <row r="17" spans="1:17" x14ac:dyDescent="0.25">
      <c r="A17" s="461">
        <v>1</v>
      </c>
      <c r="B17" s="462"/>
      <c r="C17" s="463"/>
      <c r="D17" s="232" t="s">
        <v>1359</v>
      </c>
      <c r="E17" s="217"/>
      <c r="F17" s="456">
        <v>13</v>
      </c>
      <c r="G17" s="455"/>
      <c r="H17" s="232" t="s">
        <v>1360</v>
      </c>
      <c r="I17" s="217"/>
      <c r="J17" s="456">
        <v>25</v>
      </c>
      <c r="K17" s="454"/>
      <c r="L17" s="455"/>
      <c r="M17" s="460" t="s">
        <v>1361</v>
      </c>
      <c r="N17" s="460"/>
      <c r="O17" s="460"/>
      <c r="P17" s="460"/>
      <c r="Q17" s="219"/>
    </row>
    <row r="18" spans="1:17" x14ac:dyDescent="0.25">
      <c r="A18" s="461">
        <v>2</v>
      </c>
      <c r="B18" s="462"/>
      <c r="C18" s="463"/>
      <c r="D18" s="233" t="s">
        <v>1362</v>
      </c>
      <c r="E18" s="217"/>
      <c r="F18" s="456">
        <v>14</v>
      </c>
      <c r="G18" s="455"/>
      <c r="H18" s="233" t="s">
        <v>1363</v>
      </c>
      <c r="I18" s="217"/>
      <c r="J18" s="456">
        <v>26</v>
      </c>
      <c r="K18" s="454"/>
      <c r="L18" s="455"/>
      <c r="M18" s="460" t="s">
        <v>1364</v>
      </c>
      <c r="N18" s="460"/>
      <c r="O18" s="460"/>
      <c r="P18" s="460"/>
      <c r="Q18" s="219"/>
    </row>
    <row r="19" spans="1:17" x14ac:dyDescent="0.25">
      <c r="A19" s="461">
        <v>3</v>
      </c>
      <c r="B19" s="462"/>
      <c r="C19" s="463"/>
      <c r="D19" s="232" t="s">
        <v>1365</v>
      </c>
      <c r="E19" s="217"/>
      <c r="F19" s="456">
        <v>15</v>
      </c>
      <c r="G19" s="455"/>
      <c r="H19" s="232" t="s">
        <v>1366</v>
      </c>
      <c r="I19" s="217"/>
      <c r="J19" s="456">
        <v>27</v>
      </c>
      <c r="K19" s="454"/>
      <c r="L19" s="455"/>
      <c r="M19" s="464" t="s">
        <v>1367</v>
      </c>
      <c r="N19" s="464"/>
      <c r="O19" s="464"/>
      <c r="P19" s="464"/>
      <c r="Q19" s="219"/>
    </row>
    <row r="20" spans="1:17" x14ac:dyDescent="0.25">
      <c r="A20" s="461">
        <v>4</v>
      </c>
      <c r="B20" s="462"/>
      <c r="C20" s="463"/>
      <c r="D20" s="232" t="s">
        <v>1368</v>
      </c>
      <c r="E20" s="217"/>
      <c r="F20" s="456">
        <v>16</v>
      </c>
      <c r="G20" s="455"/>
      <c r="H20" s="232" t="s">
        <v>1369</v>
      </c>
      <c r="I20" s="217"/>
      <c r="J20" s="456">
        <v>28</v>
      </c>
      <c r="K20" s="454"/>
      <c r="L20" s="455"/>
      <c r="M20" s="460" t="s">
        <v>1370</v>
      </c>
      <c r="N20" s="460"/>
      <c r="O20" s="460"/>
      <c r="P20" s="460"/>
      <c r="Q20" s="219"/>
    </row>
    <row r="21" spans="1:17" x14ac:dyDescent="0.25">
      <c r="A21" s="461">
        <v>5</v>
      </c>
      <c r="B21" s="462"/>
      <c r="C21" s="463"/>
      <c r="D21" s="232" t="s">
        <v>1371</v>
      </c>
      <c r="E21" s="217"/>
      <c r="F21" s="456">
        <v>17</v>
      </c>
      <c r="G21" s="455"/>
      <c r="H21" s="232" t="s">
        <v>1372</v>
      </c>
      <c r="I21" s="217"/>
      <c r="J21" s="456">
        <v>29</v>
      </c>
      <c r="K21" s="454"/>
      <c r="L21" s="455"/>
      <c r="M21" s="460" t="s">
        <v>1373</v>
      </c>
      <c r="N21" s="460"/>
      <c r="O21" s="460"/>
      <c r="P21" s="460"/>
      <c r="Q21" s="219"/>
    </row>
    <row r="22" spans="1:17" x14ac:dyDescent="0.25">
      <c r="A22" s="461">
        <v>6</v>
      </c>
      <c r="B22" s="462"/>
      <c r="C22" s="463"/>
      <c r="D22" s="232" t="s">
        <v>1374</v>
      </c>
      <c r="E22" s="217"/>
      <c r="F22" s="456">
        <v>18</v>
      </c>
      <c r="G22" s="455"/>
      <c r="H22" s="232" t="s">
        <v>1375</v>
      </c>
      <c r="I22" s="217"/>
      <c r="J22" s="456">
        <v>30</v>
      </c>
      <c r="K22" s="454"/>
      <c r="L22" s="455"/>
      <c r="M22" s="460" t="s">
        <v>1376</v>
      </c>
      <c r="N22" s="460"/>
      <c r="O22" s="460"/>
      <c r="P22" s="460"/>
      <c r="Q22" s="219"/>
    </row>
    <row r="23" spans="1:17" x14ac:dyDescent="0.25">
      <c r="A23" s="461">
        <v>7</v>
      </c>
      <c r="B23" s="462"/>
      <c r="C23" s="463"/>
      <c r="D23" s="232" t="s">
        <v>1377</v>
      </c>
      <c r="E23" s="217"/>
      <c r="F23" s="456">
        <v>19</v>
      </c>
      <c r="G23" s="455"/>
      <c r="H23" s="232" t="s">
        <v>1378</v>
      </c>
      <c r="I23" s="217"/>
      <c r="J23" s="456">
        <v>31</v>
      </c>
      <c r="K23" s="454"/>
      <c r="L23" s="455"/>
      <c r="M23" s="460" t="s">
        <v>1379</v>
      </c>
      <c r="N23" s="460"/>
      <c r="O23" s="460"/>
      <c r="P23" s="460"/>
      <c r="Q23" s="219"/>
    </row>
    <row r="24" spans="1:17" x14ac:dyDescent="0.25">
      <c r="A24" s="461">
        <v>8</v>
      </c>
      <c r="B24" s="462"/>
      <c r="C24" s="463"/>
      <c r="D24" s="232" t="s">
        <v>1380</v>
      </c>
      <c r="E24" s="217"/>
      <c r="F24" s="456">
        <v>20</v>
      </c>
      <c r="G24" s="455"/>
      <c r="H24" s="233" t="s">
        <v>1381</v>
      </c>
      <c r="I24" s="217"/>
      <c r="J24" s="456">
        <v>32</v>
      </c>
      <c r="K24" s="454"/>
      <c r="L24" s="455"/>
      <c r="M24" s="460" t="s">
        <v>1382</v>
      </c>
      <c r="N24" s="460"/>
      <c r="O24" s="460"/>
      <c r="P24" s="460"/>
      <c r="Q24" s="219"/>
    </row>
    <row r="25" spans="1:17" x14ac:dyDescent="0.25">
      <c r="A25" s="461">
        <v>9</v>
      </c>
      <c r="B25" s="462"/>
      <c r="C25" s="463"/>
      <c r="D25" s="232" t="s">
        <v>1383</v>
      </c>
      <c r="E25" s="217"/>
      <c r="F25" s="456">
        <v>21</v>
      </c>
      <c r="G25" s="455"/>
      <c r="H25" s="232" t="s">
        <v>1384</v>
      </c>
      <c r="I25" s="217"/>
      <c r="J25" s="456">
        <v>33</v>
      </c>
      <c r="K25" s="454"/>
      <c r="L25" s="455"/>
      <c r="M25" s="460" t="s">
        <v>1385</v>
      </c>
      <c r="N25" s="460"/>
      <c r="O25" s="460"/>
      <c r="P25" s="460"/>
      <c r="Q25" s="219"/>
    </row>
    <row r="26" spans="1:17" x14ac:dyDescent="0.25">
      <c r="A26" s="453">
        <v>10</v>
      </c>
      <c r="B26" s="454"/>
      <c r="C26" s="455"/>
      <c r="D26" s="232" t="s">
        <v>1386</v>
      </c>
      <c r="E26" s="217"/>
      <c r="F26" s="456">
        <v>22</v>
      </c>
      <c r="G26" s="455"/>
      <c r="H26" s="232" t="s">
        <v>1387</v>
      </c>
      <c r="I26" s="217"/>
      <c r="J26" s="456">
        <v>34</v>
      </c>
      <c r="K26" s="454"/>
      <c r="L26" s="455"/>
      <c r="M26" s="460" t="s">
        <v>1388</v>
      </c>
      <c r="N26" s="460"/>
      <c r="O26" s="460"/>
      <c r="P26" s="460"/>
      <c r="Q26" s="219"/>
    </row>
    <row r="27" spans="1:17" x14ac:dyDescent="0.25">
      <c r="A27" s="453">
        <v>11</v>
      </c>
      <c r="B27" s="454"/>
      <c r="C27" s="455"/>
      <c r="D27" s="233" t="s">
        <v>1389</v>
      </c>
      <c r="E27" s="217"/>
      <c r="F27" s="456">
        <v>23</v>
      </c>
      <c r="G27" s="455"/>
      <c r="H27" s="232" t="s">
        <v>1390</v>
      </c>
      <c r="I27" s="217"/>
      <c r="J27" s="456">
        <v>35</v>
      </c>
      <c r="K27" s="454"/>
      <c r="L27" s="455"/>
      <c r="M27" s="460" t="s">
        <v>1314</v>
      </c>
      <c r="N27" s="460"/>
      <c r="O27" s="460"/>
      <c r="P27" s="460"/>
      <c r="Q27" s="219"/>
    </row>
    <row r="28" spans="1:17" x14ac:dyDescent="0.25">
      <c r="A28" s="453">
        <v>12</v>
      </c>
      <c r="B28" s="454"/>
      <c r="C28" s="455"/>
      <c r="D28" s="232" t="s">
        <v>1391</v>
      </c>
      <c r="E28" s="217"/>
      <c r="F28" s="456">
        <v>24</v>
      </c>
      <c r="G28" s="455"/>
      <c r="H28" s="233" t="s">
        <v>1392</v>
      </c>
      <c r="I28" s="217"/>
      <c r="J28" s="456"/>
      <c r="K28" s="454"/>
      <c r="L28" s="455"/>
      <c r="M28" s="457"/>
      <c r="N28" s="457"/>
      <c r="O28" s="457"/>
      <c r="P28" s="457"/>
      <c r="Q28" s="219"/>
    </row>
    <row r="29" spans="1:17" x14ac:dyDescent="0.25">
      <c r="A29" s="216"/>
      <c r="B29" s="217"/>
      <c r="C29" s="217"/>
      <c r="D29" s="217"/>
      <c r="E29" s="217"/>
      <c r="F29" s="217"/>
      <c r="G29" s="217"/>
      <c r="H29" s="217"/>
      <c r="I29" s="217"/>
      <c r="J29" s="217"/>
      <c r="K29" s="217"/>
      <c r="L29" s="217"/>
      <c r="M29" s="217"/>
      <c r="N29" s="217"/>
      <c r="O29" s="217"/>
      <c r="P29" s="217"/>
      <c r="Q29" s="219"/>
    </row>
    <row r="30" spans="1:17" x14ac:dyDescent="0.25">
      <c r="A30" s="458" t="s">
        <v>1393</v>
      </c>
      <c r="B30" s="459"/>
      <c r="C30" s="459"/>
      <c r="D30" s="459"/>
      <c r="E30" s="459" t="s">
        <v>1394</v>
      </c>
      <c r="F30" s="459"/>
      <c r="G30" s="459"/>
      <c r="H30" s="459"/>
      <c r="I30" s="459"/>
      <c r="J30" s="459"/>
      <c r="K30" s="459"/>
      <c r="L30" s="459"/>
      <c r="M30" s="459"/>
      <c r="N30" s="459"/>
      <c r="O30" s="459"/>
      <c r="P30" s="459"/>
      <c r="Q30" s="219"/>
    </row>
    <row r="31" spans="1:17" x14ac:dyDescent="0.25">
      <c r="A31" s="438"/>
      <c r="B31" s="439"/>
      <c r="C31" s="439"/>
      <c r="D31" s="439"/>
      <c r="E31" s="439" t="s">
        <v>1395</v>
      </c>
      <c r="F31" s="439"/>
      <c r="G31" s="439"/>
      <c r="H31" s="439"/>
      <c r="I31" s="439"/>
      <c r="J31" s="439"/>
      <c r="K31" s="439"/>
      <c r="L31" s="439"/>
      <c r="M31" s="439"/>
      <c r="N31" s="439"/>
      <c r="O31" s="439"/>
      <c r="P31" s="439"/>
      <c r="Q31" s="219"/>
    </row>
    <row r="32" spans="1:17" x14ac:dyDescent="0.25">
      <c r="A32" s="438"/>
      <c r="B32" s="439"/>
      <c r="C32" s="439"/>
      <c r="D32" s="439"/>
      <c r="E32" s="439" t="s">
        <v>1395</v>
      </c>
      <c r="F32" s="439"/>
      <c r="G32" s="439"/>
      <c r="H32" s="439"/>
      <c r="I32" s="439"/>
      <c r="J32" s="439"/>
      <c r="K32" s="439"/>
      <c r="L32" s="439"/>
      <c r="M32" s="439"/>
      <c r="N32" s="439"/>
      <c r="O32" s="439"/>
      <c r="P32" s="439"/>
      <c r="Q32" s="219"/>
    </row>
    <row r="33" spans="1:17" x14ac:dyDescent="0.25">
      <c r="A33" s="438"/>
      <c r="B33" s="439"/>
      <c r="C33" s="439"/>
      <c r="D33" s="439"/>
      <c r="E33" s="439" t="s">
        <v>1395</v>
      </c>
      <c r="F33" s="439"/>
      <c r="G33" s="439"/>
      <c r="H33" s="439"/>
      <c r="I33" s="439"/>
      <c r="J33" s="439"/>
      <c r="K33" s="439"/>
      <c r="L33" s="439"/>
      <c r="M33" s="439"/>
      <c r="N33" s="439"/>
      <c r="O33" s="439"/>
      <c r="P33" s="439"/>
      <c r="Q33" s="219"/>
    </row>
    <row r="34" spans="1:17" x14ac:dyDescent="0.25">
      <c r="A34" s="438"/>
      <c r="B34" s="439"/>
      <c r="C34" s="439"/>
      <c r="D34" s="439"/>
      <c r="E34" s="439" t="s">
        <v>1395</v>
      </c>
      <c r="F34" s="439"/>
      <c r="G34" s="439"/>
      <c r="H34" s="439"/>
      <c r="I34" s="439"/>
      <c r="J34" s="439"/>
      <c r="K34" s="439"/>
      <c r="L34" s="439"/>
      <c r="M34" s="439"/>
      <c r="N34" s="439"/>
      <c r="O34" s="439"/>
      <c r="P34" s="439"/>
      <c r="Q34" s="219"/>
    </row>
    <row r="35" spans="1:17" x14ac:dyDescent="0.25">
      <c r="A35" s="438"/>
      <c r="B35" s="439"/>
      <c r="C35" s="439"/>
      <c r="D35" s="439"/>
      <c r="E35" s="439" t="s">
        <v>1395</v>
      </c>
      <c r="F35" s="439"/>
      <c r="G35" s="439"/>
      <c r="H35" s="439"/>
      <c r="I35" s="439"/>
      <c r="J35" s="439"/>
      <c r="K35" s="439"/>
      <c r="L35" s="439"/>
      <c r="M35" s="439"/>
      <c r="N35" s="439"/>
      <c r="O35" s="439"/>
      <c r="P35" s="439"/>
      <c r="Q35" s="219"/>
    </row>
    <row r="36" spans="1:17" x14ac:dyDescent="0.25">
      <c r="A36" s="216"/>
      <c r="B36" s="217"/>
      <c r="C36" s="217"/>
      <c r="D36" s="217"/>
      <c r="E36" s="217"/>
      <c r="F36" s="217"/>
      <c r="G36" s="217"/>
      <c r="H36" s="217"/>
      <c r="I36" s="217"/>
      <c r="J36" s="217"/>
      <c r="K36" s="217"/>
      <c r="L36" s="217"/>
      <c r="M36" s="217"/>
      <c r="N36" s="217"/>
      <c r="O36" s="217"/>
      <c r="P36" s="217"/>
      <c r="Q36" s="219"/>
    </row>
    <row r="37" spans="1:17" x14ac:dyDescent="0.25">
      <c r="A37" s="440" t="s">
        <v>1396</v>
      </c>
      <c r="B37" s="441"/>
      <c r="C37" s="441"/>
      <c r="D37" s="441"/>
      <c r="E37" s="441"/>
      <c r="F37" s="441"/>
      <c r="G37" s="441"/>
      <c r="H37" s="441"/>
      <c r="I37" s="441"/>
      <c r="J37" s="441"/>
      <c r="K37" s="441"/>
      <c r="L37" s="441"/>
      <c r="M37" s="441"/>
      <c r="N37" s="441"/>
      <c r="O37" s="441"/>
      <c r="P37" s="441"/>
      <c r="Q37" s="219"/>
    </row>
    <row r="38" spans="1:17" x14ac:dyDescent="0.25">
      <c r="A38" s="216"/>
      <c r="B38" s="217"/>
      <c r="C38" s="217"/>
      <c r="D38" s="217"/>
      <c r="E38" s="217"/>
      <c r="F38" s="217"/>
      <c r="G38" s="217"/>
      <c r="H38" s="217"/>
      <c r="I38" s="217"/>
      <c r="J38" s="217"/>
      <c r="K38" s="217"/>
      <c r="L38" s="217"/>
      <c r="M38" s="217"/>
      <c r="N38" s="217"/>
      <c r="O38" s="217"/>
      <c r="P38" s="217"/>
      <c r="Q38" s="219"/>
    </row>
    <row r="39" spans="1:17" x14ac:dyDescent="0.25">
      <c r="A39" s="216"/>
      <c r="B39" s="217"/>
      <c r="C39" s="217"/>
      <c r="D39" s="442" t="s">
        <v>1397</v>
      </c>
      <c r="E39" s="442"/>
      <c r="F39" s="442"/>
      <c r="G39" s="442"/>
      <c r="H39" s="442"/>
      <c r="I39" s="217"/>
      <c r="J39" s="234"/>
      <c r="K39" s="234"/>
      <c r="L39" s="234"/>
      <c r="M39" s="234"/>
      <c r="N39" s="234"/>
      <c r="O39" s="234"/>
      <c r="P39" s="234"/>
      <c r="Q39" s="235"/>
    </row>
    <row r="40" spans="1:17" x14ac:dyDescent="0.25">
      <c r="A40" s="216"/>
      <c r="B40" s="217"/>
      <c r="C40" s="217"/>
      <c r="D40" s="217"/>
      <c r="E40" s="217"/>
      <c r="F40" s="217"/>
      <c r="G40" s="217"/>
      <c r="H40" s="217"/>
      <c r="I40" s="217"/>
      <c r="J40" s="234"/>
      <c r="K40" s="234"/>
      <c r="L40" s="234"/>
      <c r="M40" s="234"/>
      <c r="N40" s="234"/>
      <c r="O40" s="234"/>
      <c r="P40" s="234"/>
      <c r="Q40" s="235"/>
    </row>
    <row r="41" spans="1:17" x14ac:dyDescent="0.25">
      <c r="A41" s="216"/>
      <c r="B41" s="217"/>
      <c r="C41" s="217"/>
      <c r="D41" s="217"/>
      <c r="E41" s="217"/>
      <c r="F41" s="217"/>
      <c r="G41" s="217"/>
      <c r="H41" s="217"/>
      <c r="I41" s="443" t="s">
        <v>1398</v>
      </c>
      <c r="J41" s="444"/>
      <c r="K41" s="444"/>
      <c r="L41" s="444"/>
      <c r="M41" s="444"/>
      <c r="N41" s="444"/>
      <c r="O41" s="444"/>
      <c r="P41" s="444"/>
      <c r="Q41" s="445"/>
    </row>
    <row r="42" spans="1:17" x14ac:dyDescent="0.25">
      <c r="A42" s="216"/>
      <c r="B42" s="217"/>
      <c r="C42" s="217"/>
      <c r="D42" s="217" t="s">
        <v>1399</v>
      </c>
      <c r="E42" s="217"/>
      <c r="F42" s="217"/>
      <c r="G42" s="217"/>
      <c r="H42" s="217"/>
      <c r="I42" s="446"/>
      <c r="J42" s="447"/>
      <c r="K42" s="447"/>
      <c r="L42" s="447"/>
      <c r="M42" s="447"/>
      <c r="N42" s="447"/>
      <c r="O42" s="447"/>
      <c r="P42" s="447"/>
      <c r="Q42" s="448"/>
    </row>
    <row r="43" spans="1:17" x14ac:dyDescent="0.25">
      <c r="A43" s="216"/>
      <c r="B43" s="217"/>
      <c r="C43" s="217"/>
      <c r="D43" s="217"/>
      <c r="E43" s="217"/>
      <c r="F43" s="217"/>
      <c r="G43" s="217"/>
      <c r="H43" s="217"/>
      <c r="I43" s="446"/>
      <c r="J43" s="447"/>
      <c r="K43" s="447"/>
      <c r="L43" s="447"/>
      <c r="M43" s="447"/>
      <c r="N43" s="447"/>
      <c r="O43" s="447"/>
      <c r="P43" s="447"/>
      <c r="Q43" s="448"/>
    </row>
    <row r="44" spans="1:17" x14ac:dyDescent="0.25">
      <c r="A44" s="216"/>
      <c r="B44" s="217"/>
      <c r="C44" s="217"/>
      <c r="D44" s="217"/>
      <c r="E44" s="217"/>
      <c r="F44" s="217"/>
      <c r="G44" s="217"/>
      <c r="H44" s="217"/>
      <c r="I44" s="446"/>
      <c r="J44" s="447"/>
      <c r="K44" s="447"/>
      <c r="L44" s="447"/>
      <c r="M44" s="447"/>
      <c r="N44" s="447"/>
      <c r="O44" s="447"/>
      <c r="P44" s="447"/>
      <c r="Q44" s="448"/>
    </row>
    <row r="45" spans="1:17" x14ac:dyDescent="0.25">
      <c r="A45" s="216"/>
      <c r="B45" s="217"/>
      <c r="C45" s="217"/>
      <c r="D45" s="217"/>
      <c r="E45" s="217"/>
      <c r="F45" s="217"/>
      <c r="G45" s="217"/>
      <c r="H45" s="217"/>
      <c r="I45" s="446"/>
      <c r="J45" s="447"/>
      <c r="K45" s="447"/>
      <c r="L45" s="447"/>
      <c r="M45" s="447"/>
      <c r="N45" s="447"/>
      <c r="O45" s="447"/>
      <c r="P45" s="447"/>
      <c r="Q45" s="448"/>
    </row>
    <row r="46" spans="1:17" x14ac:dyDescent="0.25">
      <c r="A46" s="216"/>
      <c r="B46" s="217"/>
      <c r="C46" s="217"/>
      <c r="D46" s="217"/>
      <c r="E46" s="217"/>
      <c r="F46" s="217"/>
      <c r="G46" s="217"/>
      <c r="H46" s="217"/>
      <c r="I46" s="446"/>
      <c r="J46" s="447"/>
      <c r="K46" s="447"/>
      <c r="L46" s="447"/>
      <c r="M46" s="447"/>
      <c r="N46" s="447"/>
      <c r="O46" s="447"/>
      <c r="P46" s="447"/>
      <c r="Q46" s="448"/>
    </row>
    <row r="47" spans="1:17" x14ac:dyDescent="0.25">
      <c r="A47" s="216"/>
      <c r="B47" s="217"/>
      <c r="C47" s="217"/>
      <c r="D47" s="217"/>
      <c r="E47" s="217"/>
      <c r="F47" s="217"/>
      <c r="G47" s="217"/>
      <c r="H47" s="217"/>
      <c r="I47" s="446"/>
      <c r="J47" s="447"/>
      <c r="K47" s="447"/>
      <c r="L47" s="447"/>
      <c r="M47" s="447"/>
      <c r="N47" s="447"/>
      <c r="O47" s="447"/>
      <c r="P47" s="447"/>
      <c r="Q47" s="448"/>
    </row>
    <row r="48" spans="1:17" x14ac:dyDescent="0.25">
      <c r="A48" s="216"/>
      <c r="B48" s="217"/>
      <c r="C48" s="217"/>
      <c r="D48" s="217"/>
      <c r="E48" s="217"/>
      <c r="F48" s="217"/>
      <c r="G48" s="217"/>
      <c r="H48" s="217"/>
      <c r="I48" s="446"/>
      <c r="J48" s="447"/>
      <c r="K48" s="447"/>
      <c r="L48" s="447"/>
      <c r="M48" s="447"/>
      <c r="N48" s="447"/>
      <c r="O48" s="447"/>
      <c r="P48" s="447"/>
      <c r="Q48" s="448"/>
    </row>
    <row r="49" spans="1:17" x14ac:dyDescent="0.25">
      <c r="A49" s="216"/>
      <c r="B49" s="217"/>
      <c r="C49" s="217"/>
      <c r="D49" s="217"/>
      <c r="E49" s="217"/>
      <c r="F49" s="217"/>
      <c r="G49" s="217"/>
      <c r="H49" s="217"/>
      <c r="I49" s="446"/>
      <c r="J49" s="447"/>
      <c r="K49" s="447"/>
      <c r="L49" s="447"/>
      <c r="M49" s="447"/>
      <c r="N49" s="447"/>
      <c r="O49" s="447"/>
      <c r="P49" s="447"/>
      <c r="Q49" s="448"/>
    </row>
    <row r="50" spans="1:17" ht="15.75" thickBot="1" x14ac:dyDescent="0.3">
      <c r="A50" s="236"/>
      <c r="B50" s="452"/>
      <c r="C50" s="452"/>
      <c r="D50" s="452"/>
      <c r="E50" s="452"/>
      <c r="F50" s="452"/>
      <c r="G50" s="452"/>
      <c r="H50" s="237"/>
      <c r="I50" s="449"/>
      <c r="J50" s="450"/>
      <c r="K50" s="450"/>
      <c r="L50" s="450"/>
      <c r="M50" s="450"/>
      <c r="N50" s="450"/>
      <c r="O50" s="450"/>
      <c r="P50" s="450"/>
      <c r="Q50" s="451"/>
    </row>
    <row r="51" spans="1:17" x14ac:dyDescent="0.25">
      <c r="A51" s="238"/>
      <c r="B51" s="437" t="s">
        <v>1400</v>
      </c>
      <c r="C51" s="437"/>
      <c r="D51" s="437"/>
      <c r="E51" s="437"/>
      <c r="F51" s="437"/>
      <c r="G51" s="437"/>
      <c r="H51" s="234"/>
      <c r="I51" s="238"/>
      <c r="J51" s="238"/>
      <c r="K51" s="238"/>
      <c r="L51" s="238"/>
      <c r="M51" s="238"/>
      <c r="N51" s="238"/>
      <c r="O51" s="238"/>
      <c r="P51" s="238"/>
      <c r="Q51" s="238"/>
    </row>
  </sheetData>
  <mergeCells count="88">
    <mergeCell ref="A14:P14"/>
    <mergeCell ref="M2:N2"/>
    <mergeCell ref="O2:P2"/>
    <mergeCell ref="A5:H5"/>
    <mergeCell ref="B10:C10"/>
    <mergeCell ref="G10:H10"/>
    <mergeCell ref="J10:L10"/>
    <mergeCell ref="M10:N10"/>
    <mergeCell ref="O10:P10"/>
    <mergeCell ref="B12:C12"/>
    <mergeCell ref="G12:H12"/>
    <mergeCell ref="J12:L12"/>
    <mergeCell ref="M12:N12"/>
    <mergeCell ref="O12:P12"/>
    <mergeCell ref="A16:C16"/>
    <mergeCell ref="F16:G16"/>
    <mergeCell ref="J16:L16"/>
    <mergeCell ref="M16:P16"/>
    <mergeCell ref="A17:C17"/>
    <mergeCell ref="F17:G17"/>
    <mergeCell ref="J17:L17"/>
    <mergeCell ref="M17:P17"/>
    <mergeCell ref="A18:C18"/>
    <mergeCell ref="F18:G18"/>
    <mergeCell ref="J18:L18"/>
    <mergeCell ref="M18:P18"/>
    <mergeCell ref="A19:C19"/>
    <mergeCell ref="F19:G19"/>
    <mergeCell ref="J19:L19"/>
    <mergeCell ref="M19:P19"/>
    <mergeCell ref="A20:C20"/>
    <mergeCell ref="F20:G20"/>
    <mergeCell ref="J20:L20"/>
    <mergeCell ref="M20:P20"/>
    <mergeCell ref="A21:C21"/>
    <mergeCell ref="F21:G21"/>
    <mergeCell ref="J21:L21"/>
    <mergeCell ref="M21:P21"/>
    <mergeCell ref="A22:C22"/>
    <mergeCell ref="F22:G22"/>
    <mergeCell ref="J22:L22"/>
    <mergeCell ref="M22:P22"/>
    <mergeCell ref="A23:C23"/>
    <mergeCell ref="F23:G23"/>
    <mergeCell ref="J23:L23"/>
    <mergeCell ref="M23:P23"/>
    <mergeCell ref="A24:C24"/>
    <mergeCell ref="F24:G24"/>
    <mergeCell ref="J24:L24"/>
    <mergeCell ref="M24:P24"/>
    <mergeCell ref="A25:C25"/>
    <mergeCell ref="F25:G25"/>
    <mergeCell ref="J25:L25"/>
    <mergeCell ref="M25:P25"/>
    <mergeCell ref="A26:C26"/>
    <mergeCell ref="F26:G26"/>
    <mergeCell ref="J26:L26"/>
    <mergeCell ref="M26:P26"/>
    <mergeCell ref="A27:C27"/>
    <mergeCell ref="F27:G27"/>
    <mergeCell ref="J27:L27"/>
    <mergeCell ref="M27:P27"/>
    <mergeCell ref="A28:C28"/>
    <mergeCell ref="F28:G28"/>
    <mergeCell ref="J28:L28"/>
    <mergeCell ref="M28:P28"/>
    <mergeCell ref="A30:D30"/>
    <mergeCell ref="E30:P30"/>
    <mergeCell ref="A31:D31"/>
    <mergeCell ref="E31:G31"/>
    <mergeCell ref="H31:P31"/>
    <mergeCell ref="A32:D32"/>
    <mergeCell ref="E32:G32"/>
    <mergeCell ref="H32:P32"/>
    <mergeCell ref="A33:D33"/>
    <mergeCell ref="E33:G33"/>
    <mergeCell ref="H33:P33"/>
    <mergeCell ref="A34:D34"/>
    <mergeCell ref="E34:G34"/>
    <mergeCell ref="H34:P34"/>
    <mergeCell ref="B51:G51"/>
    <mergeCell ref="A35:D35"/>
    <mergeCell ref="E35:G35"/>
    <mergeCell ref="H35:P35"/>
    <mergeCell ref="A37:P37"/>
    <mergeCell ref="D39:H39"/>
    <mergeCell ref="I41:Q50"/>
    <mergeCell ref="B50:G50"/>
  </mergeCells>
  <pageMargins left="0.511811024" right="0.511811024" top="0.78740157499999996" bottom="0.78740157499999996" header="0.31496062000000002" footer="0.31496062000000002"/>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pageSetUpPr autoPageBreaks="0" fitToPage="1"/>
  </sheetPr>
  <dimension ref="A1:O34"/>
  <sheetViews>
    <sheetView showGridLines="0" zoomScaleNormal="100" workbookViewId="0"/>
  </sheetViews>
  <sheetFormatPr defaultRowHeight="21" customHeight="1" x14ac:dyDescent="0.25"/>
  <cols>
    <col min="1" max="1" width="18.140625" style="241" customWidth="1"/>
    <col min="2" max="13" width="10.7109375" style="241" customWidth="1"/>
    <col min="14" max="14" width="22.42578125" style="241" customWidth="1"/>
    <col min="15" max="15" width="14.42578125" style="241" customWidth="1"/>
    <col min="16" max="16384" width="9.140625" style="241"/>
  </cols>
  <sheetData>
    <row r="1" spans="1:15" ht="33" customHeight="1" x14ac:dyDescent="0.45">
      <c r="A1" s="239" t="s">
        <v>1401</v>
      </c>
      <c r="B1" s="240"/>
      <c r="C1" s="240"/>
      <c r="D1" s="240"/>
      <c r="E1" s="240"/>
      <c r="G1" s="240"/>
      <c r="H1" s="240"/>
      <c r="I1" s="240"/>
      <c r="L1" s="240"/>
      <c r="M1" s="242"/>
      <c r="N1" s="242"/>
      <c r="O1" s="242"/>
    </row>
    <row r="2" spans="1:15" ht="21" customHeight="1" x14ac:dyDescent="0.3">
      <c r="A2" s="243" t="s">
        <v>1402</v>
      </c>
      <c r="B2" s="244">
        <f ca="1">YEAR(TODAY())</f>
        <v>2017</v>
      </c>
      <c r="C2" s="240"/>
      <c r="D2" s="240"/>
      <c r="E2" s="240"/>
      <c r="G2" s="240"/>
      <c r="H2" s="240"/>
      <c r="I2" s="240"/>
      <c r="J2" s="240"/>
      <c r="K2" s="240"/>
      <c r="L2" s="240"/>
      <c r="M2" s="242"/>
    </row>
    <row r="3" spans="1:15" ht="21" customHeight="1" x14ac:dyDescent="0.25">
      <c r="A3" s="240"/>
      <c r="B3" s="240"/>
      <c r="C3" s="240"/>
      <c r="D3" s="240"/>
      <c r="E3" s="240"/>
      <c r="F3" s="240"/>
      <c r="G3" s="240"/>
      <c r="H3" s="240"/>
      <c r="I3" s="240"/>
      <c r="J3" s="240"/>
      <c r="K3" s="240"/>
      <c r="L3" s="240"/>
      <c r="M3" s="240"/>
      <c r="N3" s="240"/>
      <c r="O3" s="240"/>
    </row>
    <row r="4" spans="1:15" ht="21" customHeight="1" x14ac:dyDescent="0.25">
      <c r="A4" s="240"/>
      <c r="B4" s="240"/>
      <c r="C4" s="240"/>
      <c r="D4" s="240"/>
      <c r="E4" s="240"/>
      <c r="F4" s="240"/>
      <c r="G4" s="240"/>
      <c r="H4" s="240"/>
      <c r="I4" s="240"/>
      <c r="J4" s="240"/>
      <c r="K4" s="240"/>
      <c r="L4" s="240"/>
      <c r="M4" s="240"/>
      <c r="N4" s="240"/>
      <c r="O4" s="240"/>
    </row>
    <row r="5" spans="1:15" ht="21" customHeight="1" x14ac:dyDescent="0.25">
      <c r="A5" s="240"/>
      <c r="B5" s="240"/>
      <c r="C5" s="240"/>
      <c r="D5" s="240"/>
      <c r="E5" s="240"/>
      <c r="F5" s="240"/>
      <c r="G5" s="240"/>
      <c r="H5" s="240"/>
      <c r="I5" s="240"/>
      <c r="J5" s="240"/>
      <c r="K5" s="240"/>
      <c r="L5" s="240"/>
      <c r="M5" s="240"/>
      <c r="N5" s="240"/>
      <c r="O5" s="240"/>
    </row>
    <row r="6" spans="1:15" ht="21" customHeight="1" x14ac:dyDescent="0.25">
      <c r="A6" s="240"/>
      <c r="B6" s="240"/>
      <c r="C6" s="240"/>
      <c r="D6" s="240"/>
      <c r="E6" s="240"/>
      <c r="F6" s="240"/>
      <c r="G6" s="240"/>
      <c r="H6" s="240"/>
      <c r="I6" s="240"/>
      <c r="J6" s="240"/>
      <c r="K6" s="240"/>
      <c r="L6" s="240"/>
      <c r="M6" s="240"/>
      <c r="N6" s="240"/>
      <c r="O6" s="240"/>
    </row>
    <row r="7" spans="1:15" ht="21" customHeight="1" x14ac:dyDescent="0.25">
      <c r="A7" s="240"/>
      <c r="B7" s="240"/>
      <c r="C7" s="240"/>
      <c r="D7" s="240"/>
      <c r="E7" s="240"/>
      <c r="F7" s="240"/>
      <c r="G7" s="240"/>
      <c r="H7" s="240"/>
      <c r="I7" s="240"/>
      <c r="J7" s="240"/>
      <c r="K7" s="240"/>
      <c r="L7" s="240"/>
      <c r="M7" s="240"/>
      <c r="N7" s="240"/>
      <c r="O7" s="240"/>
    </row>
    <row r="8" spans="1:15" ht="21" customHeight="1" x14ac:dyDescent="0.25">
      <c r="A8" s="240"/>
      <c r="B8" s="240"/>
      <c r="C8" s="240"/>
      <c r="D8" s="240"/>
      <c r="E8" s="240"/>
      <c r="F8" s="240"/>
      <c r="G8" s="240"/>
      <c r="H8" s="240"/>
      <c r="I8" s="240"/>
      <c r="J8" s="240"/>
      <c r="K8" s="240"/>
      <c r="L8" s="240"/>
      <c r="M8" s="240"/>
      <c r="N8" s="240"/>
      <c r="O8" s="240"/>
    </row>
    <row r="9" spans="1:15" s="247" customFormat="1" ht="21" customHeight="1" x14ac:dyDescent="0.25">
      <c r="A9" s="245" t="s">
        <v>1403</v>
      </c>
      <c r="B9" s="246" t="s">
        <v>1404</v>
      </c>
      <c r="C9" s="246" t="s">
        <v>1405</v>
      </c>
      <c r="D9" s="246" t="s">
        <v>1406</v>
      </c>
      <c r="E9" s="246" t="s">
        <v>1407</v>
      </c>
      <c r="F9" s="246" t="s">
        <v>1408</v>
      </c>
      <c r="G9" s="246" t="s">
        <v>1409</v>
      </c>
      <c r="H9" s="246" t="s">
        <v>1410</v>
      </c>
      <c r="I9" s="246" t="s">
        <v>1411</v>
      </c>
      <c r="J9" s="246" t="s">
        <v>1412</v>
      </c>
      <c r="K9" s="246" t="s">
        <v>1413</v>
      </c>
      <c r="L9" s="246" t="s">
        <v>1414</v>
      </c>
      <c r="M9" s="246" t="s">
        <v>1415</v>
      </c>
      <c r="N9" s="246" t="s">
        <v>1416</v>
      </c>
      <c r="O9" s="246" t="s">
        <v>1417</v>
      </c>
    </row>
    <row r="10" spans="1:15" s="252" customFormat="1" ht="21" customHeight="1" x14ac:dyDescent="0.25">
      <c r="A10" s="248" t="s">
        <v>1418</v>
      </c>
      <c r="B10" s="249">
        <f>tblRenda[[#Totals],[JAN]]-tblDespesas39[[#Totals],[JAN]]</f>
        <v>1220</v>
      </c>
      <c r="C10" s="249">
        <f>tblRenda[[#Totals],[FEV]]-tblDespesas39[[#Totals],[FEV]]</f>
        <v>1587</v>
      </c>
      <c r="D10" s="249">
        <f>tblRenda[[#Totals],[MAR]]-tblDespesas39[[#Totals],[MAR]]</f>
        <v>1174</v>
      </c>
      <c r="E10" s="249">
        <f>tblRenda[[#Totals],[ABR]]-tblDespesas39[[#Totals],[ABR]]</f>
        <v>1445</v>
      </c>
      <c r="F10" s="249">
        <f>tblRenda[[#Totals],[MAI]]-tblDespesas39[[#Totals],[MAI]]</f>
        <v>1391</v>
      </c>
      <c r="G10" s="249">
        <f>tblRenda[[#Totals],[JUN]]-tblDespesas39[[#Totals],[JUN]]</f>
        <v>1434</v>
      </c>
      <c r="H10" s="249">
        <f>tblRenda[[#Totals],[JUL]]-tblDespesas39[[#Totals],[JUL]]</f>
        <v>1085</v>
      </c>
      <c r="I10" s="249">
        <f>tblRenda[[#Totals],[AGO]]-tblDespesas39[[#Totals],[AGO]]</f>
        <v>1181</v>
      </c>
      <c r="J10" s="249">
        <f>tblRenda[[#Totals],[SET]]-tblDespesas39[[#Totals],[SET]]</f>
        <v>1445</v>
      </c>
      <c r="K10" s="249">
        <f>tblRenda[[#Totals],[OUT]]-tblDespesas39[[#Totals],[OUT]]</f>
        <v>1466</v>
      </c>
      <c r="L10" s="250">
        <f>tblRenda[[#Totals],[NOV]]-tblDespesas39[[#Totals],[NOV]]</f>
        <v>0</v>
      </c>
      <c r="M10" s="250">
        <f>tblRenda[[#Totals],[DEZ]]-tblDespesas39[[#Totals],[DEZ]]</f>
        <v>0</v>
      </c>
      <c r="N10" s="250">
        <f>tblRenda[[#Totals],[TOTAL NO ANO]]-tblDespesas39[[#Totals],[TOTAL NO ANO]]</f>
        <v>13428</v>
      </c>
      <c r="O10" s="251"/>
    </row>
    <row r="11" spans="1:15" ht="21" customHeight="1" x14ac:dyDescent="0.25">
      <c r="A11" s="240"/>
      <c r="B11" s="240"/>
      <c r="C11" s="240"/>
      <c r="D11" s="240"/>
      <c r="E11" s="240"/>
      <c r="F11" s="240"/>
      <c r="G11" s="240"/>
      <c r="H11" s="240"/>
      <c r="I11" s="240"/>
      <c r="J11" s="240"/>
      <c r="K11" s="240"/>
      <c r="L11" s="240"/>
      <c r="M11" s="240"/>
      <c r="N11" s="240"/>
      <c r="O11" s="240"/>
    </row>
    <row r="12" spans="1:15" ht="21" customHeight="1" x14ac:dyDescent="0.25">
      <c r="A12" s="253" t="s">
        <v>1419</v>
      </c>
      <c r="B12" s="254" t="s">
        <v>1404</v>
      </c>
      <c r="C12" s="254" t="s">
        <v>1405</v>
      </c>
      <c r="D12" s="254" t="s">
        <v>1406</v>
      </c>
      <c r="E12" s="254" t="s">
        <v>1407</v>
      </c>
      <c r="F12" s="254" t="s">
        <v>1408</v>
      </c>
      <c r="G12" s="254" t="s">
        <v>1409</v>
      </c>
      <c r="H12" s="254" t="s">
        <v>1410</v>
      </c>
      <c r="I12" s="254" t="s">
        <v>1411</v>
      </c>
      <c r="J12" s="254" t="s">
        <v>1412</v>
      </c>
      <c r="K12" s="254" t="s">
        <v>1413</v>
      </c>
      <c r="L12" s="254" t="s">
        <v>1414</v>
      </c>
      <c r="M12" s="254" t="s">
        <v>1415</v>
      </c>
      <c r="N12" s="254" t="s">
        <v>1416</v>
      </c>
      <c r="O12" s="254" t="s">
        <v>1417</v>
      </c>
    </row>
    <row r="13" spans="1:15" s="258" customFormat="1" ht="21" customHeight="1" x14ac:dyDescent="0.25">
      <c r="A13" s="255" t="s">
        <v>1420</v>
      </c>
      <c r="B13" s="256">
        <v>4000</v>
      </c>
      <c r="C13" s="256">
        <v>4410</v>
      </c>
      <c r="D13" s="256">
        <v>4019</v>
      </c>
      <c r="E13" s="256">
        <v>4263</v>
      </c>
      <c r="F13" s="256">
        <v>4123</v>
      </c>
      <c r="G13" s="256">
        <v>4308</v>
      </c>
      <c r="H13" s="256">
        <v>4162</v>
      </c>
      <c r="I13" s="256">
        <v>4165</v>
      </c>
      <c r="J13" s="256">
        <v>4248</v>
      </c>
      <c r="K13" s="256">
        <v>4324</v>
      </c>
      <c r="L13" s="256"/>
      <c r="M13" s="256"/>
      <c r="N13" s="256">
        <f>SUM(tblRenda[[#This Row],[JAN]:[DEZ]])</f>
        <v>42022</v>
      </c>
      <c r="O13" s="257"/>
    </row>
    <row r="14" spans="1:15" s="259" customFormat="1" ht="21" customHeight="1" x14ac:dyDescent="0.25">
      <c r="A14" s="255" t="s">
        <v>1421</v>
      </c>
      <c r="B14" s="256">
        <v>275</v>
      </c>
      <c r="C14" s="256">
        <v>296</v>
      </c>
      <c r="D14" s="256">
        <v>251</v>
      </c>
      <c r="E14" s="256">
        <v>269</v>
      </c>
      <c r="F14" s="256">
        <v>252</v>
      </c>
      <c r="G14" s="256">
        <v>252</v>
      </c>
      <c r="H14" s="256">
        <v>262</v>
      </c>
      <c r="I14" s="256">
        <v>258</v>
      </c>
      <c r="J14" s="256">
        <v>296</v>
      </c>
      <c r="K14" s="256">
        <v>270</v>
      </c>
      <c r="L14" s="256"/>
      <c r="M14" s="256"/>
      <c r="N14" s="256">
        <f>SUM(tblRenda[[#This Row],[JAN]:[DEZ]])</f>
        <v>2681</v>
      </c>
      <c r="O14" s="257"/>
    </row>
    <row r="15" spans="1:15" s="258" customFormat="1" ht="21" customHeight="1" x14ac:dyDescent="0.25">
      <c r="A15" s="255" t="s">
        <v>1422</v>
      </c>
      <c r="B15" s="256">
        <v>500</v>
      </c>
      <c r="C15" s="256">
        <v>507</v>
      </c>
      <c r="D15" s="256">
        <v>551</v>
      </c>
      <c r="E15" s="256">
        <v>556</v>
      </c>
      <c r="F15" s="256">
        <v>588</v>
      </c>
      <c r="G15" s="256">
        <v>534</v>
      </c>
      <c r="H15" s="256">
        <v>533</v>
      </c>
      <c r="I15" s="256">
        <v>585</v>
      </c>
      <c r="J15" s="256">
        <v>560</v>
      </c>
      <c r="K15" s="256">
        <v>520</v>
      </c>
      <c r="L15" s="256"/>
      <c r="M15" s="256"/>
      <c r="N15" s="256">
        <f>SUM(tblRenda[[#This Row],[JAN]:[DEZ]])</f>
        <v>5434</v>
      </c>
      <c r="O15" s="257"/>
    </row>
    <row r="16" spans="1:15" ht="21" customHeight="1" x14ac:dyDescent="0.25">
      <c r="A16" s="255" t="s">
        <v>1423</v>
      </c>
      <c r="B16" s="260">
        <f>SUBTOTAL(109,tblRenda[JAN])</f>
        <v>4775</v>
      </c>
      <c r="C16" s="260">
        <f>SUBTOTAL(109,tblRenda[FEV])</f>
        <v>5213</v>
      </c>
      <c r="D16" s="260">
        <f>SUBTOTAL(109,tblRenda[MAR])</f>
        <v>4821</v>
      </c>
      <c r="E16" s="260">
        <f>SUBTOTAL(109,tblRenda[ABR])</f>
        <v>5088</v>
      </c>
      <c r="F16" s="260">
        <f>SUBTOTAL(109,tblRenda[MAI])</f>
        <v>4963</v>
      </c>
      <c r="G16" s="260">
        <f>SUBTOTAL(109,tblRenda[JUN])</f>
        <v>5094</v>
      </c>
      <c r="H16" s="260">
        <f>SUBTOTAL(109,tblRenda[JUL])</f>
        <v>4957</v>
      </c>
      <c r="I16" s="260">
        <f>SUBTOTAL(109,tblRenda[AGO])</f>
        <v>5008</v>
      </c>
      <c r="J16" s="260">
        <f>SUBTOTAL(109,tblRenda[SET])</f>
        <v>5104</v>
      </c>
      <c r="K16" s="260">
        <f>SUBTOTAL(109,tblRenda[OUT])</f>
        <v>5114</v>
      </c>
      <c r="L16" s="260">
        <f>SUBTOTAL(109,tblRenda[NOV])</f>
        <v>0</v>
      </c>
      <c r="M16" s="260">
        <f>SUBTOTAL(109,tblRenda[DEZ])</f>
        <v>0</v>
      </c>
      <c r="N16" s="260">
        <f>SUBTOTAL(109,tblRenda[TOTAL NO ANO])</f>
        <v>50137</v>
      </c>
      <c r="O16" s="261"/>
    </row>
    <row r="17" spans="1:15" ht="21" customHeight="1" x14ac:dyDescent="0.2">
      <c r="A17" s="478"/>
      <c r="B17" s="478"/>
      <c r="C17" s="478"/>
      <c r="D17" s="478"/>
      <c r="E17" s="478"/>
      <c r="F17" s="478"/>
      <c r="G17" s="478"/>
      <c r="H17" s="478"/>
      <c r="I17" s="478"/>
      <c r="J17" s="478"/>
      <c r="K17" s="478"/>
      <c r="L17" s="478"/>
      <c r="M17" s="478"/>
      <c r="N17" s="478"/>
      <c r="O17" s="478"/>
    </row>
    <row r="18" spans="1:15" ht="21" customHeight="1" x14ac:dyDescent="0.25">
      <c r="A18" s="253" t="s">
        <v>1424</v>
      </c>
      <c r="B18" s="254" t="s">
        <v>1404</v>
      </c>
      <c r="C18" s="254" t="s">
        <v>1405</v>
      </c>
      <c r="D18" s="254" t="s">
        <v>1406</v>
      </c>
      <c r="E18" s="254" t="s">
        <v>1407</v>
      </c>
      <c r="F18" s="254" t="s">
        <v>1408</v>
      </c>
      <c r="G18" s="254" t="s">
        <v>1409</v>
      </c>
      <c r="H18" s="254" t="s">
        <v>1410</v>
      </c>
      <c r="I18" s="254" t="s">
        <v>1411</v>
      </c>
      <c r="J18" s="254" t="s">
        <v>1412</v>
      </c>
      <c r="K18" s="254" t="s">
        <v>1413</v>
      </c>
      <c r="L18" s="254" t="s">
        <v>1414</v>
      </c>
      <c r="M18" s="254" t="s">
        <v>1415</v>
      </c>
      <c r="N18" s="254" t="s">
        <v>1416</v>
      </c>
      <c r="O18" s="254" t="s">
        <v>1417</v>
      </c>
    </row>
    <row r="19" spans="1:15" ht="21" customHeight="1" x14ac:dyDescent="0.25">
      <c r="A19" s="262" t="s">
        <v>1425</v>
      </c>
      <c r="B19" s="256">
        <v>1500</v>
      </c>
      <c r="C19" s="256">
        <v>1500</v>
      </c>
      <c r="D19" s="256">
        <v>1500</v>
      </c>
      <c r="E19" s="256">
        <v>1500</v>
      </c>
      <c r="F19" s="256">
        <v>1500</v>
      </c>
      <c r="G19" s="256">
        <v>1500</v>
      </c>
      <c r="H19" s="256">
        <v>1500</v>
      </c>
      <c r="I19" s="256">
        <v>1500</v>
      </c>
      <c r="J19" s="256">
        <v>1500</v>
      </c>
      <c r="K19" s="256">
        <v>1500</v>
      </c>
      <c r="L19" s="256"/>
      <c r="M19" s="256"/>
      <c r="N19" s="256">
        <f>SUM(tblDespesas39[[#This Row],[JAN]:[DEZ]])</f>
        <v>15000</v>
      </c>
      <c r="O19" s="263"/>
    </row>
    <row r="20" spans="1:15" ht="21" customHeight="1" x14ac:dyDescent="0.25">
      <c r="A20" s="262" t="s">
        <v>1426</v>
      </c>
      <c r="B20" s="256">
        <v>250</v>
      </c>
      <c r="C20" s="256">
        <v>331</v>
      </c>
      <c r="D20" s="256">
        <v>299</v>
      </c>
      <c r="E20" s="256">
        <v>333</v>
      </c>
      <c r="F20" s="256">
        <v>324</v>
      </c>
      <c r="G20" s="256">
        <v>313</v>
      </c>
      <c r="H20" s="256">
        <v>338</v>
      </c>
      <c r="I20" s="256">
        <v>225</v>
      </c>
      <c r="J20" s="256">
        <v>258</v>
      </c>
      <c r="K20" s="256">
        <v>322</v>
      </c>
      <c r="L20" s="256"/>
      <c r="M20" s="256"/>
      <c r="N20" s="256">
        <f>SUM(tblDespesas39[[#This Row],[JAN]:[DEZ]])</f>
        <v>2993</v>
      </c>
      <c r="O20" s="263"/>
    </row>
    <row r="21" spans="1:15" ht="21" customHeight="1" x14ac:dyDescent="0.25">
      <c r="A21" s="262" t="s">
        <v>1427</v>
      </c>
      <c r="B21" s="256">
        <v>345</v>
      </c>
      <c r="C21" s="256">
        <v>345</v>
      </c>
      <c r="D21" s="256">
        <v>345</v>
      </c>
      <c r="E21" s="256">
        <v>345</v>
      </c>
      <c r="F21" s="256">
        <v>345</v>
      </c>
      <c r="G21" s="256">
        <v>345</v>
      </c>
      <c r="H21" s="256">
        <v>345</v>
      </c>
      <c r="I21" s="256">
        <v>345</v>
      </c>
      <c r="J21" s="256">
        <v>345</v>
      </c>
      <c r="K21" s="256">
        <v>345</v>
      </c>
      <c r="L21" s="256"/>
      <c r="M21" s="256"/>
      <c r="N21" s="256">
        <f>SUM(tblDespesas39[[#This Row],[JAN]:[DEZ]])</f>
        <v>3450</v>
      </c>
      <c r="O21" s="263"/>
    </row>
    <row r="22" spans="1:15" ht="21" customHeight="1" x14ac:dyDescent="0.25">
      <c r="A22" s="262" t="s">
        <v>231</v>
      </c>
      <c r="B22" s="256">
        <v>120</v>
      </c>
      <c r="C22" s="256">
        <v>120</v>
      </c>
      <c r="D22" s="256">
        <v>120</v>
      </c>
      <c r="E22" s="256">
        <v>120</v>
      </c>
      <c r="F22" s="256">
        <v>120</v>
      </c>
      <c r="G22" s="256">
        <v>120</v>
      </c>
      <c r="H22" s="256">
        <v>120</v>
      </c>
      <c r="I22" s="256">
        <v>120</v>
      </c>
      <c r="J22" s="256">
        <v>120</v>
      </c>
      <c r="K22" s="256">
        <v>120</v>
      </c>
      <c r="L22" s="256"/>
      <c r="M22" s="256"/>
      <c r="N22" s="256">
        <f>SUM(tblDespesas39[[#This Row],[JAN]:[DEZ]])</f>
        <v>1200</v>
      </c>
      <c r="O22" s="263"/>
    </row>
    <row r="23" spans="1:15" ht="21" customHeight="1" x14ac:dyDescent="0.25">
      <c r="A23" s="262" t="s">
        <v>1428</v>
      </c>
      <c r="B23" s="256">
        <v>50</v>
      </c>
      <c r="C23" s="256">
        <v>50</v>
      </c>
      <c r="D23" s="256">
        <v>50</v>
      </c>
      <c r="E23" s="256">
        <v>50</v>
      </c>
      <c r="F23" s="256">
        <v>50</v>
      </c>
      <c r="G23" s="256">
        <v>50</v>
      </c>
      <c r="H23" s="256">
        <v>50</v>
      </c>
      <c r="I23" s="256">
        <v>50</v>
      </c>
      <c r="J23" s="256">
        <v>50</v>
      </c>
      <c r="K23" s="256">
        <v>50</v>
      </c>
      <c r="L23" s="256"/>
      <c r="M23" s="256"/>
      <c r="N23" s="256">
        <f>SUM(tblDespesas39[[#This Row],[JAN]:[DEZ]])</f>
        <v>500</v>
      </c>
      <c r="O23" s="263"/>
    </row>
    <row r="24" spans="1:15" ht="21" customHeight="1" x14ac:dyDescent="0.25">
      <c r="A24" s="262" t="s">
        <v>19</v>
      </c>
      <c r="B24" s="256">
        <v>72</v>
      </c>
      <c r="C24" s="256">
        <v>70</v>
      </c>
      <c r="D24" s="256">
        <v>80</v>
      </c>
      <c r="E24" s="256">
        <v>70</v>
      </c>
      <c r="F24" s="256">
        <v>75</v>
      </c>
      <c r="G24" s="256">
        <v>80</v>
      </c>
      <c r="H24" s="256">
        <v>90</v>
      </c>
      <c r="I24" s="256">
        <v>73</v>
      </c>
      <c r="J24" s="256">
        <v>75</v>
      </c>
      <c r="K24" s="256">
        <v>70</v>
      </c>
      <c r="L24" s="256"/>
      <c r="M24" s="256"/>
      <c r="N24" s="256">
        <f>SUM(tblDespesas39[[#This Row],[JAN]:[DEZ]])</f>
        <v>755</v>
      </c>
      <c r="O24" s="263"/>
    </row>
    <row r="25" spans="1:15" ht="21" customHeight="1" x14ac:dyDescent="0.25">
      <c r="A25" s="262" t="s">
        <v>1429</v>
      </c>
      <c r="B25" s="256">
        <v>60</v>
      </c>
      <c r="C25" s="256">
        <v>63</v>
      </c>
      <c r="D25" s="256">
        <v>65</v>
      </c>
      <c r="E25" s="256">
        <v>60</v>
      </c>
      <c r="F25" s="256">
        <v>65</v>
      </c>
      <c r="G25" s="256">
        <v>60</v>
      </c>
      <c r="H25" s="256">
        <v>63</v>
      </c>
      <c r="I25" s="256">
        <v>60</v>
      </c>
      <c r="J25" s="256">
        <v>63</v>
      </c>
      <c r="K25" s="256">
        <v>60</v>
      </c>
      <c r="L25" s="256"/>
      <c r="M25" s="256"/>
      <c r="N25" s="256">
        <f>SUM(tblDespesas39[[#This Row],[JAN]:[DEZ]])</f>
        <v>619</v>
      </c>
      <c r="O25" s="263"/>
    </row>
    <row r="26" spans="1:15" ht="21" customHeight="1" x14ac:dyDescent="0.25">
      <c r="A26" s="262" t="s">
        <v>1430</v>
      </c>
      <c r="B26" s="256">
        <v>45</v>
      </c>
      <c r="C26" s="256">
        <v>45</v>
      </c>
      <c r="D26" s="256">
        <v>45</v>
      </c>
      <c r="E26" s="256">
        <v>45</v>
      </c>
      <c r="F26" s="256">
        <v>45</v>
      </c>
      <c r="G26" s="256">
        <v>45</v>
      </c>
      <c r="H26" s="256">
        <v>45</v>
      </c>
      <c r="I26" s="256">
        <v>45</v>
      </c>
      <c r="J26" s="256">
        <v>45</v>
      </c>
      <c r="K26" s="256">
        <v>45</v>
      </c>
      <c r="L26" s="256"/>
      <c r="M26" s="256"/>
      <c r="N26" s="256">
        <f>SUM(tblDespesas39[[#This Row],[JAN]:[DEZ]])</f>
        <v>450</v>
      </c>
      <c r="O26" s="263"/>
    </row>
    <row r="27" spans="1:15" ht="21" customHeight="1" x14ac:dyDescent="0.25">
      <c r="A27" s="262" t="s">
        <v>1431</v>
      </c>
      <c r="B27" s="256">
        <v>155</v>
      </c>
      <c r="C27" s="256">
        <v>155</v>
      </c>
      <c r="D27" s="256">
        <v>158</v>
      </c>
      <c r="E27" s="256">
        <v>160</v>
      </c>
      <c r="F27" s="256">
        <v>165</v>
      </c>
      <c r="G27" s="256">
        <v>200</v>
      </c>
      <c r="H27" s="256">
        <v>340</v>
      </c>
      <c r="I27" s="256">
        <v>350</v>
      </c>
      <c r="J27" s="256">
        <v>240</v>
      </c>
      <c r="K27" s="256">
        <v>180</v>
      </c>
      <c r="L27" s="256"/>
      <c r="M27" s="256"/>
      <c r="N27" s="256">
        <f>SUM(tblDespesas39[[#This Row],[JAN]:[DEZ]])</f>
        <v>2103</v>
      </c>
      <c r="O27" s="263"/>
    </row>
    <row r="28" spans="1:15" ht="21" customHeight="1" x14ac:dyDescent="0.25">
      <c r="A28" s="262" t="s">
        <v>228</v>
      </c>
      <c r="B28" s="256">
        <v>35</v>
      </c>
      <c r="C28" s="256">
        <v>35</v>
      </c>
      <c r="D28" s="256">
        <v>37</v>
      </c>
      <c r="E28" s="256">
        <v>39</v>
      </c>
      <c r="F28" s="256">
        <v>45</v>
      </c>
      <c r="G28" s="256">
        <v>42</v>
      </c>
      <c r="H28" s="256">
        <v>42</v>
      </c>
      <c r="I28" s="256">
        <v>36</v>
      </c>
      <c r="J28" s="256">
        <v>38</v>
      </c>
      <c r="K28" s="256">
        <v>40</v>
      </c>
      <c r="L28" s="256"/>
      <c r="M28" s="256"/>
      <c r="N28" s="256">
        <f>SUM(tblDespesas39[[#This Row],[JAN]:[DEZ]])</f>
        <v>389</v>
      </c>
      <c r="O28" s="263"/>
    </row>
    <row r="29" spans="1:15" ht="21" customHeight="1" x14ac:dyDescent="0.25">
      <c r="A29" s="262" t="s">
        <v>225</v>
      </c>
      <c r="B29" s="256">
        <v>50</v>
      </c>
      <c r="C29" s="256">
        <v>45</v>
      </c>
      <c r="D29" s="256">
        <v>40</v>
      </c>
      <c r="E29" s="256">
        <v>40</v>
      </c>
      <c r="F29" s="256">
        <v>42</v>
      </c>
      <c r="G29" s="256">
        <v>50</v>
      </c>
      <c r="H29" s="256">
        <v>55</v>
      </c>
      <c r="I29" s="256">
        <v>40</v>
      </c>
      <c r="J29" s="256">
        <v>43</v>
      </c>
      <c r="K29" s="256">
        <v>30</v>
      </c>
      <c r="L29" s="256"/>
      <c r="M29" s="256"/>
      <c r="N29" s="256">
        <f>SUM(tblDespesas39[[#This Row],[JAN]:[DEZ]])</f>
        <v>435</v>
      </c>
      <c r="O29" s="263"/>
    </row>
    <row r="30" spans="1:15" ht="21" customHeight="1" x14ac:dyDescent="0.25">
      <c r="A30" s="262" t="s">
        <v>1432</v>
      </c>
      <c r="B30" s="256">
        <v>123</v>
      </c>
      <c r="C30" s="256">
        <v>92</v>
      </c>
      <c r="D30" s="256">
        <v>58</v>
      </c>
      <c r="E30" s="256">
        <v>131</v>
      </c>
      <c r="F30" s="256">
        <v>46</v>
      </c>
      <c r="G30" s="256">
        <v>105</v>
      </c>
      <c r="H30" s="256">
        <v>84</v>
      </c>
      <c r="I30" s="256">
        <v>108</v>
      </c>
      <c r="J30" s="256">
        <v>132</v>
      </c>
      <c r="K30" s="256">
        <v>136</v>
      </c>
      <c r="L30" s="256"/>
      <c r="M30" s="256"/>
      <c r="N30" s="256">
        <f>SUM(tblDespesas39[[#This Row],[JAN]:[DEZ]])</f>
        <v>1015</v>
      </c>
      <c r="O30" s="263"/>
    </row>
    <row r="31" spans="1:15" s="242" customFormat="1" ht="21" customHeight="1" x14ac:dyDescent="0.25">
      <c r="A31" s="262" t="s">
        <v>1433</v>
      </c>
      <c r="B31" s="256">
        <v>550</v>
      </c>
      <c r="C31" s="256">
        <v>550</v>
      </c>
      <c r="D31" s="256">
        <v>550</v>
      </c>
      <c r="E31" s="256">
        <v>550</v>
      </c>
      <c r="F31" s="256">
        <v>550</v>
      </c>
      <c r="G31" s="256">
        <v>550</v>
      </c>
      <c r="H31" s="256">
        <v>550</v>
      </c>
      <c r="I31" s="256">
        <v>550</v>
      </c>
      <c r="J31" s="256">
        <v>550</v>
      </c>
      <c r="K31" s="256">
        <v>550</v>
      </c>
      <c r="L31" s="256"/>
      <c r="M31" s="256"/>
      <c r="N31" s="256">
        <f>SUM(tblDespesas39[[#This Row],[JAN]:[DEZ]])</f>
        <v>5500</v>
      </c>
      <c r="O31" s="263"/>
    </row>
    <row r="32" spans="1:15" ht="21" customHeight="1" x14ac:dyDescent="0.25">
      <c r="A32" s="262" t="s">
        <v>1434</v>
      </c>
      <c r="B32" s="256">
        <v>200</v>
      </c>
      <c r="C32" s="256">
        <v>225</v>
      </c>
      <c r="D32" s="256">
        <v>300</v>
      </c>
      <c r="E32" s="256">
        <v>200</v>
      </c>
      <c r="F32" s="256">
        <v>200</v>
      </c>
      <c r="G32" s="256">
        <v>200</v>
      </c>
      <c r="H32" s="256">
        <v>250</v>
      </c>
      <c r="I32" s="256">
        <v>325</v>
      </c>
      <c r="J32" s="256">
        <v>200</v>
      </c>
      <c r="K32" s="256">
        <v>200</v>
      </c>
      <c r="L32" s="256"/>
      <c r="M32" s="256"/>
      <c r="N32" s="256">
        <f>SUM(tblDespesas39[[#This Row],[JAN]:[DEZ]])</f>
        <v>2300</v>
      </c>
      <c r="O32" s="263"/>
    </row>
    <row r="33" spans="1:15" ht="21" customHeight="1" x14ac:dyDescent="0.25">
      <c r="A33" s="255" t="s">
        <v>1435</v>
      </c>
      <c r="B33" s="264">
        <f>SUBTOTAL(109,tblDespesas39[JAN])</f>
        <v>3555</v>
      </c>
      <c r="C33" s="264">
        <f>SUBTOTAL(109,tblDespesas39[FEV])</f>
        <v>3626</v>
      </c>
      <c r="D33" s="264">
        <f>SUBTOTAL(109,tblDespesas39[MAR])</f>
        <v>3647</v>
      </c>
      <c r="E33" s="264">
        <f>SUBTOTAL(109,tblDespesas39[ABR])</f>
        <v>3643</v>
      </c>
      <c r="F33" s="264">
        <f>SUBTOTAL(109,tblDespesas39[MAI])</f>
        <v>3572</v>
      </c>
      <c r="G33" s="264">
        <f>SUBTOTAL(109,tblDespesas39[JUN])</f>
        <v>3660</v>
      </c>
      <c r="H33" s="264">
        <f>SUBTOTAL(109,tblDespesas39[JUL])</f>
        <v>3872</v>
      </c>
      <c r="I33" s="264">
        <f>SUBTOTAL(109,tblDespesas39[AGO])</f>
        <v>3827</v>
      </c>
      <c r="J33" s="264">
        <f>SUBTOTAL(109,tblDespesas39[SET])</f>
        <v>3659</v>
      </c>
      <c r="K33" s="264">
        <f>SUBTOTAL(109,tblDespesas39[OUT])</f>
        <v>3648</v>
      </c>
      <c r="L33" s="264">
        <f>SUBTOTAL(109,tblDespesas39[NOV])</f>
        <v>0</v>
      </c>
      <c r="M33" s="264">
        <f>SUBTOTAL(109,tblDespesas39[DEZ])</f>
        <v>0</v>
      </c>
      <c r="N33" s="264">
        <f>SUBTOTAL(109,tblDespesas39[TOTAL NO ANO])</f>
        <v>36709</v>
      </c>
      <c r="O33" s="265"/>
    </row>
    <row r="34" spans="1:15" ht="21" customHeight="1" x14ac:dyDescent="0.25">
      <c r="A34" s="266"/>
      <c r="B34" s="267"/>
      <c r="C34" s="267"/>
      <c r="D34" s="267"/>
      <c r="E34" s="267"/>
      <c r="F34" s="267"/>
      <c r="G34" s="267"/>
      <c r="H34" s="267"/>
      <c r="I34" s="267"/>
      <c r="J34" s="267"/>
      <c r="K34" s="267"/>
      <c r="L34" s="267"/>
      <c r="M34" s="267"/>
      <c r="N34" s="267"/>
      <c r="O34" s="268"/>
    </row>
  </sheetData>
  <mergeCells count="1">
    <mergeCell ref="A17:O17"/>
  </mergeCells>
  <printOptions horizontalCentered="1"/>
  <pageMargins left="0.25" right="0.25" top="0.75" bottom="0.75" header="0.3" footer="0.3"/>
  <pageSetup paperSize="9" fitToHeight="0" orientation="landscape" r:id="rId1"/>
  <headerFooter differentFirst="1">
    <oddFooter>Página &amp;P de &amp;N</oddFooter>
  </headerFooter>
  <drawing r:id="rId2"/>
  <legacyDrawing r:id="rId3"/>
  <tableParts count="3">
    <tablePart r:id="rId4"/>
    <tablePart r:id="rId5"/>
    <tablePart r:id="rId6"/>
  </tableParts>
  <extLst>
    <ext xmlns:x14="http://schemas.microsoft.com/office/spreadsheetml/2009/9/main" uri="{05C60535-1F16-4fd2-B633-F4F36F0B64E0}">
      <x14:sparklineGroups xmlns:xm="http://schemas.microsoft.com/office/excel/2006/main">
        <x14:sparklineGroup type="column" displayEmptyCellsAs="gap" high="1">
          <x14:colorSeries theme="5"/>
          <x14:colorNegative rgb="FFD00000"/>
          <x14:colorAxis rgb="FF000000"/>
          <x14:colorMarkers rgb="FFD00000"/>
          <x14:colorFirst rgb="FFD00000"/>
          <x14:colorLast rgb="FFD00000"/>
          <x14:colorHigh rgb="FFFF0000"/>
          <x14:colorLow rgb="FFD00000"/>
          <x14:sparklines>
            <x14:sparkline>
              <xm:f>Comentário!B33:M33</xm:f>
              <xm:sqref>O33</xm:sqref>
            </x14:sparkline>
          </x14:sparklines>
        </x14:sparklineGroup>
        <x14:sparklineGroup type="column" displayEmptyCellsAs="gap" high="1">
          <x14:colorSeries theme="5"/>
          <x14:colorNegative rgb="FFD00000"/>
          <x14:colorAxis rgb="FF000000"/>
          <x14:colorMarkers rgb="FFD00000"/>
          <x14:colorFirst rgb="FFD00000"/>
          <x14:colorLast rgb="FFD00000"/>
          <x14:colorHigh rgb="FFFF0000"/>
          <x14:colorLow rgb="FFD00000"/>
          <x14:sparklines>
            <x14:sparkline>
              <xm:f>Comentário!B16:M16</xm:f>
              <xm:sqref>O16</xm:sqref>
            </x14:sparkline>
          </x14:sparklines>
        </x14:sparklineGroup>
        <x14:sparklineGroup displayEmptyCellsAs="gap" markers="1" high="1" low="1" negative="1">
          <x14:colorSeries theme="5" tint="0.39997558519241921"/>
          <x14:colorNegative theme="0" tint="-0.499984740745262"/>
          <x14:colorAxis rgb="FF000000"/>
          <x14:colorMarkers theme="5"/>
          <x14:colorFirst rgb="FFD00000"/>
          <x14:colorLast rgb="FFD00000"/>
          <x14:colorHigh theme="5"/>
          <x14:colorLow rgb="FFFF0000"/>
          <x14:sparklines>
            <x14:sparkline>
              <xm:f>Comentário!B19:M19</xm:f>
              <xm:sqref>O19</xm:sqref>
            </x14:sparkline>
            <x14:sparkline>
              <xm:f>Comentário!B20:M20</xm:f>
              <xm:sqref>O20</xm:sqref>
            </x14:sparkline>
            <x14:sparkline>
              <xm:f>Comentário!B21:M21</xm:f>
              <xm:sqref>O21</xm:sqref>
            </x14:sparkline>
            <x14:sparkline>
              <xm:f>Comentário!B22:M22</xm:f>
              <xm:sqref>O22</xm:sqref>
            </x14:sparkline>
            <x14:sparkline>
              <xm:f>Comentário!B23:M23</xm:f>
              <xm:sqref>O23</xm:sqref>
            </x14:sparkline>
            <x14:sparkline>
              <xm:f>Comentário!B24:M24</xm:f>
              <xm:sqref>O24</xm:sqref>
            </x14:sparkline>
            <x14:sparkline>
              <xm:f>Comentário!B25:M25</xm:f>
              <xm:sqref>O25</xm:sqref>
            </x14:sparkline>
            <x14:sparkline>
              <xm:f>Comentário!B26:M26</xm:f>
              <xm:sqref>O26</xm:sqref>
            </x14:sparkline>
            <x14:sparkline>
              <xm:f>Comentário!B27:M27</xm:f>
              <xm:sqref>O27</xm:sqref>
            </x14:sparkline>
            <x14:sparkline>
              <xm:f>Comentário!B28:M28</xm:f>
              <xm:sqref>O28</xm:sqref>
            </x14:sparkline>
            <x14:sparkline>
              <xm:f>Comentário!B29:M29</xm:f>
              <xm:sqref>O29</xm:sqref>
            </x14:sparkline>
            <x14:sparkline>
              <xm:f>Comentário!B30:M30</xm:f>
              <xm:sqref>O30</xm:sqref>
            </x14:sparkline>
            <x14:sparkline>
              <xm:f>Comentário!B31:M31</xm:f>
              <xm:sqref>O31</xm:sqref>
            </x14:sparkline>
            <x14:sparkline>
              <xm:f>Comentário!B32:M32</xm:f>
              <xm:sqref>O32</xm:sqref>
            </x14:sparkline>
          </x14:sparklines>
        </x14:sparklineGroup>
        <x14:sparklineGroup type="column" displayEmptyCellsAs="gap" high="1" low="1">
          <x14:colorSeries theme="5"/>
          <x14:colorNegative rgb="FFFFB620"/>
          <x14:colorAxis rgb="FF000000"/>
          <x14:colorMarkers rgb="FFD70077"/>
          <x14:colorFirst rgb="FF777777"/>
          <x14:colorLast rgb="FF359CEB"/>
          <x14:colorHigh rgb="FFFF0000"/>
          <x14:colorLow rgb="FF92D050"/>
          <x14:sparklines>
            <x14:sparkline>
              <xm:sqref>O34</xm:sqref>
            </x14:sparkline>
          </x14:sparklines>
        </x14:sparklineGroup>
        <x14:sparklineGroup type="column" displayEmptyCellsAs="gap" high="1">
          <x14:colorSeries theme="5"/>
          <x14:colorNegative rgb="FFD00000"/>
          <x14:colorAxis rgb="FF000000"/>
          <x14:colorMarkers rgb="FFD00000"/>
          <x14:colorFirst rgb="FFD00000"/>
          <x14:colorLast rgb="FFD00000"/>
          <x14:colorHigh rgb="FFFF0000"/>
          <x14:colorLow rgb="FFD00000"/>
          <x14:sparklines>
            <x14:sparkline>
              <xm:f>Comentário!B10:M10</xm:f>
              <xm:sqref>O10</xm:sqref>
            </x14:sparkline>
          </x14:sparklines>
        </x14:sparklineGroup>
        <x14:sparklineGroup displayEmptyCellsAs="gap" markers="1" high="1" low="1" negative="1">
          <x14:colorSeries theme="5" tint="0.39997558519241921"/>
          <x14:colorNegative theme="0" tint="-0.499984740745262"/>
          <x14:colorAxis rgb="FF000000"/>
          <x14:colorMarkers theme="5"/>
          <x14:colorFirst rgb="FFD00000"/>
          <x14:colorLast rgb="FFD00000"/>
          <x14:colorHigh theme="7"/>
          <x14:colorLow rgb="FFD00000"/>
          <x14:sparklines>
            <x14:sparkline>
              <xm:f>Comentário!B13:M13</xm:f>
              <xm:sqref>O13</xm:sqref>
            </x14:sparkline>
            <x14:sparkline>
              <xm:f>Comentário!B14:M14</xm:f>
              <xm:sqref>O14</xm:sqref>
            </x14:sparkline>
            <x14:sparkline>
              <xm:f>Comentário!B15:M15</xm:f>
              <xm:sqref>O15</xm:sqref>
            </x14:sparkline>
          </x14:sparklines>
        </x14:sparklineGroup>
      </x14:sparklineGroups>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2">
    <tabColor theme="1"/>
  </sheetPr>
  <dimension ref="A1"/>
  <sheetViews>
    <sheetView showGridLines="0" showRowColHeaders="0" workbookViewId="0"/>
  </sheetViews>
  <sheetFormatPr defaultColWidth="9.140625" defaultRowHeight="15" x14ac:dyDescent="0.25"/>
  <cols>
    <col min="1" max="19" width="9.140625" style="333" customWidth="1"/>
    <col min="20" max="16384" width="9.140625" style="333"/>
  </cols>
  <sheetData/>
  <pageMargins left="0.511811024" right="0.511811024" top="0.78740157499999996" bottom="0.78740157499999996" header="0.31496062000000002" footer="0.31496062000000002"/>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showRowColHeaders="0" workbookViewId="0">
      <selection activeCell="I6" sqref="I6"/>
    </sheetView>
  </sheetViews>
  <sheetFormatPr defaultRowHeight="15" x14ac:dyDescent="0.25"/>
  <cols>
    <col min="1" max="16384" width="9.140625" style="334"/>
  </cols>
  <sheetData/>
  <pageMargins left="0.511811024" right="0.511811024" top="0.78740157499999996" bottom="0.78740157499999996" header="0.31496062000000002" footer="0.31496062000000002"/>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3">
    <tabColor rgb="FF002060"/>
  </sheetPr>
  <dimension ref="A1:Q28"/>
  <sheetViews>
    <sheetView workbookViewId="0"/>
  </sheetViews>
  <sheetFormatPr defaultRowHeight="15" x14ac:dyDescent="0.25"/>
  <cols>
    <col min="1" max="1" width="12.7109375" style="84" bestFit="1" customWidth="1"/>
    <col min="2" max="2" width="5.42578125" style="84" customWidth="1"/>
    <col min="3" max="3" width="24.28515625" style="84" bestFit="1" customWidth="1"/>
    <col min="4" max="15" width="14.28515625" style="84" bestFit="1" customWidth="1"/>
    <col min="16" max="16384" width="9.140625" style="84"/>
  </cols>
  <sheetData>
    <row r="1" spans="1:17" x14ac:dyDescent="0.25">
      <c r="A1" s="84" t="s">
        <v>45</v>
      </c>
      <c r="B1" s="84" t="s">
        <v>46</v>
      </c>
      <c r="C1" s="84" t="s">
        <v>47</v>
      </c>
      <c r="D1" s="84" t="s">
        <v>433</v>
      </c>
      <c r="E1" s="84" t="s">
        <v>434</v>
      </c>
      <c r="F1" s="84" t="s">
        <v>435</v>
      </c>
      <c r="G1" s="84" t="s">
        <v>436</v>
      </c>
      <c r="H1" s="84" t="s">
        <v>437</v>
      </c>
      <c r="I1" s="84" t="s">
        <v>438</v>
      </c>
      <c r="J1" s="84" t="s">
        <v>439</v>
      </c>
      <c r="K1" s="84" t="s">
        <v>440</v>
      </c>
      <c r="L1" s="84" t="s">
        <v>441</v>
      </c>
      <c r="M1" s="84" t="s">
        <v>442</v>
      </c>
      <c r="N1" s="84" t="s">
        <v>443</v>
      </c>
      <c r="O1" s="84" t="s">
        <v>444</v>
      </c>
      <c r="Q1" s="103" t="e">
        <f>Tempo*72</f>
        <v>#NAME?</v>
      </c>
    </row>
    <row r="2" spans="1:17" x14ac:dyDescent="0.25">
      <c r="A2" s="84" t="s">
        <v>78</v>
      </c>
      <c r="B2" s="84" t="s">
        <v>122</v>
      </c>
      <c r="C2" s="84" t="s">
        <v>123</v>
      </c>
      <c r="D2" s="13">
        <v>659817.99</v>
      </c>
      <c r="E2" s="13">
        <v>224629.71</v>
      </c>
      <c r="F2" s="13">
        <v>312620.71000000002</v>
      </c>
      <c r="G2" s="13">
        <v>227314.43</v>
      </c>
      <c r="H2" s="13">
        <v>378883.94</v>
      </c>
      <c r="I2" s="13">
        <v>409003.62</v>
      </c>
      <c r="J2" s="13">
        <v>293251.93</v>
      </c>
      <c r="K2" s="13">
        <v>912667.11</v>
      </c>
      <c r="L2" s="13">
        <v>773148.79</v>
      </c>
      <c r="M2" s="13">
        <v>651855.99</v>
      </c>
      <c r="N2" s="13">
        <v>494893.02</v>
      </c>
      <c r="O2" s="13">
        <v>233710.55</v>
      </c>
    </row>
    <row r="3" spans="1:17" x14ac:dyDescent="0.25">
      <c r="A3" s="84" t="s">
        <v>78</v>
      </c>
      <c r="B3" s="84" t="s">
        <v>79</v>
      </c>
      <c r="C3" s="84" t="s">
        <v>126</v>
      </c>
      <c r="D3" s="13">
        <v>645354.29</v>
      </c>
      <c r="E3" s="13">
        <v>737280.1</v>
      </c>
      <c r="F3" s="13">
        <v>683420.4</v>
      </c>
      <c r="G3" s="13">
        <v>618974.16</v>
      </c>
      <c r="H3" s="13">
        <v>796769.96</v>
      </c>
      <c r="I3" s="13">
        <v>148395.88</v>
      </c>
      <c r="J3" s="13">
        <v>873954.13</v>
      </c>
      <c r="K3" s="13">
        <v>189818.85</v>
      </c>
      <c r="L3" s="13">
        <v>121234.07</v>
      </c>
      <c r="M3" s="13">
        <v>170159.44</v>
      </c>
      <c r="N3" s="13">
        <v>508717.71</v>
      </c>
      <c r="O3" s="13">
        <v>159202.04999999999</v>
      </c>
    </row>
    <row r="4" spans="1:17" x14ac:dyDescent="0.25">
      <c r="A4" s="84" t="s">
        <v>78</v>
      </c>
      <c r="B4" s="84" t="s">
        <v>128</v>
      </c>
      <c r="C4" s="84" t="s">
        <v>664</v>
      </c>
      <c r="D4" s="13">
        <v>720539.87</v>
      </c>
      <c r="E4" s="13">
        <v>653480.57999999996</v>
      </c>
      <c r="F4" s="13">
        <v>443166.21</v>
      </c>
      <c r="G4" s="13">
        <v>546971.99</v>
      </c>
      <c r="H4" s="13">
        <v>792877.49</v>
      </c>
      <c r="I4" s="13">
        <v>488069.08</v>
      </c>
      <c r="J4" s="13">
        <v>524221.01</v>
      </c>
      <c r="K4" s="13">
        <v>248108.65</v>
      </c>
      <c r="L4" s="13">
        <v>927001.74</v>
      </c>
      <c r="M4" s="13">
        <v>301328.69</v>
      </c>
      <c r="N4" s="13">
        <v>920834.42</v>
      </c>
      <c r="O4" s="13">
        <v>977469.34</v>
      </c>
    </row>
    <row r="5" spans="1:17" x14ac:dyDescent="0.25">
      <c r="A5" s="84" t="s">
        <v>78</v>
      </c>
      <c r="B5" s="84" t="s">
        <v>129</v>
      </c>
      <c r="C5" s="84" t="s">
        <v>687</v>
      </c>
      <c r="D5" s="13">
        <v>547260.22</v>
      </c>
      <c r="E5" s="13">
        <v>552741.44999999995</v>
      </c>
      <c r="F5" s="13">
        <v>480556.3</v>
      </c>
      <c r="G5" s="13">
        <v>829605.9</v>
      </c>
      <c r="H5" s="13">
        <v>198391.22</v>
      </c>
      <c r="I5" s="13">
        <v>852582.78</v>
      </c>
      <c r="J5" s="13">
        <v>437753.26</v>
      </c>
      <c r="K5" s="13">
        <v>669027.67000000004</v>
      </c>
      <c r="L5" s="13">
        <v>572563.11</v>
      </c>
      <c r="M5" s="13">
        <v>231745.79</v>
      </c>
      <c r="N5" s="13">
        <v>742273.42</v>
      </c>
      <c r="O5" s="13">
        <v>752361.08</v>
      </c>
    </row>
    <row r="6" spans="1:17" x14ac:dyDescent="0.25">
      <c r="A6" s="84" t="s">
        <v>54</v>
      </c>
      <c r="B6" s="84" t="s">
        <v>130</v>
      </c>
      <c r="C6" s="84" t="s">
        <v>131</v>
      </c>
      <c r="D6" s="13">
        <v>493088.85</v>
      </c>
      <c r="E6" s="13">
        <v>353973.06</v>
      </c>
      <c r="F6" s="13">
        <v>941583.54</v>
      </c>
      <c r="G6" s="13">
        <v>214779.15</v>
      </c>
      <c r="H6" s="13">
        <v>728010.12</v>
      </c>
      <c r="I6" s="13">
        <v>214155.09</v>
      </c>
      <c r="J6" s="13">
        <v>859560.71</v>
      </c>
      <c r="K6" s="13">
        <v>612082.04</v>
      </c>
      <c r="L6" s="13">
        <v>407779.86</v>
      </c>
      <c r="M6" s="13">
        <v>156851.65</v>
      </c>
      <c r="N6" s="13">
        <v>884564.97</v>
      </c>
      <c r="O6" s="13">
        <v>922929.59</v>
      </c>
    </row>
    <row r="7" spans="1:17" x14ac:dyDescent="0.25">
      <c r="A7" s="84" t="s">
        <v>54</v>
      </c>
      <c r="B7" s="84" t="s">
        <v>82</v>
      </c>
      <c r="C7" s="84" t="s">
        <v>135</v>
      </c>
      <c r="D7" s="13">
        <v>398505.33</v>
      </c>
      <c r="E7" s="13">
        <v>248718.23</v>
      </c>
      <c r="F7" s="13">
        <v>149157.09</v>
      </c>
      <c r="G7" s="13">
        <v>791866.31</v>
      </c>
      <c r="H7" s="13">
        <v>420471.46</v>
      </c>
      <c r="I7" s="13">
        <v>868884.64</v>
      </c>
      <c r="J7" s="13">
        <v>796768.71</v>
      </c>
      <c r="K7" s="13">
        <v>607080.91</v>
      </c>
      <c r="L7" s="13">
        <v>985093.62</v>
      </c>
      <c r="M7" s="13">
        <v>362066.97</v>
      </c>
      <c r="N7" s="13">
        <v>802950.26</v>
      </c>
      <c r="O7" s="13">
        <v>539475.27</v>
      </c>
    </row>
    <row r="8" spans="1:17" x14ac:dyDescent="0.25">
      <c r="A8" s="84" t="s">
        <v>54</v>
      </c>
      <c r="B8" s="84" t="s">
        <v>55</v>
      </c>
      <c r="C8" s="84" t="s">
        <v>688</v>
      </c>
      <c r="D8" s="13">
        <v>536663.94999999995</v>
      </c>
      <c r="E8" s="13">
        <v>515058.39</v>
      </c>
      <c r="F8" s="13">
        <v>187569.55</v>
      </c>
      <c r="G8" s="13">
        <v>517660.78</v>
      </c>
      <c r="H8" s="13">
        <v>871440.73</v>
      </c>
      <c r="I8" s="13">
        <v>832940.22</v>
      </c>
      <c r="J8" s="13">
        <v>121916.38</v>
      </c>
      <c r="K8" s="13">
        <v>699870.67</v>
      </c>
      <c r="L8" s="13">
        <v>996140.76</v>
      </c>
      <c r="M8" s="13">
        <v>309441.58</v>
      </c>
      <c r="N8" s="13">
        <v>288744.90000000002</v>
      </c>
      <c r="O8" s="13">
        <v>338355.09</v>
      </c>
    </row>
    <row r="9" spans="1:17" x14ac:dyDescent="0.25">
      <c r="A9" s="84" t="s">
        <v>54</v>
      </c>
      <c r="B9" s="84" t="s">
        <v>87</v>
      </c>
      <c r="C9" s="84" t="s">
        <v>689</v>
      </c>
      <c r="D9" s="13">
        <v>476665.99</v>
      </c>
      <c r="E9" s="13">
        <v>805602.18</v>
      </c>
      <c r="F9" s="13">
        <v>578746.27</v>
      </c>
      <c r="G9" s="13">
        <v>476920.62</v>
      </c>
      <c r="H9" s="13">
        <v>858540.03</v>
      </c>
      <c r="I9" s="13">
        <v>479146.26</v>
      </c>
      <c r="J9" s="13">
        <v>467063.58</v>
      </c>
      <c r="K9" s="13">
        <v>158379.35999999999</v>
      </c>
      <c r="L9" s="13">
        <v>923998.11</v>
      </c>
      <c r="M9" s="13">
        <v>210132.94</v>
      </c>
      <c r="N9" s="13">
        <v>360399.45</v>
      </c>
      <c r="O9" s="13">
        <v>388610.07</v>
      </c>
    </row>
    <row r="10" spans="1:17" x14ac:dyDescent="0.25">
      <c r="A10" s="84" t="s">
        <v>54</v>
      </c>
      <c r="B10" s="84" t="s">
        <v>70</v>
      </c>
      <c r="C10" s="84" t="s">
        <v>690</v>
      </c>
      <c r="D10" s="13">
        <v>277775.06</v>
      </c>
      <c r="E10" s="13">
        <v>199696.88</v>
      </c>
      <c r="F10" s="13">
        <v>644366.5</v>
      </c>
      <c r="G10" s="13">
        <v>138704.09</v>
      </c>
      <c r="H10" s="13">
        <v>900016.26</v>
      </c>
      <c r="I10" s="13">
        <v>185011.96</v>
      </c>
      <c r="J10" s="13">
        <v>705511.66</v>
      </c>
      <c r="K10" s="13">
        <v>778487.98</v>
      </c>
      <c r="L10" s="13">
        <v>239963.65</v>
      </c>
      <c r="M10" s="13">
        <v>201213.12</v>
      </c>
      <c r="N10" s="13">
        <v>569289.04</v>
      </c>
      <c r="O10" s="13">
        <v>437420.52</v>
      </c>
    </row>
    <row r="11" spans="1:17" x14ac:dyDescent="0.25">
      <c r="A11" s="84" t="s">
        <v>54</v>
      </c>
      <c r="B11" s="84" t="s">
        <v>73</v>
      </c>
      <c r="C11" s="84" t="s">
        <v>691</v>
      </c>
      <c r="D11" s="13">
        <v>585157.93999999994</v>
      </c>
      <c r="E11" s="13">
        <v>922652.48</v>
      </c>
      <c r="F11" s="13">
        <v>817508.23</v>
      </c>
      <c r="G11" s="13">
        <v>791455.25</v>
      </c>
      <c r="H11" s="13">
        <v>498550</v>
      </c>
      <c r="I11" s="13">
        <v>559003.31999999995</v>
      </c>
      <c r="J11" s="13">
        <v>735500.63</v>
      </c>
      <c r="K11" s="13">
        <v>591117.22</v>
      </c>
      <c r="L11" s="13">
        <v>953166.6</v>
      </c>
      <c r="M11" s="13">
        <v>147849.13</v>
      </c>
      <c r="N11" s="13">
        <v>369756.41</v>
      </c>
      <c r="O11" s="13">
        <v>467316.97</v>
      </c>
    </row>
    <row r="12" spans="1:17" x14ac:dyDescent="0.25">
      <c r="A12" s="84" t="s">
        <v>54</v>
      </c>
      <c r="B12" s="84" t="s">
        <v>136</v>
      </c>
      <c r="C12" s="84" t="s">
        <v>692</v>
      </c>
      <c r="D12" s="13">
        <v>858437.26</v>
      </c>
      <c r="E12" s="13">
        <v>754318.6</v>
      </c>
      <c r="F12" s="13">
        <v>982539.8</v>
      </c>
      <c r="G12" s="13">
        <v>275519.03999999998</v>
      </c>
      <c r="H12" s="13">
        <v>624176.27</v>
      </c>
      <c r="I12" s="13">
        <v>822823.75</v>
      </c>
      <c r="J12" s="13">
        <v>775453.96</v>
      </c>
      <c r="K12" s="13">
        <v>476294.73</v>
      </c>
      <c r="L12" s="13">
        <v>693417.23</v>
      </c>
      <c r="M12" s="13">
        <v>823174.02</v>
      </c>
      <c r="N12" s="13">
        <v>964017.24</v>
      </c>
      <c r="O12" s="13">
        <v>389757.03</v>
      </c>
    </row>
    <row r="13" spans="1:17" x14ac:dyDescent="0.25">
      <c r="A13" s="84" t="s">
        <v>54</v>
      </c>
      <c r="B13" s="84" t="s">
        <v>137</v>
      </c>
      <c r="C13" s="84" t="s">
        <v>693</v>
      </c>
      <c r="D13" s="13">
        <v>910774.66</v>
      </c>
      <c r="E13" s="13">
        <v>327365.3</v>
      </c>
      <c r="F13" s="13">
        <v>407991.77</v>
      </c>
      <c r="G13" s="13">
        <v>682513.08</v>
      </c>
      <c r="H13" s="13">
        <v>875798.05</v>
      </c>
      <c r="I13" s="13">
        <v>171800.65</v>
      </c>
      <c r="J13" s="13">
        <v>293128.21000000002</v>
      </c>
      <c r="K13" s="13">
        <v>615744.12</v>
      </c>
      <c r="L13" s="13">
        <v>846954.62</v>
      </c>
      <c r="M13" s="13">
        <v>920745.74</v>
      </c>
      <c r="N13" s="13">
        <v>634562.9</v>
      </c>
      <c r="O13" s="13">
        <v>396003.75</v>
      </c>
    </row>
    <row r="14" spans="1:17" x14ac:dyDescent="0.25">
      <c r="A14" s="84" t="s">
        <v>54</v>
      </c>
      <c r="B14" s="84" t="s">
        <v>138</v>
      </c>
      <c r="C14" s="84" t="s">
        <v>694</v>
      </c>
      <c r="D14" s="13">
        <v>753751.87</v>
      </c>
      <c r="E14" s="13">
        <v>831219.55</v>
      </c>
      <c r="F14" s="13">
        <v>749529.24</v>
      </c>
      <c r="G14" s="13">
        <v>613108.57999999996</v>
      </c>
      <c r="H14" s="13">
        <v>808319.08</v>
      </c>
      <c r="I14" s="13">
        <v>223331.86</v>
      </c>
      <c r="J14" s="13">
        <v>414494.05</v>
      </c>
      <c r="K14" s="13">
        <v>759326.91</v>
      </c>
      <c r="L14" s="13">
        <v>229911.49</v>
      </c>
      <c r="M14" s="13">
        <v>408113.14</v>
      </c>
      <c r="N14" s="13">
        <v>374394.34</v>
      </c>
      <c r="O14" s="13">
        <v>740491.45</v>
      </c>
    </row>
    <row r="15" spans="1:17" x14ac:dyDescent="0.25">
      <c r="A15" s="84" t="s">
        <v>90</v>
      </c>
      <c r="B15" s="84" t="s">
        <v>139</v>
      </c>
      <c r="C15" s="84" t="s">
        <v>695</v>
      </c>
      <c r="D15" s="13">
        <v>956296.18</v>
      </c>
      <c r="E15" s="13">
        <v>412936.5</v>
      </c>
      <c r="F15" s="13">
        <v>557522.31999999995</v>
      </c>
      <c r="G15" s="13">
        <v>186611.6</v>
      </c>
      <c r="H15" s="13">
        <v>281252.45</v>
      </c>
      <c r="I15" s="13">
        <v>247603.56</v>
      </c>
      <c r="J15" s="13">
        <v>351997.97</v>
      </c>
      <c r="K15" s="13">
        <v>748544.93</v>
      </c>
      <c r="L15" s="13">
        <v>240063.27</v>
      </c>
      <c r="M15" s="13">
        <v>980075.83</v>
      </c>
      <c r="N15" s="13">
        <v>625979.32999999996</v>
      </c>
      <c r="O15" s="13">
        <v>344780.4</v>
      </c>
    </row>
    <row r="16" spans="1:17" x14ac:dyDescent="0.25">
      <c r="A16" s="84" t="s">
        <v>90</v>
      </c>
      <c r="B16" s="84" t="s">
        <v>140</v>
      </c>
      <c r="C16" s="84" t="s">
        <v>696</v>
      </c>
      <c r="D16" s="13">
        <v>605811.51</v>
      </c>
      <c r="E16" s="13">
        <v>765253.88</v>
      </c>
      <c r="F16" s="13">
        <v>987349.48</v>
      </c>
      <c r="G16" s="13">
        <v>306672</v>
      </c>
      <c r="H16" s="13">
        <v>567850.19999999995</v>
      </c>
      <c r="I16" s="13">
        <v>557394.85</v>
      </c>
      <c r="J16" s="13">
        <v>609015.62</v>
      </c>
      <c r="K16" s="13">
        <v>320619.61</v>
      </c>
      <c r="L16" s="13">
        <v>755237.87</v>
      </c>
      <c r="M16" s="13">
        <v>493696.97</v>
      </c>
      <c r="N16" s="13">
        <v>773398.79</v>
      </c>
      <c r="O16" s="13">
        <v>205280.38</v>
      </c>
    </row>
    <row r="17" spans="1:15" x14ac:dyDescent="0.25">
      <c r="A17" s="84" t="s">
        <v>90</v>
      </c>
      <c r="B17" s="84" t="s">
        <v>141</v>
      </c>
      <c r="C17" s="84" t="s">
        <v>697</v>
      </c>
      <c r="D17" s="13">
        <v>457205.52</v>
      </c>
      <c r="E17" s="13">
        <v>732571.12</v>
      </c>
      <c r="F17" s="13">
        <v>560477.68000000005</v>
      </c>
      <c r="G17" s="13">
        <v>172082.31</v>
      </c>
      <c r="H17" s="13">
        <v>970521.65</v>
      </c>
      <c r="I17" s="13">
        <v>775906.56</v>
      </c>
      <c r="J17" s="13">
        <v>522292.19</v>
      </c>
      <c r="K17" s="13">
        <v>143907.14000000001</v>
      </c>
      <c r="L17" s="13">
        <v>557273.57999999996</v>
      </c>
      <c r="M17" s="13">
        <v>592510.02</v>
      </c>
      <c r="N17" s="13">
        <v>589096.80000000005</v>
      </c>
      <c r="O17" s="13">
        <v>807685.11</v>
      </c>
    </row>
    <row r="18" spans="1:15" x14ac:dyDescent="0.25">
      <c r="A18" s="84" t="s">
        <v>90</v>
      </c>
      <c r="B18" s="84" t="s">
        <v>142</v>
      </c>
      <c r="C18" s="84" t="s">
        <v>698</v>
      </c>
      <c r="D18" s="13">
        <v>907331.12</v>
      </c>
      <c r="E18" s="13">
        <v>702688.79</v>
      </c>
      <c r="F18" s="13">
        <v>487932.57</v>
      </c>
      <c r="G18" s="13">
        <v>405223.69</v>
      </c>
      <c r="H18" s="13">
        <v>288762.73</v>
      </c>
      <c r="I18" s="13">
        <v>128535.93</v>
      </c>
      <c r="J18" s="13">
        <v>748856.02</v>
      </c>
      <c r="K18" s="13">
        <v>754309.23</v>
      </c>
      <c r="L18" s="13">
        <v>617674.13</v>
      </c>
      <c r="M18" s="13">
        <v>692600.05</v>
      </c>
      <c r="N18" s="13">
        <v>937836.46</v>
      </c>
      <c r="O18" s="13">
        <v>499991.6</v>
      </c>
    </row>
    <row r="19" spans="1:15" x14ac:dyDescent="0.25">
      <c r="A19" s="84" t="s">
        <v>90</v>
      </c>
      <c r="B19" s="84" t="s">
        <v>143</v>
      </c>
      <c r="C19" s="84" t="s">
        <v>699</v>
      </c>
      <c r="D19" s="13">
        <v>147987.14000000001</v>
      </c>
      <c r="E19" s="13">
        <v>419098.25</v>
      </c>
      <c r="F19" s="13">
        <v>205190.62</v>
      </c>
      <c r="G19" s="13">
        <v>506691.43</v>
      </c>
      <c r="H19" s="13">
        <v>477036.79999999999</v>
      </c>
      <c r="I19" s="13">
        <v>984487.39</v>
      </c>
      <c r="J19" s="13">
        <v>120701.5</v>
      </c>
      <c r="K19" s="13">
        <v>786717.6</v>
      </c>
      <c r="L19" s="13">
        <v>904537.95</v>
      </c>
      <c r="M19" s="13">
        <v>886474.47</v>
      </c>
      <c r="N19" s="13">
        <v>256955.95</v>
      </c>
      <c r="O19" s="13">
        <v>880307.97</v>
      </c>
    </row>
    <row r="20" spans="1:15" x14ac:dyDescent="0.25">
      <c r="A20" s="84" t="s">
        <v>90</v>
      </c>
      <c r="B20" s="84" t="s">
        <v>144</v>
      </c>
      <c r="C20" s="84" t="s">
        <v>700</v>
      </c>
      <c r="D20" s="13">
        <v>344052.37</v>
      </c>
      <c r="E20" s="13">
        <v>269553.90999999997</v>
      </c>
      <c r="F20" s="13">
        <v>936035.67</v>
      </c>
      <c r="G20" s="13">
        <v>116151.18</v>
      </c>
      <c r="H20" s="13">
        <v>521034.86</v>
      </c>
      <c r="I20" s="13">
        <v>898839.3</v>
      </c>
      <c r="J20" s="13">
        <v>281567.34000000003</v>
      </c>
      <c r="K20" s="13">
        <v>578637.88</v>
      </c>
      <c r="L20" s="13">
        <v>969976.18</v>
      </c>
      <c r="M20" s="13">
        <v>402219.55</v>
      </c>
      <c r="N20" s="13">
        <v>533499.66</v>
      </c>
      <c r="O20" s="13">
        <v>727311</v>
      </c>
    </row>
    <row r="21" spans="1:15" x14ac:dyDescent="0.25">
      <c r="A21" s="84" t="s">
        <v>90</v>
      </c>
      <c r="B21" s="84" t="s">
        <v>91</v>
      </c>
      <c r="C21" s="84" t="s">
        <v>701</v>
      </c>
      <c r="D21" s="13">
        <v>537373.14</v>
      </c>
      <c r="E21" s="13">
        <v>111985.1</v>
      </c>
      <c r="F21" s="13">
        <v>404163.47</v>
      </c>
      <c r="G21" s="13">
        <v>322874.2</v>
      </c>
      <c r="H21" s="13">
        <v>514661.45</v>
      </c>
      <c r="I21" s="13">
        <v>749111.58</v>
      </c>
      <c r="J21" s="13">
        <v>235834.97</v>
      </c>
      <c r="K21" s="13">
        <v>175978.79</v>
      </c>
      <c r="L21" s="13">
        <v>777113.35</v>
      </c>
      <c r="M21" s="13">
        <v>557867.66</v>
      </c>
      <c r="N21" s="13">
        <v>209837.72</v>
      </c>
      <c r="O21" s="13">
        <v>336654.83</v>
      </c>
    </row>
    <row r="22" spans="1:15" x14ac:dyDescent="0.25">
      <c r="A22" s="84" t="s">
        <v>58</v>
      </c>
      <c r="B22" s="84" t="s">
        <v>145</v>
      </c>
      <c r="C22" s="84" t="s">
        <v>146</v>
      </c>
      <c r="D22" s="13">
        <v>157595.29</v>
      </c>
      <c r="E22" s="13">
        <v>128415.33</v>
      </c>
      <c r="F22" s="13">
        <v>659640.86</v>
      </c>
      <c r="G22" s="13">
        <v>532380.51</v>
      </c>
      <c r="H22" s="13">
        <v>871002.21</v>
      </c>
      <c r="I22" s="13">
        <v>886246.9</v>
      </c>
      <c r="J22" s="13">
        <v>236420.78</v>
      </c>
      <c r="K22" s="13">
        <v>743157.83</v>
      </c>
      <c r="L22" s="13">
        <v>247289.13</v>
      </c>
      <c r="M22" s="13">
        <v>912733.91</v>
      </c>
      <c r="N22" s="13">
        <v>900826.77</v>
      </c>
      <c r="O22" s="13">
        <v>113077.18</v>
      </c>
    </row>
    <row r="23" spans="1:15" x14ac:dyDescent="0.25">
      <c r="A23" s="84" t="s">
        <v>58</v>
      </c>
      <c r="B23" s="84" t="s">
        <v>59</v>
      </c>
      <c r="C23" s="84" t="s">
        <v>702</v>
      </c>
      <c r="D23" s="13">
        <v>638879.25</v>
      </c>
      <c r="E23" s="13">
        <v>609660.1</v>
      </c>
      <c r="F23" s="13">
        <v>679390.86</v>
      </c>
      <c r="G23" s="13">
        <v>185215.57</v>
      </c>
      <c r="H23" s="13">
        <v>237339.2</v>
      </c>
      <c r="I23" s="13">
        <v>583725.85</v>
      </c>
      <c r="J23" s="13">
        <v>555899.06000000006</v>
      </c>
      <c r="K23" s="13">
        <v>483109.93</v>
      </c>
      <c r="L23" s="13">
        <v>316282.49</v>
      </c>
      <c r="M23" s="13">
        <v>682225.31</v>
      </c>
      <c r="N23" s="13">
        <v>198374.12</v>
      </c>
      <c r="O23" s="13">
        <v>483048.08</v>
      </c>
    </row>
    <row r="24" spans="1:15" x14ac:dyDescent="0.25">
      <c r="A24" s="84" t="s">
        <v>58</v>
      </c>
      <c r="B24" s="84" t="s">
        <v>151</v>
      </c>
      <c r="C24" s="84" t="s">
        <v>703</v>
      </c>
      <c r="D24" s="13">
        <v>656093.69999999995</v>
      </c>
      <c r="E24" s="13">
        <v>136625.17000000001</v>
      </c>
      <c r="F24" s="13">
        <v>478330.47</v>
      </c>
      <c r="G24" s="13">
        <v>722243.15</v>
      </c>
      <c r="H24" s="13">
        <v>244201.41</v>
      </c>
      <c r="I24" s="13">
        <v>638134.15</v>
      </c>
      <c r="J24" s="13">
        <v>548167.94999999995</v>
      </c>
      <c r="K24" s="13">
        <v>571923.64</v>
      </c>
      <c r="L24" s="13">
        <v>538049.54</v>
      </c>
      <c r="M24" s="13">
        <v>829282.02</v>
      </c>
      <c r="N24" s="13">
        <v>613359.54</v>
      </c>
      <c r="O24" s="13">
        <v>883230.44</v>
      </c>
    </row>
    <row r="25" spans="1:15" x14ac:dyDescent="0.25">
      <c r="A25" s="84" t="s">
        <v>58</v>
      </c>
      <c r="B25" s="84" t="s">
        <v>62</v>
      </c>
      <c r="C25" s="84" t="s">
        <v>704</v>
      </c>
      <c r="D25" s="13">
        <v>126299.4</v>
      </c>
      <c r="E25" s="13">
        <v>234767.73</v>
      </c>
      <c r="F25" s="13">
        <v>675546.41</v>
      </c>
      <c r="G25" s="13">
        <v>940873.6</v>
      </c>
      <c r="H25" s="13">
        <v>404033.38</v>
      </c>
      <c r="I25" s="13">
        <v>580616.67000000004</v>
      </c>
      <c r="J25" s="13">
        <v>228478.02</v>
      </c>
      <c r="K25" s="13">
        <v>837636.56</v>
      </c>
      <c r="L25" s="13">
        <v>896750.23</v>
      </c>
      <c r="M25" s="13">
        <v>447551.56</v>
      </c>
      <c r="N25" s="13">
        <v>601402.19999999995</v>
      </c>
      <c r="O25" s="13">
        <v>786004.4</v>
      </c>
    </row>
    <row r="26" spans="1:15" x14ac:dyDescent="0.25">
      <c r="A26" s="84" t="s">
        <v>50</v>
      </c>
      <c r="B26" s="84" t="s">
        <v>51</v>
      </c>
      <c r="C26" s="84" t="s">
        <v>152</v>
      </c>
      <c r="D26" s="13">
        <v>338792.28</v>
      </c>
      <c r="E26" s="13">
        <v>147173.31</v>
      </c>
      <c r="F26" s="13">
        <v>509465.51</v>
      </c>
      <c r="G26" s="13">
        <v>216459.92</v>
      </c>
      <c r="H26" s="13">
        <v>776332.01</v>
      </c>
      <c r="I26" s="13">
        <v>591261.07999999996</v>
      </c>
      <c r="J26" s="13">
        <v>572371.28</v>
      </c>
      <c r="K26" s="13">
        <v>961722.35</v>
      </c>
      <c r="L26" s="13">
        <v>843125.59</v>
      </c>
      <c r="M26" s="13">
        <v>482943.85</v>
      </c>
      <c r="N26" s="13">
        <v>824045.11</v>
      </c>
      <c r="O26" s="13">
        <v>807222.73</v>
      </c>
    </row>
    <row r="27" spans="1:15" x14ac:dyDescent="0.25">
      <c r="A27" s="84" t="s">
        <v>50</v>
      </c>
      <c r="B27" s="84" t="s">
        <v>67</v>
      </c>
      <c r="C27" s="84" t="s">
        <v>705</v>
      </c>
      <c r="D27" s="13">
        <v>175984.94</v>
      </c>
      <c r="E27" s="13">
        <v>932855.23</v>
      </c>
      <c r="F27" s="13">
        <v>187509.81</v>
      </c>
      <c r="G27" s="13">
        <v>509998.14</v>
      </c>
      <c r="H27" s="13">
        <v>693132.34</v>
      </c>
      <c r="I27" s="13">
        <v>527079.81999999995</v>
      </c>
      <c r="J27" s="13">
        <v>360884.79</v>
      </c>
      <c r="K27" s="13">
        <v>522085.67</v>
      </c>
      <c r="L27" s="13">
        <v>536450.68000000005</v>
      </c>
      <c r="M27" s="13">
        <v>382926.16</v>
      </c>
      <c r="N27" s="13">
        <v>334877.78999999998</v>
      </c>
      <c r="O27" s="13">
        <v>655105.07999999996</v>
      </c>
    </row>
    <row r="28" spans="1:15" x14ac:dyDescent="0.25">
      <c r="A28" s="84" t="s">
        <v>50</v>
      </c>
      <c r="B28" s="84" t="s">
        <v>157</v>
      </c>
      <c r="C28" s="84" t="s">
        <v>706</v>
      </c>
      <c r="D28" s="13">
        <v>910265.9</v>
      </c>
      <c r="E28" s="13">
        <v>123005.14</v>
      </c>
      <c r="F28" s="13">
        <v>195266.35</v>
      </c>
      <c r="G28" s="13">
        <v>589134.69999999995</v>
      </c>
      <c r="H28" s="13">
        <v>125428.59</v>
      </c>
      <c r="I28" s="13">
        <v>483836.14</v>
      </c>
      <c r="J28" s="13">
        <v>958829.98</v>
      </c>
      <c r="K28" s="13">
        <v>616535.78</v>
      </c>
      <c r="L28" s="13">
        <v>459846.24</v>
      </c>
      <c r="M28" s="13">
        <v>632248.54</v>
      </c>
      <c r="N28" s="13">
        <v>562471.31000000006</v>
      </c>
      <c r="O28" s="13">
        <v>900405</v>
      </c>
    </row>
  </sheetData>
  <pageMargins left="0.511811024" right="0.511811024" top="0.78740157499999996" bottom="0.78740157499999996" header="0.31496062000000002" footer="0.31496062000000002"/>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4">
    <tabColor rgb="FF002060"/>
  </sheetPr>
  <dimension ref="A1:C192"/>
  <sheetViews>
    <sheetView showGridLines="0" workbookViewId="0"/>
  </sheetViews>
  <sheetFormatPr defaultRowHeight="15" x14ac:dyDescent="0.25"/>
  <cols>
    <col min="1" max="1" width="34.42578125" bestFit="1" customWidth="1"/>
    <col min="2" max="2" width="8.7109375" bestFit="1" customWidth="1"/>
    <col min="3" max="3" width="22.5703125" bestFit="1" customWidth="1"/>
  </cols>
  <sheetData>
    <row r="1" spans="1:3" x14ac:dyDescent="0.25">
      <c r="A1" s="84" t="s">
        <v>381</v>
      </c>
      <c r="B1" s="84" t="s">
        <v>707</v>
      </c>
      <c r="C1" s="84" t="s">
        <v>708</v>
      </c>
    </row>
    <row r="2" spans="1:3" x14ac:dyDescent="0.25">
      <c r="A2" s="84" t="s">
        <v>709</v>
      </c>
      <c r="B2" s="99">
        <v>0.35199999999999998</v>
      </c>
      <c r="C2" s="84" t="s">
        <v>710</v>
      </c>
    </row>
    <row r="3" spans="1:3" x14ac:dyDescent="0.25">
      <c r="A3" s="84" t="s">
        <v>711</v>
      </c>
      <c r="B3" s="99">
        <v>0.68300000000000005</v>
      </c>
      <c r="C3" s="84" t="s">
        <v>712</v>
      </c>
    </row>
    <row r="4" spans="1:3" x14ac:dyDescent="0.25">
      <c r="A4" s="84" t="s">
        <v>713</v>
      </c>
      <c r="B4" s="99">
        <v>0.81799999999999995</v>
      </c>
      <c r="C4" s="84" t="s">
        <v>714</v>
      </c>
    </row>
    <row r="5" spans="1:3" x14ac:dyDescent="0.25">
      <c r="A5" s="84" t="s">
        <v>715</v>
      </c>
      <c r="B5" s="99">
        <v>0.94699999999999995</v>
      </c>
      <c r="C5" s="84" t="s">
        <v>714</v>
      </c>
    </row>
    <row r="6" spans="1:3" x14ac:dyDescent="0.25">
      <c r="A6" s="84" t="s">
        <v>716</v>
      </c>
      <c r="B6" s="99">
        <v>0.93400000000000005</v>
      </c>
      <c r="C6" s="84" t="s">
        <v>714</v>
      </c>
    </row>
    <row r="7" spans="1:3" x14ac:dyDescent="0.25">
      <c r="A7" s="84" t="s">
        <v>717</v>
      </c>
      <c r="B7" s="99">
        <v>0.56399999999999995</v>
      </c>
      <c r="C7" s="84" t="s">
        <v>712</v>
      </c>
    </row>
    <row r="8" spans="1:3" x14ac:dyDescent="0.25">
      <c r="A8" s="84" t="s">
        <v>718</v>
      </c>
      <c r="B8" s="99">
        <v>0.86799999999999999</v>
      </c>
      <c r="C8" s="84" t="s">
        <v>719</v>
      </c>
    </row>
    <row r="9" spans="1:3" x14ac:dyDescent="0.25">
      <c r="A9" s="84" t="s">
        <v>720</v>
      </c>
      <c r="B9" s="99">
        <v>0.84299999999999997</v>
      </c>
      <c r="C9" s="84" t="s">
        <v>710</v>
      </c>
    </row>
    <row r="10" spans="1:3" x14ac:dyDescent="0.25">
      <c r="A10" s="84" t="s">
        <v>721</v>
      </c>
      <c r="B10" s="99">
        <v>0.754</v>
      </c>
      <c r="C10" s="84" t="s">
        <v>712</v>
      </c>
    </row>
    <row r="11" spans="1:3" x14ac:dyDescent="0.25">
      <c r="A11" s="84" t="s">
        <v>722</v>
      </c>
      <c r="B11" s="99">
        <v>0.86599999999999999</v>
      </c>
      <c r="C11" s="84" t="s">
        <v>723</v>
      </c>
    </row>
    <row r="12" spans="1:3" x14ac:dyDescent="0.25">
      <c r="A12" s="84" t="s">
        <v>724</v>
      </c>
      <c r="B12" s="99">
        <v>0.79800000000000004</v>
      </c>
      <c r="C12" s="84" t="s">
        <v>714</v>
      </c>
    </row>
    <row r="13" spans="1:3" x14ac:dyDescent="0.25">
      <c r="A13" s="84" t="s">
        <v>725</v>
      </c>
      <c r="B13" s="99">
        <v>0.97</v>
      </c>
      <c r="C13" s="84" t="s">
        <v>726</v>
      </c>
    </row>
    <row r="14" spans="1:3" x14ac:dyDescent="0.25">
      <c r="A14" s="84" t="s">
        <v>727</v>
      </c>
      <c r="B14" s="99">
        <v>0.95499999999999996</v>
      </c>
      <c r="C14" s="84" t="s">
        <v>714</v>
      </c>
    </row>
    <row r="15" spans="1:3" x14ac:dyDescent="0.25">
      <c r="A15" s="84" t="s">
        <v>728</v>
      </c>
      <c r="B15" s="99">
        <v>0.78700000000000003</v>
      </c>
      <c r="C15" s="84" t="s">
        <v>714</v>
      </c>
    </row>
    <row r="16" spans="1:3" x14ac:dyDescent="0.25">
      <c r="A16" s="84" t="s">
        <v>729</v>
      </c>
      <c r="B16" s="99">
        <v>0.85599999999999998</v>
      </c>
      <c r="C16" s="84" t="s">
        <v>719</v>
      </c>
    </row>
    <row r="17" spans="1:3" x14ac:dyDescent="0.25">
      <c r="A17" s="84" t="s">
        <v>730</v>
      </c>
      <c r="B17" s="99">
        <v>0.54300000000000004</v>
      </c>
      <c r="C17" s="84" t="s">
        <v>731</v>
      </c>
    </row>
    <row r="18" spans="1:3" x14ac:dyDescent="0.25">
      <c r="A18" s="84" t="s">
        <v>732</v>
      </c>
      <c r="B18" s="99">
        <v>0.90300000000000002</v>
      </c>
      <c r="C18" s="84" t="s">
        <v>719</v>
      </c>
    </row>
    <row r="19" spans="1:3" x14ac:dyDescent="0.25">
      <c r="A19" s="84" t="s">
        <v>733</v>
      </c>
      <c r="B19" s="99">
        <v>0.89500000000000002</v>
      </c>
      <c r="C19" s="84" t="s">
        <v>710</v>
      </c>
    </row>
    <row r="20" spans="1:3" x14ac:dyDescent="0.25">
      <c r="A20" s="84" t="s">
        <v>734</v>
      </c>
      <c r="B20" s="99">
        <v>0.82599999999999996</v>
      </c>
      <c r="C20" s="84" t="s">
        <v>714</v>
      </c>
    </row>
    <row r="21" spans="1:3" x14ac:dyDescent="0.25">
      <c r="A21" s="84" t="s">
        <v>735</v>
      </c>
      <c r="B21" s="99">
        <v>0.95299999999999996</v>
      </c>
      <c r="C21" s="84" t="s">
        <v>714</v>
      </c>
    </row>
    <row r="22" spans="1:3" x14ac:dyDescent="0.25">
      <c r="A22" s="84" t="s">
        <v>736</v>
      </c>
      <c r="B22" s="99">
        <v>0.77200000000000002</v>
      </c>
      <c r="C22" s="84" t="s">
        <v>719</v>
      </c>
    </row>
    <row r="23" spans="1:3" x14ac:dyDescent="0.25">
      <c r="A23" s="84" t="s">
        <v>737</v>
      </c>
      <c r="B23" s="99">
        <v>0.49199999999999999</v>
      </c>
      <c r="C23" s="84" t="s">
        <v>712</v>
      </c>
    </row>
    <row r="24" spans="1:3" x14ac:dyDescent="0.25">
      <c r="A24" s="84" t="s">
        <v>738</v>
      </c>
      <c r="B24" s="99">
        <v>0.72899999999999998</v>
      </c>
      <c r="C24" s="84" t="s">
        <v>723</v>
      </c>
    </row>
    <row r="25" spans="1:3" x14ac:dyDescent="0.25">
      <c r="A25" s="84" t="s">
        <v>739</v>
      </c>
      <c r="B25" s="99">
        <v>0.81200000000000006</v>
      </c>
      <c r="C25" s="84" t="s">
        <v>714</v>
      </c>
    </row>
    <row r="26" spans="1:3" x14ac:dyDescent="0.25">
      <c r="A26" s="84" t="s">
        <v>740</v>
      </c>
      <c r="B26" s="99">
        <v>0.69399999999999995</v>
      </c>
      <c r="C26" s="84" t="s">
        <v>712</v>
      </c>
    </row>
    <row r="27" spans="1:3" x14ac:dyDescent="0.25">
      <c r="A27" s="84" t="s">
        <v>598</v>
      </c>
      <c r="B27" s="99">
        <v>0.81299999999999994</v>
      </c>
      <c r="C27" s="84" t="s">
        <v>723</v>
      </c>
    </row>
    <row r="28" spans="1:3" x14ac:dyDescent="0.25">
      <c r="A28" s="84" t="s">
        <v>741</v>
      </c>
      <c r="B28" s="99">
        <v>0.92</v>
      </c>
      <c r="C28" s="84" t="s">
        <v>742</v>
      </c>
    </row>
    <row r="29" spans="1:3" x14ac:dyDescent="0.25">
      <c r="A29" s="84" t="s">
        <v>743</v>
      </c>
      <c r="B29" s="99">
        <v>0.84</v>
      </c>
      <c r="C29" s="84" t="s">
        <v>714</v>
      </c>
    </row>
    <row r="30" spans="1:3" x14ac:dyDescent="0.25">
      <c r="A30" s="84" t="s">
        <v>744</v>
      </c>
      <c r="B30" s="99">
        <v>0.38900000000000001</v>
      </c>
      <c r="C30" s="84" t="s">
        <v>712</v>
      </c>
    </row>
    <row r="31" spans="1:3" x14ac:dyDescent="0.25">
      <c r="A31" s="84" t="s">
        <v>745</v>
      </c>
      <c r="B31" s="99">
        <v>0.39400000000000002</v>
      </c>
      <c r="C31" s="84" t="s">
        <v>712</v>
      </c>
    </row>
    <row r="32" spans="1:3" x14ac:dyDescent="0.25">
      <c r="A32" s="84" t="s">
        <v>746</v>
      </c>
      <c r="B32" s="99">
        <v>0.61899999999999999</v>
      </c>
      <c r="C32" s="84" t="s">
        <v>731</v>
      </c>
    </row>
    <row r="33" spans="1:3" x14ac:dyDescent="0.25">
      <c r="A33" s="84" t="s">
        <v>747</v>
      </c>
      <c r="B33" s="99">
        <v>0.70799999999999996</v>
      </c>
      <c r="C33" s="84" t="s">
        <v>712</v>
      </c>
    </row>
    <row r="34" spans="1:3" x14ac:dyDescent="0.25">
      <c r="A34" s="84" t="s">
        <v>748</v>
      </c>
      <c r="B34" s="99">
        <v>0.52300000000000002</v>
      </c>
      <c r="C34" s="84" t="s">
        <v>712</v>
      </c>
    </row>
    <row r="35" spans="1:3" x14ac:dyDescent="0.25">
      <c r="A35" s="84" t="s">
        <v>749</v>
      </c>
      <c r="B35" s="99">
        <v>0.59299999999999997</v>
      </c>
      <c r="C35" s="84" t="s">
        <v>742</v>
      </c>
    </row>
    <row r="36" spans="1:3" x14ac:dyDescent="0.25">
      <c r="A36" s="84" t="s">
        <v>750</v>
      </c>
      <c r="B36" s="99">
        <v>0.96599999999999997</v>
      </c>
      <c r="C36" s="84" t="s">
        <v>751</v>
      </c>
    </row>
    <row r="37" spans="1:3" x14ac:dyDescent="0.25">
      <c r="A37" s="84" t="s">
        <v>752</v>
      </c>
      <c r="B37" s="99">
        <v>0.71</v>
      </c>
      <c r="C37" s="84" t="s">
        <v>731</v>
      </c>
    </row>
    <row r="38" spans="1:3" x14ac:dyDescent="0.25">
      <c r="A38" s="84" t="s">
        <v>753</v>
      </c>
      <c r="B38" s="99">
        <v>0.91</v>
      </c>
      <c r="C38" s="84" t="s">
        <v>710</v>
      </c>
    </row>
    <row r="39" spans="1:3" x14ac:dyDescent="0.25">
      <c r="A39" s="84" t="s">
        <v>754</v>
      </c>
      <c r="B39" s="99">
        <v>0.39200000000000002</v>
      </c>
      <c r="C39" s="84" t="s">
        <v>712</v>
      </c>
    </row>
    <row r="40" spans="1:3" x14ac:dyDescent="0.25">
      <c r="A40" s="84" t="s">
        <v>755</v>
      </c>
      <c r="B40" s="99">
        <v>0.878</v>
      </c>
      <c r="C40" s="84" t="s">
        <v>723</v>
      </c>
    </row>
    <row r="41" spans="1:3" x14ac:dyDescent="0.25">
      <c r="A41" s="84" t="s">
        <v>756</v>
      </c>
      <c r="B41" s="99">
        <v>0.77200000000000002</v>
      </c>
      <c r="C41" s="84" t="s">
        <v>731</v>
      </c>
    </row>
    <row r="42" spans="1:3" x14ac:dyDescent="0.25">
      <c r="A42" s="84" t="s">
        <v>757</v>
      </c>
      <c r="B42" s="99">
        <v>0.91400000000000003</v>
      </c>
      <c r="C42" s="84" t="s">
        <v>710</v>
      </c>
    </row>
    <row r="43" spans="1:3" x14ac:dyDescent="0.25">
      <c r="A43" s="84" t="s">
        <v>758</v>
      </c>
      <c r="B43" s="99">
        <v>0.94399999999999995</v>
      </c>
      <c r="C43" s="84" t="s">
        <v>742</v>
      </c>
    </row>
    <row r="44" spans="1:3" x14ac:dyDescent="0.25">
      <c r="A44" s="84" t="s">
        <v>759</v>
      </c>
      <c r="B44" s="99">
        <v>0.80700000000000005</v>
      </c>
      <c r="C44" s="84" t="s">
        <v>723</v>
      </c>
    </row>
    <row r="45" spans="1:3" x14ac:dyDescent="0.25">
      <c r="A45" s="84" t="s">
        <v>760</v>
      </c>
      <c r="B45" s="99">
        <v>0.57599999999999996</v>
      </c>
      <c r="C45" s="84" t="s">
        <v>712</v>
      </c>
    </row>
    <row r="46" spans="1:3" x14ac:dyDescent="0.25">
      <c r="A46" s="84" t="s">
        <v>761</v>
      </c>
      <c r="B46" s="99">
        <v>0.60099999999999998</v>
      </c>
      <c r="C46" s="84" t="s">
        <v>712</v>
      </c>
    </row>
    <row r="47" spans="1:3" x14ac:dyDescent="0.25">
      <c r="A47" s="84" t="s">
        <v>762</v>
      </c>
      <c r="B47" s="99" t="s">
        <v>181</v>
      </c>
      <c r="C47" s="84" t="s">
        <v>731</v>
      </c>
    </row>
    <row r="48" spans="1:3" x14ac:dyDescent="0.25">
      <c r="A48" s="84" t="s">
        <v>763</v>
      </c>
      <c r="B48" s="99">
        <v>0.93700000000000006</v>
      </c>
      <c r="C48" s="84" t="s">
        <v>731</v>
      </c>
    </row>
    <row r="49" spans="1:3" x14ac:dyDescent="0.25">
      <c r="A49" s="84" t="s">
        <v>764</v>
      </c>
      <c r="B49" s="99">
        <v>0.48399999999999999</v>
      </c>
      <c r="C49" s="84" t="s">
        <v>712</v>
      </c>
    </row>
    <row r="50" spans="1:3" x14ac:dyDescent="0.25">
      <c r="A50" s="84" t="s">
        <v>765</v>
      </c>
      <c r="B50" s="99">
        <v>0.85399999999999998</v>
      </c>
      <c r="C50" s="84" t="s">
        <v>719</v>
      </c>
    </row>
    <row r="51" spans="1:3" x14ac:dyDescent="0.25">
      <c r="A51" s="84" t="s">
        <v>766</v>
      </c>
      <c r="B51" s="99">
        <v>0.871</v>
      </c>
      <c r="C51" s="84" t="s">
        <v>714</v>
      </c>
    </row>
    <row r="52" spans="1:3" x14ac:dyDescent="0.25">
      <c r="A52" s="84" t="s">
        <v>767</v>
      </c>
      <c r="B52" s="99">
        <v>0.86299999999999999</v>
      </c>
      <c r="C52" s="84" t="s">
        <v>719</v>
      </c>
    </row>
    <row r="53" spans="1:3" x14ac:dyDescent="0.25">
      <c r="A53" s="84" t="s">
        <v>768</v>
      </c>
      <c r="B53" s="99">
        <v>0.95499999999999996</v>
      </c>
      <c r="C53" s="84" t="s">
        <v>714</v>
      </c>
    </row>
    <row r="54" spans="1:3" x14ac:dyDescent="0.25">
      <c r="A54" s="84" t="s">
        <v>769</v>
      </c>
      <c r="B54" s="99">
        <v>0.52</v>
      </c>
      <c r="C54" s="84" t="s">
        <v>712</v>
      </c>
    </row>
    <row r="55" spans="1:3" x14ac:dyDescent="0.25">
      <c r="A55" s="84" t="s">
        <v>770</v>
      </c>
      <c r="B55" s="99">
        <v>0.81399999999999995</v>
      </c>
      <c r="C55" s="84" t="s">
        <v>719</v>
      </c>
    </row>
    <row r="56" spans="1:3" x14ac:dyDescent="0.25">
      <c r="A56" s="84" t="s">
        <v>771</v>
      </c>
      <c r="B56" s="99">
        <v>0.70299999999999996</v>
      </c>
      <c r="C56" s="84" t="s">
        <v>710</v>
      </c>
    </row>
    <row r="57" spans="1:3" x14ac:dyDescent="0.25">
      <c r="A57" s="84" t="s">
        <v>772</v>
      </c>
      <c r="B57" s="99">
        <v>0.747</v>
      </c>
      <c r="C57" s="84" t="s">
        <v>719</v>
      </c>
    </row>
    <row r="58" spans="1:3" x14ac:dyDescent="0.25">
      <c r="A58" s="84" t="s">
        <v>773</v>
      </c>
      <c r="B58" s="99">
        <v>0.90300000000000002</v>
      </c>
      <c r="C58" s="84" t="s">
        <v>710</v>
      </c>
    </row>
    <row r="59" spans="1:3" x14ac:dyDescent="0.25">
      <c r="A59" s="84" t="s">
        <v>774</v>
      </c>
      <c r="B59" s="99">
        <v>0.80600000000000005</v>
      </c>
      <c r="C59" s="84" t="s">
        <v>723</v>
      </c>
    </row>
    <row r="60" spans="1:3" x14ac:dyDescent="0.25">
      <c r="A60" s="84" t="s">
        <v>775</v>
      </c>
      <c r="B60" s="99">
        <v>0.47199999999999998</v>
      </c>
      <c r="C60" s="84" t="s">
        <v>712</v>
      </c>
    </row>
    <row r="61" spans="1:3" x14ac:dyDescent="0.25">
      <c r="A61" s="84" t="s">
        <v>776</v>
      </c>
      <c r="B61" s="99">
        <v>0.88</v>
      </c>
      <c r="C61" s="84" t="s">
        <v>714</v>
      </c>
    </row>
    <row r="62" spans="1:3" x14ac:dyDescent="0.25">
      <c r="A62" s="84" t="s">
        <v>777</v>
      </c>
      <c r="B62" s="99">
        <v>0.92900000000000005</v>
      </c>
      <c r="C62" s="84" t="s">
        <v>714</v>
      </c>
    </row>
    <row r="63" spans="1:3" x14ac:dyDescent="0.25">
      <c r="A63" s="84" t="s">
        <v>778</v>
      </c>
      <c r="B63" s="99">
        <v>0.95499999999999996</v>
      </c>
      <c r="C63" s="84" t="s">
        <v>714</v>
      </c>
    </row>
    <row r="64" spans="1:3" x14ac:dyDescent="0.25">
      <c r="A64" s="84" t="s">
        <v>779</v>
      </c>
      <c r="B64" s="99">
        <v>0.95599999999999996</v>
      </c>
      <c r="C64" s="84" t="s">
        <v>751</v>
      </c>
    </row>
    <row r="65" spans="1:3" x14ac:dyDescent="0.25">
      <c r="A65" s="84" t="s">
        <v>780</v>
      </c>
      <c r="B65" s="99">
        <v>0.88300000000000001</v>
      </c>
      <c r="C65" s="84" t="s">
        <v>714</v>
      </c>
    </row>
    <row r="66" spans="1:3" x14ac:dyDescent="0.25">
      <c r="A66" s="84" t="s">
        <v>781</v>
      </c>
      <c r="B66" s="99">
        <v>0.41399999999999998</v>
      </c>
      <c r="C66" s="84" t="s">
        <v>712</v>
      </c>
    </row>
    <row r="67" spans="1:3" x14ac:dyDescent="0.25">
      <c r="A67" s="84" t="s">
        <v>782</v>
      </c>
      <c r="B67" s="99" t="s">
        <v>181</v>
      </c>
      <c r="C67" s="84" t="s">
        <v>726</v>
      </c>
    </row>
    <row r="68" spans="1:3" x14ac:dyDescent="0.25">
      <c r="A68" s="84" t="s">
        <v>783</v>
      </c>
      <c r="B68" s="99">
        <v>0.81699999999999995</v>
      </c>
      <c r="C68" s="84" t="s">
        <v>784</v>
      </c>
    </row>
    <row r="69" spans="1:3" x14ac:dyDescent="0.25">
      <c r="A69" s="84" t="s">
        <v>785</v>
      </c>
      <c r="B69" s="99">
        <v>0.74099999999999999</v>
      </c>
      <c r="C69" s="84" t="s">
        <v>726</v>
      </c>
    </row>
    <row r="70" spans="1:3" x14ac:dyDescent="0.25">
      <c r="A70" s="84" t="s">
        <v>786</v>
      </c>
      <c r="B70" s="99">
        <v>0.751</v>
      </c>
      <c r="C70" s="84" t="s">
        <v>742</v>
      </c>
    </row>
    <row r="71" spans="1:3" x14ac:dyDescent="0.25">
      <c r="A71" s="84" t="s">
        <v>787</v>
      </c>
      <c r="B71" s="99">
        <v>0.95899999999999996</v>
      </c>
      <c r="C71" s="84" t="s">
        <v>714</v>
      </c>
    </row>
    <row r="72" spans="1:3" x14ac:dyDescent="0.25">
      <c r="A72" s="84" t="s">
        <v>788</v>
      </c>
      <c r="B72" s="99">
        <v>0.96099999999999997</v>
      </c>
      <c r="C72" s="84" t="s">
        <v>714</v>
      </c>
    </row>
    <row r="73" spans="1:3" x14ac:dyDescent="0.25">
      <c r="A73" s="84" t="s">
        <v>789</v>
      </c>
      <c r="B73" s="99">
        <v>0.755</v>
      </c>
      <c r="C73" s="84" t="s">
        <v>712</v>
      </c>
    </row>
    <row r="74" spans="1:3" x14ac:dyDescent="0.25">
      <c r="A74" s="84" t="s">
        <v>790</v>
      </c>
      <c r="B74" s="99">
        <v>0.45600000000000002</v>
      </c>
      <c r="C74" s="84" t="s">
        <v>712</v>
      </c>
    </row>
    <row r="75" spans="1:3" x14ac:dyDescent="0.25">
      <c r="A75" s="84" t="s">
        <v>791</v>
      </c>
      <c r="B75" s="99">
        <v>0.52600000000000002</v>
      </c>
      <c r="C75" s="84" t="s">
        <v>712</v>
      </c>
    </row>
    <row r="76" spans="1:3" x14ac:dyDescent="0.25">
      <c r="A76" s="84" t="s">
        <v>792</v>
      </c>
      <c r="B76" s="99">
        <v>0.77800000000000002</v>
      </c>
      <c r="C76" s="84" t="s">
        <v>714</v>
      </c>
    </row>
    <row r="77" spans="1:3" x14ac:dyDescent="0.25">
      <c r="A77" s="84" t="s">
        <v>793</v>
      </c>
      <c r="B77" s="99">
        <v>0.81299999999999994</v>
      </c>
      <c r="C77" s="84" t="s">
        <v>719</v>
      </c>
    </row>
    <row r="78" spans="1:3" x14ac:dyDescent="0.25">
      <c r="A78" s="84" t="s">
        <v>794</v>
      </c>
      <c r="B78" s="99">
        <v>0.94199999999999995</v>
      </c>
      <c r="C78" s="84" t="s">
        <v>714</v>
      </c>
    </row>
    <row r="79" spans="1:3" x14ac:dyDescent="0.25">
      <c r="A79" s="84" t="s">
        <v>795</v>
      </c>
      <c r="B79" s="99">
        <v>0.70399999999999996</v>
      </c>
      <c r="C79" s="84" t="s">
        <v>719</v>
      </c>
    </row>
    <row r="80" spans="1:3" x14ac:dyDescent="0.25">
      <c r="A80" s="84" t="s">
        <v>796</v>
      </c>
      <c r="B80" s="99">
        <v>0.72899999999999998</v>
      </c>
      <c r="C80" s="84" t="s">
        <v>723</v>
      </c>
    </row>
    <row r="81" spans="1:3" x14ac:dyDescent="0.25">
      <c r="A81" s="84" t="s">
        <v>797</v>
      </c>
      <c r="B81" s="99">
        <v>0.435</v>
      </c>
      <c r="C81" s="84" t="s">
        <v>712</v>
      </c>
    </row>
    <row r="82" spans="1:3" x14ac:dyDescent="0.25">
      <c r="A82" s="84" t="s">
        <v>798</v>
      </c>
      <c r="B82" s="99">
        <v>0.71899999999999997</v>
      </c>
      <c r="C82" s="84" t="s">
        <v>712</v>
      </c>
    </row>
    <row r="83" spans="1:3" x14ac:dyDescent="0.25">
      <c r="A83" s="84" t="s">
        <v>799</v>
      </c>
      <c r="B83" s="99">
        <v>0.39600000000000002</v>
      </c>
      <c r="C83" s="84" t="s">
        <v>712</v>
      </c>
    </row>
    <row r="84" spans="1:3" x14ac:dyDescent="0.25">
      <c r="A84" s="84" t="s">
        <v>800</v>
      </c>
      <c r="B84" s="99">
        <v>0.53200000000000003</v>
      </c>
      <c r="C84" s="84" t="s">
        <v>719</v>
      </c>
    </row>
    <row r="85" spans="1:3" x14ac:dyDescent="0.25">
      <c r="A85" s="84" t="s">
        <v>801</v>
      </c>
      <c r="B85" s="99">
        <v>0.96399999999999997</v>
      </c>
      <c r="C85" s="84" t="s">
        <v>714</v>
      </c>
    </row>
    <row r="86" spans="1:3" x14ac:dyDescent="0.25">
      <c r="A86" s="84" t="s">
        <v>802</v>
      </c>
      <c r="B86" s="99">
        <v>0.73199999999999998</v>
      </c>
      <c r="C86" s="84" t="s">
        <v>719</v>
      </c>
    </row>
    <row r="87" spans="1:3" x14ac:dyDescent="0.25">
      <c r="A87" s="84" t="s">
        <v>803</v>
      </c>
      <c r="B87" s="99">
        <v>0.879</v>
      </c>
      <c r="C87" s="84" t="s">
        <v>714</v>
      </c>
    </row>
    <row r="88" spans="1:3" x14ac:dyDescent="0.25">
      <c r="A88" s="84" t="s">
        <v>804</v>
      </c>
      <c r="B88" s="99">
        <v>0.57499999999999996</v>
      </c>
      <c r="C88" s="84" t="s">
        <v>710</v>
      </c>
    </row>
    <row r="89" spans="1:3" x14ac:dyDescent="0.25">
      <c r="A89" s="84" t="s">
        <v>805</v>
      </c>
      <c r="B89" s="99" t="s">
        <v>181</v>
      </c>
      <c r="C89" s="84" t="s">
        <v>726</v>
      </c>
    </row>
    <row r="90" spans="1:3" x14ac:dyDescent="0.25">
      <c r="A90" s="84" t="s">
        <v>806</v>
      </c>
      <c r="B90" s="99">
        <v>0.61</v>
      </c>
      <c r="C90" s="84" t="s">
        <v>726</v>
      </c>
    </row>
    <row r="91" spans="1:3" x14ac:dyDescent="0.25">
      <c r="A91" s="84" t="s">
        <v>807</v>
      </c>
      <c r="B91" s="99">
        <v>0.61199999999999999</v>
      </c>
      <c r="C91" s="84" t="s">
        <v>731</v>
      </c>
    </row>
    <row r="92" spans="1:3" x14ac:dyDescent="0.25">
      <c r="A92" s="84" t="s">
        <v>808</v>
      </c>
      <c r="B92" s="99">
        <v>0.73399999999999999</v>
      </c>
      <c r="C92" s="84" t="s">
        <v>742</v>
      </c>
    </row>
    <row r="93" spans="1:3" x14ac:dyDescent="0.25">
      <c r="A93" s="84" t="s">
        <v>809</v>
      </c>
      <c r="B93" s="99">
        <v>0.78200000000000003</v>
      </c>
      <c r="C93" s="84" t="s">
        <v>710</v>
      </c>
    </row>
    <row r="94" spans="1:3" x14ac:dyDescent="0.25">
      <c r="A94" s="84" t="s">
        <v>810</v>
      </c>
      <c r="B94" s="99" t="s">
        <v>181</v>
      </c>
      <c r="C94" s="84" t="s">
        <v>710</v>
      </c>
    </row>
    <row r="95" spans="1:3" x14ac:dyDescent="0.25">
      <c r="A95" s="84" t="s">
        <v>811</v>
      </c>
      <c r="B95" s="99">
        <v>0.96499999999999997</v>
      </c>
      <c r="C95" s="84" t="s">
        <v>714</v>
      </c>
    </row>
    <row r="96" spans="1:3" x14ac:dyDescent="0.25">
      <c r="A96" s="84" t="s">
        <v>812</v>
      </c>
      <c r="B96" s="99">
        <v>0.96899999999999997</v>
      </c>
      <c r="C96" s="84" t="s">
        <v>714</v>
      </c>
    </row>
    <row r="97" spans="1:3" x14ac:dyDescent="0.25">
      <c r="A97" s="84" t="s">
        <v>813</v>
      </c>
      <c r="B97" s="99">
        <v>0.93500000000000005</v>
      </c>
      <c r="C97" s="84" t="s">
        <v>710</v>
      </c>
    </row>
    <row r="98" spans="1:3" x14ac:dyDescent="0.25">
      <c r="A98" s="84" t="s">
        <v>814</v>
      </c>
      <c r="B98" s="99">
        <v>0.95099999999999996</v>
      </c>
      <c r="C98" s="84" t="s">
        <v>714</v>
      </c>
    </row>
    <row r="99" spans="1:3" x14ac:dyDescent="0.25">
      <c r="A99" s="84" t="s">
        <v>815</v>
      </c>
      <c r="B99" s="99">
        <v>0.76600000000000001</v>
      </c>
      <c r="C99" s="84" t="s">
        <v>719</v>
      </c>
    </row>
    <row r="100" spans="1:3" x14ac:dyDescent="0.25">
      <c r="A100" s="84" t="s">
        <v>816</v>
      </c>
      <c r="B100" s="99">
        <v>0.96</v>
      </c>
      <c r="C100" s="84" t="s">
        <v>731</v>
      </c>
    </row>
    <row r="101" spans="1:3" x14ac:dyDescent="0.25">
      <c r="A101" s="84" t="s">
        <v>817</v>
      </c>
      <c r="B101" s="99">
        <v>0.77</v>
      </c>
      <c r="C101" s="84" t="s">
        <v>710</v>
      </c>
    </row>
    <row r="102" spans="1:3" x14ac:dyDescent="0.25">
      <c r="A102" s="84" t="s">
        <v>818</v>
      </c>
      <c r="B102" s="99" t="s">
        <v>181</v>
      </c>
      <c r="C102" s="84" t="s">
        <v>726</v>
      </c>
    </row>
    <row r="103" spans="1:3" x14ac:dyDescent="0.25">
      <c r="A103" s="84" t="s">
        <v>819</v>
      </c>
      <c r="B103" s="99">
        <v>0.91600000000000004</v>
      </c>
      <c r="C103" s="84" t="s">
        <v>710</v>
      </c>
    </row>
    <row r="104" spans="1:3" x14ac:dyDescent="0.25">
      <c r="A104" s="84" t="s">
        <v>820</v>
      </c>
      <c r="B104" s="99">
        <v>0.61899999999999999</v>
      </c>
      <c r="C104" s="84" t="s">
        <v>742</v>
      </c>
    </row>
    <row r="105" spans="1:3" x14ac:dyDescent="0.25">
      <c r="A105" s="84" t="s">
        <v>821</v>
      </c>
      <c r="B105" s="99">
        <v>0.51400000000000001</v>
      </c>
      <c r="C105" s="84" t="s">
        <v>712</v>
      </c>
    </row>
    <row r="106" spans="1:3" x14ac:dyDescent="0.25">
      <c r="A106" s="84" t="s">
        <v>822</v>
      </c>
      <c r="B106" s="99">
        <v>0.86599999999999999</v>
      </c>
      <c r="C106" s="84" t="s">
        <v>714</v>
      </c>
    </row>
    <row r="107" spans="1:3" x14ac:dyDescent="0.25">
      <c r="A107" s="84" t="s">
        <v>823</v>
      </c>
      <c r="B107" s="99">
        <v>0.80300000000000005</v>
      </c>
      <c r="C107" s="84" t="s">
        <v>710</v>
      </c>
    </row>
    <row r="108" spans="1:3" x14ac:dyDescent="0.25">
      <c r="A108" s="84" t="s">
        <v>824</v>
      </c>
      <c r="B108" s="99">
        <v>0.442</v>
      </c>
      <c r="C108" s="84" t="s">
        <v>712</v>
      </c>
    </row>
    <row r="109" spans="1:3" x14ac:dyDescent="0.25">
      <c r="A109" s="84" t="s">
        <v>825</v>
      </c>
      <c r="B109" s="99">
        <v>0.84699999999999998</v>
      </c>
      <c r="C109" s="84" t="s">
        <v>712</v>
      </c>
    </row>
    <row r="110" spans="1:3" x14ac:dyDescent="0.25">
      <c r="A110" s="84" t="s">
        <v>826</v>
      </c>
      <c r="B110" s="99">
        <v>0.95099999999999996</v>
      </c>
      <c r="C110" s="84" t="s">
        <v>714</v>
      </c>
    </row>
    <row r="111" spans="1:3" x14ac:dyDescent="0.25">
      <c r="A111" s="84" t="s">
        <v>827</v>
      </c>
      <c r="B111" s="99">
        <v>0.87</v>
      </c>
      <c r="C111" s="84" t="s">
        <v>714</v>
      </c>
    </row>
    <row r="112" spans="1:3" x14ac:dyDescent="0.25">
      <c r="A112" s="84" t="s">
        <v>828</v>
      </c>
      <c r="B112" s="99">
        <v>0.96</v>
      </c>
      <c r="C112" s="84" t="s">
        <v>714</v>
      </c>
    </row>
    <row r="113" spans="1:3" x14ac:dyDescent="0.25">
      <c r="A113" s="84" t="s">
        <v>829</v>
      </c>
      <c r="B113" s="99">
        <v>0.81399999999999995</v>
      </c>
      <c r="C113" s="84" t="s">
        <v>714</v>
      </c>
    </row>
    <row r="114" spans="1:3" x14ac:dyDescent="0.25">
      <c r="A114" s="84" t="s">
        <v>830</v>
      </c>
      <c r="B114" s="99">
        <v>0.54300000000000004</v>
      </c>
      <c r="C114" s="84" t="s">
        <v>712</v>
      </c>
    </row>
    <row r="115" spans="1:3" x14ac:dyDescent="0.25">
      <c r="A115" s="84" t="s">
        <v>831</v>
      </c>
      <c r="B115" s="99">
        <v>0.82899999999999996</v>
      </c>
      <c r="C115" s="84" t="s">
        <v>742</v>
      </c>
    </row>
    <row r="116" spans="1:3" x14ac:dyDescent="0.25">
      <c r="A116" s="84" t="s">
        <v>832</v>
      </c>
      <c r="B116" s="99">
        <v>0.49299999999999999</v>
      </c>
      <c r="C116" s="84" t="s">
        <v>712</v>
      </c>
    </row>
    <row r="117" spans="1:3" x14ac:dyDescent="0.25">
      <c r="A117" s="84" t="s">
        <v>833</v>
      </c>
      <c r="B117" s="99">
        <v>0.77100000000000002</v>
      </c>
      <c r="C117" s="84" t="s">
        <v>731</v>
      </c>
    </row>
    <row r="118" spans="1:3" x14ac:dyDescent="0.25">
      <c r="A118" s="84" t="s">
        <v>834</v>
      </c>
      <c r="B118" s="99">
        <v>0.371</v>
      </c>
      <c r="C118" s="84" t="s">
        <v>712</v>
      </c>
    </row>
    <row r="119" spans="1:3" x14ac:dyDescent="0.25">
      <c r="A119" s="84" t="s">
        <v>835</v>
      </c>
      <c r="B119" s="99">
        <v>0.90200000000000002</v>
      </c>
      <c r="C119" s="84" t="s">
        <v>714</v>
      </c>
    </row>
    <row r="120" spans="1:3" x14ac:dyDescent="0.25">
      <c r="A120" s="84" t="s">
        <v>836</v>
      </c>
      <c r="B120" s="99">
        <v>0.65400000000000003</v>
      </c>
      <c r="C120" s="84" t="s">
        <v>712</v>
      </c>
    </row>
    <row r="121" spans="1:3" x14ac:dyDescent="0.25">
      <c r="A121" s="84" t="s">
        <v>837</v>
      </c>
      <c r="B121" s="99">
        <v>0.80400000000000005</v>
      </c>
      <c r="C121" s="84" t="s">
        <v>712</v>
      </c>
    </row>
    <row r="122" spans="1:3" x14ac:dyDescent="0.25">
      <c r="A122" s="84" t="s">
        <v>838</v>
      </c>
      <c r="B122" s="99">
        <v>0.52</v>
      </c>
      <c r="C122" s="84" t="s">
        <v>712</v>
      </c>
    </row>
    <row r="123" spans="1:3" x14ac:dyDescent="0.25">
      <c r="A123" s="84" t="s">
        <v>839</v>
      </c>
      <c r="B123" s="99">
        <v>0.85399999999999998</v>
      </c>
      <c r="C123" s="84" t="s">
        <v>751</v>
      </c>
    </row>
    <row r="124" spans="1:3" x14ac:dyDescent="0.25">
      <c r="A124" s="84" t="s">
        <v>840</v>
      </c>
      <c r="B124" s="99">
        <v>0.58599999999999997</v>
      </c>
      <c r="C124" s="84" t="s">
        <v>731</v>
      </c>
    </row>
    <row r="125" spans="1:3" x14ac:dyDescent="0.25">
      <c r="A125" s="84" t="s">
        <v>841</v>
      </c>
      <c r="B125" s="99">
        <v>0.40200000000000002</v>
      </c>
      <c r="C125" s="84" t="s">
        <v>712</v>
      </c>
    </row>
    <row r="126" spans="1:3" x14ac:dyDescent="0.25">
      <c r="A126" s="84" t="s">
        <v>842</v>
      </c>
      <c r="B126" s="99">
        <v>0.72</v>
      </c>
      <c r="C126" s="84" t="s">
        <v>714</v>
      </c>
    </row>
    <row r="127" spans="1:3" x14ac:dyDescent="0.25">
      <c r="A127" s="84" t="s">
        <v>843</v>
      </c>
      <c r="B127" s="99" t="s">
        <v>181</v>
      </c>
      <c r="C127" s="84" t="s">
        <v>714</v>
      </c>
    </row>
    <row r="128" spans="1:3" x14ac:dyDescent="0.25">
      <c r="A128" s="84" t="s">
        <v>844</v>
      </c>
      <c r="B128" s="99">
        <v>0.72699999999999998</v>
      </c>
      <c r="C128" s="84" t="s">
        <v>731</v>
      </c>
    </row>
    <row r="129" spans="1:3" x14ac:dyDescent="0.25">
      <c r="A129" s="84" t="s">
        <v>845</v>
      </c>
      <c r="B129" s="99">
        <v>0.68600000000000005</v>
      </c>
      <c r="C129" s="84" t="s">
        <v>712</v>
      </c>
    </row>
    <row r="130" spans="1:3" x14ac:dyDescent="0.25">
      <c r="A130" s="84" t="s">
        <v>846</v>
      </c>
      <c r="B130" s="99" t="s">
        <v>181</v>
      </c>
      <c r="C130" s="84" t="s">
        <v>726</v>
      </c>
    </row>
    <row r="131" spans="1:3" x14ac:dyDescent="0.25">
      <c r="A131" s="84" t="s">
        <v>847</v>
      </c>
      <c r="B131" s="99">
        <v>0.55300000000000005</v>
      </c>
      <c r="C131" s="84" t="s">
        <v>731</v>
      </c>
    </row>
    <row r="132" spans="1:3" x14ac:dyDescent="0.25">
      <c r="A132" s="84" t="s">
        <v>848</v>
      </c>
      <c r="B132" s="99">
        <v>0.69899999999999995</v>
      </c>
      <c r="C132" s="84" t="s">
        <v>719</v>
      </c>
    </row>
    <row r="133" spans="1:3" x14ac:dyDescent="0.25">
      <c r="A133" s="84" t="s">
        <v>849</v>
      </c>
      <c r="B133" s="99">
        <v>0.34</v>
      </c>
      <c r="C133" s="84" t="s">
        <v>712</v>
      </c>
    </row>
    <row r="134" spans="1:3" x14ac:dyDescent="0.25">
      <c r="A134" s="84" t="s">
        <v>850</v>
      </c>
      <c r="B134" s="99">
        <v>0.51100000000000001</v>
      </c>
      <c r="C134" s="84" t="s">
        <v>712</v>
      </c>
    </row>
    <row r="135" spans="1:3" x14ac:dyDescent="0.25">
      <c r="A135" s="84" t="s">
        <v>851</v>
      </c>
      <c r="B135" s="99">
        <v>0.97099999999999997</v>
      </c>
      <c r="C135" s="84" t="s">
        <v>714</v>
      </c>
    </row>
    <row r="136" spans="1:3" x14ac:dyDescent="0.25">
      <c r="A136" s="84" t="s">
        <v>852</v>
      </c>
      <c r="B136" s="99">
        <v>0.95</v>
      </c>
      <c r="C136" s="84" t="s">
        <v>726</v>
      </c>
    </row>
    <row r="137" spans="1:3" x14ac:dyDescent="0.25">
      <c r="A137" s="84" t="s">
        <v>853</v>
      </c>
      <c r="B137" s="99">
        <v>0.84599999999999997</v>
      </c>
      <c r="C137" s="84" t="s">
        <v>710</v>
      </c>
    </row>
    <row r="138" spans="1:3" x14ac:dyDescent="0.25">
      <c r="A138" s="84" t="s">
        <v>854</v>
      </c>
      <c r="B138" s="99" t="s">
        <v>181</v>
      </c>
      <c r="C138" s="84" t="s">
        <v>726</v>
      </c>
    </row>
    <row r="139" spans="1:3" x14ac:dyDescent="0.25">
      <c r="A139" s="84" t="s">
        <v>855</v>
      </c>
      <c r="B139" s="99">
        <v>0.84</v>
      </c>
      <c r="C139" s="84" t="s">
        <v>719</v>
      </c>
    </row>
    <row r="140" spans="1:3" x14ac:dyDescent="0.25">
      <c r="A140" s="84" t="s">
        <v>856</v>
      </c>
      <c r="B140" s="99">
        <v>0.54100000000000004</v>
      </c>
      <c r="C140" s="84" t="s">
        <v>726</v>
      </c>
    </row>
    <row r="141" spans="1:3" x14ac:dyDescent="0.25">
      <c r="A141" s="84" t="s">
        <v>857</v>
      </c>
      <c r="B141" s="99">
        <v>0.57199999999999995</v>
      </c>
      <c r="C141" s="84" t="s">
        <v>731</v>
      </c>
    </row>
    <row r="142" spans="1:3" x14ac:dyDescent="0.25">
      <c r="A142" s="84" t="s">
        <v>858</v>
      </c>
      <c r="B142" s="99">
        <v>0.76100000000000001</v>
      </c>
      <c r="C142" s="84" t="s">
        <v>723</v>
      </c>
    </row>
    <row r="143" spans="1:3" x14ac:dyDescent="0.25">
      <c r="A143" s="84" t="s">
        <v>859</v>
      </c>
      <c r="B143" s="99">
        <v>0.80600000000000005</v>
      </c>
      <c r="C143" s="84" t="s">
        <v>723</v>
      </c>
    </row>
    <row r="144" spans="1:3" x14ac:dyDescent="0.25">
      <c r="A144" s="84" t="s">
        <v>860</v>
      </c>
      <c r="B144" s="99">
        <v>0.88</v>
      </c>
      <c r="C144" s="84" t="s">
        <v>714</v>
      </c>
    </row>
    <row r="145" spans="1:3" x14ac:dyDescent="0.25">
      <c r="A145" s="84" t="s">
        <v>861</v>
      </c>
      <c r="B145" s="99">
        <v>0.90900000000000003</v>
      </c>
      <c r="C145" s="84" t="s">
        <v>714</v>
      </c>
    </row>
    <row r="146" spans="1:3" x14ac:dyDescent="0.25">
      <c r="A146" s="84" t="s">
        <v>862</v>
      </c>
      <c r="B146" s="99">
        <v>0.54100000000000004</v>
      </c>
      <c r="C146" s="84" t="s">
        <v>712</v>
      </c>
    </row>
    <row r="147" spans="1:3" x14ac:dyDescent="0.25">
      <c r="A147" s="84" t="s">
        <v>863</v>
      </c>
      <c r="B147" s="99">
        <v>0.80400000000000005</v>
      </c>
      <c r="C147" s="84" t="s">
        <v>731</v>
      </c>
    </row>
    <row r="148" spans="1:3" x14ac:dyDescent="0.25">
      <c r="A148" s="84" t="s">
        <v>864</v>
      </c>
      <c r="B148" s="99">
        <v>0.94699999999999995</v>
      </c>
      <c r="C148" s="84" t="s">
        <v>714</v>
      </c>
    </row>
    <row r="149" spans="1:3" x14ac:dyDescent="0.25">
      <c r="A149" s="84" t="s">
        <v>865</v>
      </c>
      <c r="B149" s="99">
        <v>0.36899999999999999</v>
      </c>
      <c r="C149" s="84" t="s">
        <v>712</v>
      </c>
    </row>
    <row r="150" spans="1:3" x14ac:dyDescent="0.25">
      <c r="A150" s="84" t="s">
        <v>866</v>
      </c>
      <c r="B150" s="99">
        <v>0.38900000000000001</v>
      </c>
      <c r="C150" s="84" t="s">
        <v>712</v>
      </c>
    </row>
    <row r="151" spans="1:3" x14ac:dyDescent="0.25">
      <c r="A151" s="84" t="s">
        <v>867</v>
      </c>
      <c r="B151" s="99">
        <v>0.77700000000000002</v>
      </c>
      <c r="C151" s="84" t="s">
        <v>719</v>
      </c>
    </row>
    <row r="152" spans="1:3" x14ac:dyDescent="0.25">
      <c r="A152" s="84" t="s">
        <v>868</v>
      </c>
      <c r="B152" s="99">
        <v>0.90300000000000002</v>
      </c>
      <c r="C152" s="84" t="s">
        <v>714</v>
      </c>
    </row>
    <row r="153" spans="1:3" x14ac:dyDescent="0.25">
      <c r="A153" s="84" t="s">
        <v>869</v>
      </c>
      <c r="B153" s="99">
        <v>0.83699999999999997</v>
      </c>
      <c r="C153" s="84" t="s">
        <v>714</v>
      </c>
    </row>
    <row r="154" spans="1:3" x14ac:dyDescent="0.25">
      <c r="A154" s="84" t="s">
        <v>870</v>
      </c>
      <c r="B154" s="99">
        <v>0.46</v>
      </c>
      <c r="C154" s="84" t="s">
        <v>712</v>
      </c>
    </row>
    <row r="155" spans="1:3" x14ac:dyDescent="0.25">
      <c r="A155" s="84" t="s">
        <v>871</v>
      </c>
      <c r="B155" s="99">
        <v>0.77100000000000002</v>
      </c>
      <c r="C155" s="84" t="s">
        <v>726</v>
      </c>
    </row>
    <row r="156" spans="1:3" x14ac:dyDescent="0.25">
      <c r="A156" s="84" t="s">
        <v>872</v>
      </c>
      <c r="B156" s="99" t="s">
        <v>181</v>
      </c>
      <c r="C156" s="84" t="s">
        <v>714</v>
      </c>
    </row>
    <row r="157" spans="1:3" x14ac:dyDescent="0.25">
      <c r="A157" s="84" t="s">
        <v>873</v>
      </c>
      <c r="B157" s="99">
        <v>0.82099999999999995</v>
      </c>
      <c r="C157" s="84" t="s">
        <v>719</v>
      </c>
    </row>
    <row r="158" spans="1:3" x14ac:dyDescent="0.25">
      <c r="A158" s="84" t="s">
        <v>874</v>
      </c>
      <c r="B158" s="99">
        <v>0.83799999999999997</v>
      </c>
      <c r="C158" s="84" t="s">
        <v>719</v>
      </c>
    </row>
    <row r="159" spans="1:3" x14ac:dyDescent="0.25">
      <c r="A159" s="84" t="s">
        <v>875</v>
      </c>
      <c r="B159" s="99">
        <v>0.65100000000000002</v>
      </c>
      <c r="C159" s="84" t="s">
        <v>712</v>
      </c>
    </row>
    <row r="160" spans="1:3" x14ac:dyDescent="0.25">
      <c r="A160" s="84" t="s">
        <v>876</v>
      </c>
      <c r="B160" s="99">
        <v>0.77200000000000002</v>
      </c>
      <c r="C160" s="84" t="s">
        <v>719</v>
      </c>
    </row>
    <row r="161" spans="1:3" x14ac:dyDescent="0.25">
      <c r="A161" s="84" t="s">
        <v>877</v>
      </c>
      <c r="B161" s="99">
        <v>0.46400000000000002</v>
      </c>
      <c r="C161" s="84" t="s">
        <v>712</v>
      </c>
    </row>
    <row r="162" spans="1:3" x14ac:dyDescent="0.25">
      <c r="A162" s="84" t="s">
        <v>878</v>
      </c>
      <c r="B162" s="99">
        <v>0.36499999999999999</v>
      </c>
      <c r="C162" s="84" t="s">
        <v>712</v>
      </c>
    </row>
    <row r="163" spans="1:3" x14ac:dyDescent="0.25">
      <c r="A163" s="84" t="s">
        <v>879</v>
      </c>
      <c r="B163" s="99">
        <v>0.82599999999999996</v>
      </c>
      <c r="C163" s="84" t="s">
        <v>714</v>
      </c>
    </row>
    <row r="164" spans="1:3" x14ac:dyDescent="0.25">
      <c r="A164" s="84" t="s">
        <v>880</v>
      </c>
      <c r="B164" s="99">
        <v>0.84499999999999997</v>
      </c>
      <c r="C164" s="84" t="s">
        <v>712</v>
      </c>
    </row>
    <row r="165" spans="1:3" x14ac:dyDescent="0.25">
      <c r="A165" s="84" t="s">
        <v>881</v>
      </c>
      <c r="B165" s="99">
        <v>0.74199999999999999</v>
      </c>
      <c r="C165" s="84" t="s">
        <v>710</v>
      </c>
    </row>
    <row r="166" spans="1:3" x14ac:dyDescent="0.25">
      <c r="A166" s="84" t="s">
        <v>882</v>
      </c>
      <c r="B166" s="99" t="s">
        <v>181</v>
      </c>
      <c r="C166" s="84" t="s">
        <v>712</v>
      </c>
    </row>
    <row r="167" spans="1:3" x14ac:dyDescent="0.25">
      <c r="A167" s="84" t="s">
        <v>883</v>
      </c>
      <c r="B167" s="99">
        <v>0.75900000000000001</v>
      </c>
      <c r="C167" s="84" t="s">
        <v>731</v>
      </c>
    </row>
    <row r="168" spans="1:3" x14ac:dyDescent="0.25">
      <c r="A168" s="84" t="s">
        <v>884</v>
      </c>
      <c r="B168" s="99">
        <v>0.57199999999999995</v>
      </c>
      <c r="C168" s="84" t="s">
        <v>712</v>
      </c>
    </row>
    <row r="169" spans="1:3" x14ac:dyDescent="0.25">
      <c r="A169" s="84" t="s">
        <v>885</v>
      </c>
      <c r="B169" s="99">
        <v>0.53100000000000003</v>
      </c>
      <c r="C169" s="84" t="s">
        <v>712</v>
      </c>
    </row>
    <row r="170" spans="1:3" x14ac:dyDescent="0.25">
      <c r="A170" s="84" t="s">
        <v>886</v>
      </c>
      <c r="B170" s="99">
        <v>0.96299999999999997</v>
      </c>
      <c r="C170" s="84" t="s">
        <v>714</v>
      </c>
    </row>
    <row r="171" spans="1:3" x14ac:dyDescent="0.25">
      <c r="A171" s="84" t="s">
        <v>887</v>
      </c>
      <c r="B171" s="99">
        <v>0.96</v>
      </c>
      <c r="C171" s="84" t="s">
        <v>714</v>
      </c>
    </row>
    <row r="172" spans="1:3" x14ac:dyDescent="0.25">
      <c r="A172" s="84" t="s">
        <v>888</v>
      </c>
      <c r="B172" s="99">
        <v>0.76900000000000002</v>
      </c>
      <c r="C172" s="84" t="s">
        <v>723</v>
      </c>
    </row>
    <row r="173" spans="1:3" x14ac:dyDescent="0.25">
      <c r="A173" s="84" t="s">
        <v>889</v>
      </c>
      <c r="B173" s="99">
        <v>0.78300000000000003</v>
      </c>
      <c r="C173" s="84" t="s">
        <v>742</v>
      </c>
    </row>
    <row r="174" spans="1:3" x14ac:dyDescent="0.25">
      <c r="A174" s="84" t="s">
        <v>890</v>
      </c>
      <c r="B174" s="99">
        <v>0.68799999999999994</v>
      </c>
      <c r="C174" s="84" t="s">
        <v>731</v>
      </c>
    </row>
    <row r="175" spans="1:3" x14ac:dyDescent="0.25">
      <c r="A175" s="84" t="s">
        <v>891</v>
      </c>
      <c r="B175" s="99">
        <v>0.53</v>
      </c>
      <c r="C175" s="84" t="s">
        <v>712</v>
      </c>
    </row>
    <row r="176" spans="1:3" x14ac:dyDescent="0.25">
      <c r="A176" s="84" t="s">
        <v>892</v>
      </c>
      <c r="B176" s="99">
        <v>0.48899999999999999</v>
      </c>
      <c r="C176" s="84" t="s">
        <v>742</v>
      </c>
    </row>
    <row r="177" spans="1:3" x14ac:dyDescent="0.25">
      <c r="A177" s="84" t="s">
        <v>893</v>
      </c>
      <c r="B177" s="99">
        <v>0.499</v>
      </c>
      <c r="C177" s="84" t="s">
        <v>712</v>
      </c>
    </row>
    <row r="178" spans="1:3" x14ac:dyDescent="0.25">
      <c r="A178" s="84" t="s">
        <v>894</v>
      </c>
      <c r="B178" s="99">
        <v>0.76800000000000002</v>
      </c>
      <c r="C178" s="84" t="s">
        <v>726</v>
      </c>
    </row>
    <row r="179" spans="1:3" x14ac:dyDescent="0.25">
      <c r="A179" s="84" t="s">
        <v>895</v>
      </c>
      <c r="B179" s="99">
        <v>0.83699999999999997</v>
      </c>
      <c r="C179" s="84" t="s">
        <v>719</v>
      </c>
    </row>
    <row r="180" spans="1:3" x14ac:dyDescent="0.25">
      <c r="A180" s="84" t="s">
        <v>896</v>
      </c>
      <c r="B180" s="99">
        <v>0.76900000000000002</v>
      </c>
      <c r="C180" s="84" t="s">
        <v>712</v>
      </c>
    </row>
    <row r="181" spans="1:3" x14ac:dyDescent="0.25">
      <c r="A181" s="84" t="s">
        <v>897</v>
      </c>
      <c r="B181" s="99">
        <v>0.73899999999999999</v>
      </c>
      <c r="C181" s="84" t="s">
        <v>731</v>
      </c>
    </row>
    <row r="182" spans="1:3" x14ac:dyDescent="0.25">
      <c r="A182" s="84" t="s">
        <v>898</v>
      </c>
      <c r="B182" s="99">
        <v>0.80600000000000005</v>
      </c>
      <c r="C182" s="84" t="s">
        <v>899</v>
      </c>
    </row>
    <row r="183" spans="1:3" x14ac:dyDescent="0.25">
      <c r="A183" s="84" t="s">
        <v>900</v>
      </c>
      <c r="B183" s="99" t="s">
        <v>181</v>
      </c>
      <c r="C183" s="84" t="s">
        <v>726</v>
      </c>
    </row>
    <row r="184" spans="1:3" x14ac:dyDescent="0.25">
      <c r="A184" s="84" t="s">
        <v>901</v>
      </c>
      <c r="B184" s="99">
        <v>0.79600000000000004</v>
      </c>
      <c r="C184" s="84" t="s">
        <v>714</v>
      </c>
    </row>
    <row r="185" spans="1:3" x14ac:dyDescent="0.25">
      <c r="A185" s="84" t="s">
        <v>902</v>
      </c>
      <c r="B185" s="99">
        <v>0.51400000000000001</v>
      </c>
      <c r="C185" s="84" t="s">
        <v>712</v>
      </c>
    </row>
    <row r="186" spans="1:3" x14ac:dyDescent="0.25">
      <c r="A186" s="84" t="s">
        <v>903</v>
      </c>
      <c r="B186" s="99">
        <v>0.86499999999999999</v>
      </c>
      <c r="C186" s="84" t="s">
        <v>723</v>
      </c>
    </row>
    <row r="187" spans="1:3" x14ac:dyDescent="0.25">
      <c r="A187" s="84" t="s">
        <v>904</v>
      </c>
      <c r="B187" s="99">
        <v>0.71</v>
      </c>
      <c r="C187" s="84" t="s">
        <v>731</v>
      </c>
    </row>
    <row r="188" spans="1:3" x14ac:dyDescent="0.25">
      <c r="A188" s="84" t="s">
        <v>905</v>
      </c>
      <c r="B188" s="99">
        <v>0.69299999999999995</v>
      </c>
      <c r="C188" s="84" t="s">
        <v>726</v>
      </c>
    </row>
    <row r="189" spans="1:3" x14ac:dyDescent="0.25">
      <c r="A189" s="84" t="s">
        <v>906</v>
      </c>
      <c r="B189" s="99">
        <v>0.84399999999999997</v>
      </c>
      <c r="C189" s="84" t="s">
        <v>723</v>
      </c>
    </row>
    <row r="190" spans="1:3" x14ac:dyDescent="0.25">
      <c r="A190" s="84" t="s">
        <v>907</v>
      </c>
      <c r="B190" s="99">
        <v>0.72499999999999998</v>
      </c>
      <c r="C190" s="84" t="s">
        <v>742</v>
      </c>
    </row>
    <row r="191" spans="1:3" x14ac:dyDescent="0.25">
      <c r="A191" s="84" t="s">
        <v>908</v>
      </c>
      <c r="B191" s="99">
        <v>0.48099999999999998</v>
      </c>
      <c r="C191" s="84" t="s">
        <v>712</v>
      </c>
    </row>
    <row r="192" spans="1:3" x14ac:dyDescent="0.25">
      <c r="A192" s="84" t="s">
        <v>909</v>
      </c>
      <c r="B192" s="99" t="s">
        <v>181</v>
      </c>
      <c r="C192" s="84" t="s">
        <v>712</v>
      </c>
    </row>
  </sheetData>
  <pageMargins left="0.511811024" right="0.511811024" top="0.78740157499999996" bottom="0.78740157499999996" header="0.31496062000000002" footer="0.31496062000000002"/>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5">
    <tabColor rgb="FF002060"/>
  </sheetPr>
  <dimension ref="A1:I6"/>
  <sheetViews>
    <sheetView showGridLines="0" zoomScaleNormal="100" workbookViewId="0"/>
  </sheetViews>
  <sheetFormatPr defaultRowHeight="15" x14ac:dyDescent="0.25"/>
  <cols>
    <col min="1" max="1" width="12.7109375" bestFit="1" customWidth="1"/>
    <col min="2" max="2" width="5.7109375" bestFit="1" customWidth="1"/>
    <col min="3" max="3" width="20.42578125" bestFit="1" customWidth="1"/>
    <col min="4" max="9" width="14.28515625" bestFit="1" customWidth="1"/>
  </cols>
  <sheetData>
    <row r="1" spans="1:9" x14ac:dyDescent="0.25">
      <c r="A1" s="84" t="s">
        <v>45</v>
      </c>
      <c r="B1" s="84" t="s">
        <v>46</v>
      </c>
      <c r="C1" s="84" t="s">
        <v>47</v>
      </c>
      <c r="D1" s="84" t="s">
        <v>433</v>
      </c>
      <c r="E1" s="84" t="s">
        <v>434</v>
      </c>
      <c r="F1" s="84" t="s">
        <v>435</v>
      </c>
      <c r="G1" s="84" t="s">
        <v>436</v>
      </c>
      <c r="H1" s="84" t="s">
        <v>437</v>
      </c>
      <c r="I1" s="84" t="s">
        <v>438</v>
      </c>
    </row>
    <row r="2" spans="1:9" x14ac:dyDescent="0.25">
      <c r="A2" s="84" t="s">
        <v>78</v>
      </c>
      <c r="B2" s="84" t="s">
        <v>122</v>
      </c>
      <c r="C2" s="84" t="s">
        <v>123</v>
      </c>
      <c r="D2" s="13">
        <v>659817.99</v>
      </c>
      <c r="E2" s="13">
        <v>224629.71</v>
      </c>
      <c r="F2" s="13">
        <v>312620.71000000002</v>
      </c>
      <c r="G2" s="13">
        <v>227314.43</v>
      </c>
      <c r="H2" s="13">
        <v>378883.94</v>
      </c>
      <c r="I2" s="13">
        <v>409003.62</v>
      </c>
    </row>
    <row r="3" spans="1:9" x14ac:dyDescent="0.25">
      <c r="A3" s="84" t="s">
        <v>54</v>
      </c>
      <c r="B3" s="84" t="s">
        <v>130</v>
      </c>
      <c r="C3" s="84" t="s">
        <v>131</v>
      </c>
      <c r="D3" s="13">
        <v>493088.85</v>
      </c>
      <c r="E3" s="13">
        <v>353973.06</v>
      </c>
      <c r="F3" s="13">
        <v>941583.54</v>
      </c>
      <c r="G3" s="13">
        <v>214779.15</v>
      </c>
      <c r="H3" s="13">
        <v>728010.12</v>
      </c>
      <c r="I3" s="13">
        <v>214155.09</v>
      </c>
    </row>
    <row r="4" spans="1:9" x14ac:dyDescent="0.25">
      <c r="A4" s="84" t="s">
        <v>90</v>
      </c>
      <c r="B4" s="84" t="s">
        <v>139</v>
      </c>
      <c r="C4" s="84" t="s">
        <v>695</v>
      </c>
      <c r="D4" s="13">
        <v>956296.18</v>
      </c>
      <c r="E4" s="13">
        <v>412936.5</v>
      </c>
      <c r="F4" s="13">
        <v>557522.31999999995</v>
      </c>
      <c r="G4" s="13">
        <v>186611.6</v>
      </c>
      <c r="H4" s="13">
        <v>281252.45</v>
      </c>
      <c r="I4" s="13">
        <v>247603.56</v>
      </c>
    </row>
    <row r="5" spans="1:9" x14ac:dyDescent="0.25">
      <c r="A5" s="84" t="s">
        <v>58</v>
      </c>
      <c r="B5" s="84" t="s">
        <v>145</v>
      </c>
      <c r="C5" s="84" t="s">
        <v>146</v>
      </c>
      <c r="D5" s="13">
        <v>157595.29</v>
      </c>
      <c r="E5" s="13">
        <v>128415.33</v>
      </c>
      <c r="F5" s="13">
        <v>659640.86</v>
      </c>
      <c r="G5" s="13">
        <v>532380.51</v>
      </c>
      <c r="H5" s="13">
        <v>871002.21</v>
      </c>
      <c r="I5" s="13">
        <v>886246.9</v>
      </c>
    </row>
    <row r="6" spans="1:9" x14ac:dyDescent="0.25">
      <c r="A6" s="84" t="s">
        <v>50</v>
      </c>
      <c r="B6" s="84" t="s">
        <v>51</v>
      </c>
      <c r="C6" s="84" t="s">
        <v>152</v>
      </c>
      <c r="D6" s="13">
        <v>338792.28</v>
      </c>
      <c r="E6" s="13">
        <v>147173.31</v>
      </c>
      <c r="F6" s="13">
        <v>509465.51</v>
      </c>
      <c r="G6" s="13">
        <v>216459.92</v>
      </c>
      <c r="H6" s="13">
        <v>776332.01</v>
      </c>
      <c r="I6" s="13">
        <v>591261.07999999996</v>
      </c>
    </row>
  </sheetData>
  <pageMargins left="0.511811024" right="0.511811024" top="0.78740157499999996" bottom="0.78740157499999996" header="0.31496062000000002" footer="0.31496062000000002"/>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6">
    <tabColor rgb="FF002060"/>
  </sheetPr>
  <dimension ref="A1:O506"/>
  <sheetViews>
    <sheetView workbookViewId="0"/>
  </sheetViews>
  <sheetFormatPr defaultColWidth="14.140625" defaultRowHeight="15" x14ac:dyDescent="0.25"/>
  <cols>
    <col min="1" max="2" width="14.140625" style="84"/>
    <col min="3" max="3" width="24.28515625" style="84" bestFit="1" customWidth="1"/>
    <col min="4" max="16384" width="14.140625" style="84"/>
  </cols>
  <sheetData>
    <row r="1" spans="1:15" x14ac:dyDescent="0.25">
      <c r="A1" s="272" t="s">
        <v>45</v>
      </c>
      <c r="B1" s="272" t="s">
        <v>46</v>
      </c>
      <c r="C1" s="272" t="s">
        <v>47</v>
      </c>
      <c r="D1" s="273">
        <v>42005</v>
      </c>
      <c r="E1" s="273">
        <v>42036</v>
      </c>
      <c r="F1" s="273">
        <v>42064</v>
      </c>
      <c r="G1" s="273">
        <v>42095</v>
      </c>
      <c r="H1" s="273">
        <v>42125</v>
      </c>
      <c r="I1" s="273">
        <v>42156</v>
      </c>
      <c r="J1" s="273">
        <v>42186</v>
      </c>
      <c r="K1" s="273">
        <v>42217</v>
      </c>
      <c r="L1" s="273">
        <v>42248</v>
      </c>
      <c r="M1" s="273">
        <v>42278</v>
      </c>
      <c r="N1" s="273">
        <v>42309</v>
      </c>
      <c r="O1" s="273">
        <v>42339</v>
      </c>
    </row>
    <row r="2" spans="1:15" x14ac:dyDescent="0.25">
      <c r="A2" s="272" t="s">
        <v>78</v>
      </c>
      <c r="B2" s="272" t="s">
        <v>122</v>
      </c>
      <c r="C2" s="272" t="s">
        <v>123</v>
      </c>
      <c r="D2" s="6">
        <v>431864.01</v>
      </c>
      <c r="E2" s="6">
        <v>217086.6</v>
      </c>
      <c r="F2" s="6">
        <v>126169.55</v>
      </c>
      <c r="G2" s="6">
        <v>123295.6</v>
      </c>
      <c r="H2" s="6">
        <v>266953.08</v>
      </c>
      <c r="I2" s="6">
        <v>584869.56999999995</v>
      </c>
      <c r="J2" s="6">
        <v>705886.45</v>
      </c>
      <c r="K2" s="6">
        <v>590980.88</v>
      </c>
      <c r="L2" s="6">
        <v>980295.6</v>
      </c>
      <c r="M2" s="6">
        <v>891853.47</v>
      </c>
      <c r="N2" s="6">
        <v>558062.63</v>
      </c>
      <c r="O2" s="6">
        <v>649857.51</v>
      </c>
    </row>
    <row r="3" spans="1:15" x14ac:dyDescent="0.25">
      <c r="A3" s="272" t="s">
        <v>78</v>
      </c>
      <c r="B3" s="272" t="s">
        <v>122</v>
      </c>
      <c r="C3" s="272" t="s">
        <v>124</v>
      </c>
      <c r="D3" s="6">
        <v>996454.54</v>
      </c>
      <c r="E3" s="6">
        <v>702233.15</v>
      </c>
      <c r="F3" s="6">
        <v>344632.78</v>
      </c>
      <c r="G3" s="6">
        <v>898792.4</v>
      </c>
      <c r="H3" s="6">
        <v>882377.05</v>
      </c>
      <c r="I3" s="6">
        <v>463328.44</v>
      </c>
      <c r="J3" s="6">
        <v>819435.77</v>
      </c>
      <c r="K3" s="6">
        <v>969495.69</v>
      </c>
      <c r="L3" s="6">
        <v>877868.13</v>
      </c>
      <c r="M3" s="6">
        <v>269795.86</v>
      </c>
      <c r="N3" s="6">
        <v>729294.63</v>
      </c>
      <c r="O3" s="6">
        <v>924383.42</v>
      </c>
    </row>
    <row r="4" spans="1:15" x14ac:dyDescent="0.25">
      <c r="A4" s="272" t="s">
        <v>78</v>
      </c>
      <c r="B4" s="272" t="s">
        <v>122</v>
      </c>
      <c r="C4" s="272" t="s">
        <v>125</v>
      </c>
      <c r="D4" s="6">
        <v>764215.52</v>
      </c>
      <c r="E4" s="6">
        <v>840073.53</v>
      </c>
      <c r="F4" s="6">
        <v>743210.65</v>
      </c>
      <c r="G4" s="6">
        <v>282662.88</v>
      </c>
      <c r="H4" s="6">
        <v>544375.81000000006</v>
      </c>
      <c r="I4" s="6">
        <v>746744.35</v>
      </c>
      <c r="J4" s="6">
        <v>719254.81</v>
      </c>
      <c r="K4" s="6">
        <v>537480.68999999994</v>
      </c>
      <c r="L4" s="6">
        <v>324696.84999999998</v>
      </c>
      <c r="M4" s="6">
        <v>370562.35</v>
      </c>
      <c r="N4" s="6">
        <v>449685.64</v>
      </c>
      <c r="O4" s="6">
        <v>684664.31</v>
      </c>
    </row>
    <row r="5" spans="1:15" x14ac:dyDescent="0.25">
      <c r="A5" s="272" t="s">
        <v>78</v>
      </c>
      <c r="B5" s="272" t="s">
        <v>79</v>
      </c>
      <c r="C5" s="272" t="s">
        <v>126</v>
      </c>
      <c r="D5" s="6">
        <v>880735.62</v>
      </c>
      <c r="E5" s="6">
        <v>705202.68</v>
      </c>
      <c r="F5" s="6">
        <v>111781.83</v>
      </c>
      <c r="G5" s="6">
        <v>180373.71</v>
      </c>
      <c r="H5" s="6">
        <v>790045.14</v>
      </c>
      <c r="I5" s="6">
        <v>889731.7</v>
      </c>
      <c r="J5" s="6">
        <v>433277.71</v>
      </c>
      <c r="K5" s="6">
        <v>338489.38</v>
      </c>
      <c r="L5" s="6">
        <v>669073.25</v>
      </c>
      <c r="M5" s="6">
        <v>234945.56</v>
      </c>
      <c r="N5" s="6">
        <v>135533.45000000001</v>
      </c>
      <c r="O5" s="6">
        <v>819039.41</v>
      </c>
    </row>
    <row r="6" spans="1:15" x14ac:dyDescent="0.25">
      <c r="A6" s="272" t="s">
        <v>78</v>
      </c>
      <c r="B6" s="272" t="s">
        <v>79</v>
      </c>
      <c r="C6" s="272" t="s">
        <v>127</v>
      </c>
      <c r="D6" s="6">
        <v>998887.6</v>
      </c>
      <c r="E6" s="6">
        <v>886480.72</v>
      </c>
      <c r="F6" s="6">
        <v>381797.65</v>
      </c>
      <c r="G6" s="6">
        <v>871774.46</v>
      </c>
      <c r="H6" s="6">
        <v>981666.69</v>
      </c>
      <c r="I6" s="6">
        <v>233447.42</v>
      </c>
      <c r="J6" s="6">
        <v>243325.52</v>
      </c>
      <c r="K6" s="6">
        <v>632481.53</v>
      </c>
      <c r="L6" s="6">
        <v>311275.40000000002</v>
      </c>
      <c r="M6" s="6">
        <v>706407.73</v>
      </c>
      <c r="N6" s="6">
        <v>168261.85</v>
      </c>
      <c r="O6" s="6">
        <v>564916.03</v>
      </c>
    </row>
    <row r="7" spans="1:15" x14ac:dyDescent="0.25">
      <c r="A7" s="272" t="s">
        <v>78</v>
      </c>
      <c r="B7" s="272" t="s">
        <v>79</v>
      </c>
      <c r="C7" s="272" t="s">
        <v>910</v>
      </c>
      <c r="D7" s="6">
        <v>318368.03999999998</v>
      </c>
      <c r="E7" s="6">
        <v>397717.26</v>
      </c>
      <c r="F7" s="6">
        <v>922947.66</v>
      </c>
      <c r="G7" s="6">
        <v>537796.57999999996</v>
      </c>
      <c r="H7" s="6">
        <v>905234.27</v>
      </c>
      <c r="I7" s="6">
        <v>681422.14</v>
      </c>
      <c r="J7" s="6">
        <v>707748.46</v>
      </c>
      <c r="K7" s="6">
        <v>435660.31</v>
      </c>
      <c r="L7" s="6">
        <v>263826.46000000002</v>
      </c>
      <c r="M7" s="6">
        <v>739791.79</v>
      </c>
      <c r="N7" s="6">
        <v>453946.04</v>
      </c>
      <c r="O7" s="6">
        <v>204060.7</v>
      </c>
    </row>
    <row r="8" spans="1:15" x14ac:dyDescent="0.25">
      <c r="A8" s="272" t="s">
        <v>78</v>
      </c>
      <c r="B8" s="272" t="s">
        <v>79</v>
      </c>
      <c r="C8" s="272" t="s">
        <v>662</v>
      </c>
      <c r="D8" s="6">
        <v>596267.23</v>
      </c>
      <c r="E8" s="6">
        <v>332166.40999999997</v>
      </c>
      <c r="F8" s="6">
        <v>658635.39</v>
      </c>
      <c r="G8" s="6">
        <v>261251.64</v>
      </c>
      <c r="H8" s="6">
        <v>724600.17</v>
      </c>
      <c r="I8" s="6">
        <v>189294.88</v>
      </c>
      <c r="J8" s="6">
        <v>636724.06999999995</v>
      </c>
      <c r="K8" s="6">
        <v>633764.77</v>
      </c>
      <c r="L8" s="6">
        <v>213905.01</v>
      </c>
      <c r="M8" s="6">
        <v>216953.53</v>
      </c>
      <c r="N8" s="6">
        <v>832792</v>
      </c>
      <c r="O8" s="6">
        <v>459617.76</v>
      </c>
    </row>
    <row r="9" spans="1:15" x14ac:dyDescent="0.25">
      <c r="A9" s="272" t="s">
        <v>78</v>
      </c>
      <c r="B9" s="272" t="s">
        <v>79</v>
      </c>
      <c r="C9" s="272" t="s">
        <v>911</v>
      </c>
      <c r="D9" s="6">
        <v>532230.77</v>
      </c>
      <c r="E9" s="6">
        <v>412328.62</v>
      </c>
      <c r="F9" s="6">
        <v>256706.61</v>
      </c>
      <c r="G9" s="6">
        <v>175579.39</v>
      </c>
      <c r="H9" s="6">
        <v>738020.66</v>
      </c>
      <c r="I9" s="6">
        <v>917687.18</v>
      </c>
      <c r="J9" s="6">
        <v>989993.07</v>
      </c>
      <c r="K9" s="6">
        <v>522584.96</v>
      </c>
      <c r="L9" s="6">
        <v>315952.96999999997</v>
      </c>
      <c r="M9" s="6">
        <v>390592.71</v>
      </c>
      <c r="N9" s="6">
        <v>217291.2</v>
      </c>
      <c r="O9" s="6">
        <v>432061.88</v>
      </c>
    </row>
    <row r="10" spans="1:15" x14ac:dyDescent="0.25">
      <c r="A10" s="272" t="s">
        <v>78</v>
      </c>
      <c r="B10" s="272" t="s">
        <v>79</v>
      </c>
      <c r="C10" s="272" t="s">
        <v>912</v>
      </c>
      <c r="D10" s="6">
        <v>658286.31999999995</v>
      </c>
      <c r="E10" s="6">
        <v>958876.31</v>
      </c>
      <c r="F10" s="6">
        <v>300078.77</v>
      </c>
      <c r="G10" s="6">
        <v>534279.53</v>
      </c>
      <c r="H10" s="6">
        <v>367775.33</v>
      </c>
      <c r="I10" s="6">
        <v>586736.29</v>
      </c>
      <c r="J10" s="6">
        <v>811779.76</v>
      </c>
      <c r="K10" s="6">
        <v>736863.56</v>
      </c>
      <c r="L10" s="6">
        <v>748030.73</v>
      </c>
      <c r="M10" s="6">
        <v>211273.5</v>
      </c>
      <c r="N10" s="6">
        <v>262933.56</v>
      </c>
      <c r="O10" s="6">
        <v>551391.87</v>
      </c>
    </row>
    <row r="11" spans="1:15" x14ac:dyDescent="0.25">
      <c r="A11" s="272" t="s">
        <v>78</v>
      </c>
      <c r="B11" s="272" t="s">
        <v>79</v>
      </c>
      <c r="C11" s="272" t="s">
        <v>663</v>
      </c>
      <c r="D11" s="6">
        <v>488843.34</v>
      </c>
      <c r="E11" s="6">
        <v>990986.16</v>
      </c>
      <c r="F11" s="6">
        <v>356578.74</v>
      </c>
      <c r="G11" s="6">
        <v>996244.27</v>
      </c>
      <c r="H11" s="6">
        <v>939774.94</v>
      </c>
      <c r="I11" s="6">
        <v>793650.54</v>
      </c>
      <c r="J11" s="6">
        <v>441742.03</v>
      </c>
      <c r="K11" s="6">
        <v>507919.25</v>
      </c>
      <c r="L11" s="6">
        <v>346773.89</v>
      </c>
      <c r="M11" s="6">
        <v>917096.28</v>
      </c>
      <c r="N11" s="6">
        <v>702494.82</v>
      </c>
      <c r="O11" s="6">
        <v>226449.17</v>
      </c>
    </row>
    <row r="12" spans="1:15" x14ac:dyDescent="0.25">
      <c r="A12" s="272" t="s">
        <v>78</v>
      </c>
      <c r="B12" s="272" t="s">
        <v>79</v>
      </c>
      <c r="C12" s="272" t="s">
        <v>913</v>
      </c>
      <c r="D12" s="6">
        <v>582663.51</v>
      </c>
      <c r="E12" s="6">
        <v>450825.42</v>
      </c>
      <c r="F12" s="6">
        <v>587750.62</v>
      </c>
      <c r="G12" s="6">
        <v>549225.61</v>
      </c>
      <c r="H12" s="6">
        <v>635907.80000000005</v>
      </c>
      <c r="I12" s="6">
        <v>442278.68</v>
      </c>
      <c r="J12" s="6">
        <v>826616.09</v>
      </c>
      <c r="K12" s="6">
        <v>424074.01</v>
      </c>
      <c r="L12" s="6">
        <v>170015.51</v>
      </c>
      <c r="M12" s="6">
        <v>385634.94</v>
      </c>
      <c r="N12" s="6">
        <v>734921.16</v>
      </c>
      <c r="O12" s="6">
        <v>932701.9</v>
      </c>
    </row>
    <row r="13" spans="1:15" x14ac:dyDescent="0.25">
      <c r="A13" s="272" t="s">
        <v>78</v>
      </c>
      <c r="B13" s="272" t="s">
        <v>79</v>
      </c>
      <c r="C13" s="272" t="s">
        <v>914</v>
      </c>
      <c r="D13" s="6">
        <v>352353.78</v>
      </c>
      <c r="E13" s="6">
        <v>118657.88</v>
      </c>
      <c r="F13" s="6">
        <v>899496.54</v>
      </c>
      <c r="G13" s="6">
        <v>471709.31</v>
      </c>
      <c r="H13" s="6">
        <v>718024.8</v>
      </c>
      <c r="I13" s="6">
        <v>528501.89</v>
      </c>
      <c r="J13" s="6">
        <v>803468.27</v>
      </c>
      <c r="K13" s="6">
        <v>253691.93</v>
      </c>
      <c r="L13" s="6">
        <v>123061.01</v>
      </c>
      <c r="M13" s="6">
        <v>209689.95</v>
      </c>
      <c r="N13" s="6">
        <v>221789.23</v>
      </c>
      <c r="O13" s="6">
        <v>974883.05</v>
      </c>
    </row>
    <row r="14" spans="1:15" x14ac:dyDescent="0.25">
      <c r="A14" s="272" t="s">
        <v>78</v>
      </c>
      <c r="B14" s="272" t="s">
        <v>79</v>
      </c>
      <c r="C14" s="272" t="s">
        <v>915</v>
      </c>
      <c r="D14" s="6">
        <v>538872.63</v>
      </c>
      <c r="E14" s="6">
        <v>608134.96</v>
      </c>
      <c r="F14" s="6">
        <v>420205.38</v>
      </c>
      <c r="G14" s="6">
        <v>522371.91</v>
      </c>
      <c r="H14" s="6">
        <v>557927.66</v>
      </c>
      <c r="I14" s="6">
        <v>156954.14000000001</v>
      </c>
      <c r="J14" s="6">
        <v>150676.21</v>
      </c>
      <c r="K14" s="6">
        <v>879976.71</v>
      </c>
      <c r="L14" s="6">
        <v>200782.78</v>
      </c>
      <c r="M14" s="6">
        <v>640251.04</v>
      </c>
      <c r="N14" s="6">
        <v>249185.85</v>
      </c>
      <c r="O14" s="6">
        <v>958004.03</v>
      </c>
    </row>
    <row r="15" spans="1:15" x14ac:dyDescent="0.25">
      <c r="A15" s="272" t="s">
        <v>78</v>
      </c>
      <c r="B15" s="272" t="s">
        <v>79</v>
      </c>
      <c r="C15" s="272" t="s">
        <v>916</v>
      </c>
      <c r="D15" s="6">
        <v>721924.84</v>
      </c>
      <c r="E15" s="6">
        <v>209819.37</v>
      </c>
      <c r="F15" s="6">
        <v>738132.12</v>
      </c>
      <c r="G15" s="6">
        <v>731984.25</v>
      </c>
      <c r="H15" s="6">
        <v>336026.05</v>
      </c>
      <c r="I15" s="6">
        <v>746082.68</v>
      </c>
      <c r="J15" s="6">
        <v>564519.86</v>
      </c>
      <c r="K15" s="6">
        <v>344397.23</v>
      </c>
      <c r="L15" s="6">
        <v>878812.9</v>
      </c>
      <c r="M15" s="6">
        <v>237011.1</v>
      </c>
      <c r="N15" s="6">
        <v>845330.11</v>
      </c>
      <c r="O15" s="6">
        <v>791537.94</v>
      </c>
    </row>
    <row r="16" spans="1:15" x14ac:dyDescent="0.25">
      <c r="A16" s="272" t="s">
        <v>78</v>
      </c>
      <c r="B16" s="272" t="s">
        <v>79</v>
      </c>
      <c r="C16" s="272" t="s">
        <v>917</v>
      </c>
      <c r="D16" s="6">
        <v>792874.6</v>
      </c>
      <c r="E16" s="6">
        <v>952169.21</v>
      </c>
      <c r="F16" s="6">
        <v>199527.44</v>
      </c>
      <c r="G16" s="6">
        <v>141379.04999999999</v>
      </c>
      <c r="H16" s="6">
        <v>780539.97</v>
      </c>
      <c r="I16" s="6">
        <v>318997.01</v>
      </c>
      <c r="J16" s="6">
        <v>801167.93</v>
      </c>
      <c r="K16" s="6">
        <v>560361.4</v>
      </c>
      <c r="L16" s="6">
        <v>641041</v>
      </c>
      <c r="M16" s="6">
        <v>793826.54</v>
      </c>
      <c r="N16" s="6">
        <v>846739.42</v>
      </c>
      <c r="O16" s="6">
        <v>305161.28999999998</v>
      </c>
    </row>
    <row r="17" spans="1:15" x14ac:dyDescent="0.25">
      <c r="A17" s="272" t="s">
        <v>78</v>
      </c>
      <c r="B17" s="272" t="s">
        <v>79</v>
      </c>
      <c r="C17" s="272" t="s">
        <v>918</v>
      </c>
      <c r="D17" s="6">
        <v>343524.42</v>
      </c>
      <c r="E17" s="6">
        <v>902500.83</v>
      </c>
      <c r="F17" s="6">
        <v>978043.46</v>
      </c>
      <c r="G17" s="6">
        <v>427643.86</v>
      </c>
      <c r="H17" s="6">
        <v>479832.41</v>
      </c>
      <c r="I17" s="6">
        <v>940476.55</v>
      </c>
      <c r="J17" s="6">
        <v>886176.2</v>
      </c>
      <c r="K17" s="6">
        <v>616175.16</v>
      </c>
      <c r="L17" s="6">
        <v>386321.82</v>
      </c>
      <c r="M17" s="6">
        <v>577221.48</v>
      </c>
      <c r="N17" s="6">
        <v>276895.83</v>
      </c>
      <c r="O17" s="6">
        <v>579152.15</v>
      </c>
    </row>
    <row r="18" spans="1:15" x14ac:dyDescent="0.25">
      <c r="A18" s="272" t="s">
        <v>78</v>
      </c>
      <c r="B18" s="272" t="s">
        <v>79</v>
      </c>
      <c r="C18" s="272" t="s">
        <v>919</v>
      </c>
      <c r="D18" s="6">
        <v>711541.8</v>
      </c>
      <c r="E18" s="6">
        <v>161198.48000000001</v>
      </c>
      <c r="F18" s="6">
        <v>318284.78000000003</v>
      </c>
      <c r="G18" s="6">
        <v>510700.79999999999</v>
      </c>
      <c r="H18" s="6">
        <v>488501.16</v>
      </c>
      <c r="I18" s="6">
        <v>758018.63</v>
      </c>
      <c r="J18" s="6">
        <v>270104.25</v>
      </c>
      <c r="K18" s="6">
        <v>569689.31000000006</v>
      </c>
      <c r="L18" s="6">
        <v>236545.01</v>
      </c>
      <c r="M18" s="6">
        <v>325747.99</v>
      </c>
      <c r="N18" s="6">
        <v>281406.99</v>
      </c>
      <c r="O18" s="6">
        <v>446809.09</v>
      </c>
    </row>
    <row r="19" spans="1:15" x14ac:dyDescent="0.25">
      <c r="A19" s="272" t="s">
        <v>78</v>
      </c>
      <c r="B19" s="272" t="s">
        <v>79</v>
      </c>
      <c r="C19" s="272" t="s">
        <v>920</v>
      </c>
      <c r="D19" s="6">
        <v>700610.19</v>
      </c>
      <c r="E19" s="6">
        <v>494037.91</v>
      </c>
      <c r="F19" s="6">
        <v>923329.15</v>
      </c>
      <c r="G19" s="6">
        <v>661419.34</v>
      </c>
      <c r="H19" s="6">
        <v>518204.39</v>
      </c>
      <c r="I19" s="6">
        <v>521387.3</v>
      </c>
      <c r="J19" s="6">
        <v>191776.5</v>
      </c>
      <c r="K19" s="6">
        <v>323382.51</v>
      </c>
      <c r="L19" s="6">
        <v>242078.69</v>
      </c>
      <c r="M19" s="6">
        <v>348567.57</v>
      </c>
      <c r="N19" s="6">
        <v>994579.86</v>
      </c>
      <c r="O19" s="6">
        <v>717356.07</v>
      </c>
    </row>
    <row r="20" spans="1:15" x14ac:dyDescent="0.25">
      <c r="A20" s="272" t="s">
        <v>78</v>
      </c>
      <c r="B20" s="272" t="s">
        <v>128</v>
      </c>
      <c r="C20" s="272" t="s">
        <v>664</v>
      </c>
      <c r="D20" s="6">
        <v>383784.55</v>
      </c>
      <c r="E20" s="6">
        <v>645381.03</v>
      </c>
      <c r="F20" s="6">
        <v>272913.68</v>
      </c>
      <c r="G20" s="6">
        <v>904674.46</v>
      </c>
      <c r="H20" s="6">
        <v>181533.07</v>
      </c>
      <c r="I20" s="6">
        <v>897582.23</v>
      </c>
      <c r="J20" s="6">
        <v>582131.49</v>
      </c>
      <c r="K20" s="6">
        <v>787278.47</v>
      </c>
      <c r="L20" s="6">
        <v>456721.56</v>
      </c>
      <c r="M20" s="6">
        <v>517603.64</v>
      </c>
      <c r="N20" s="6">
        <v>721889.96</v>
      </c>
      <c r="O20" s="6">
        <v>313618.76</v>
      </c>
    </row>
    <row r="21" spans="1:15" x14ac:dyDescent="0.25">
      <c r="A21" s="272" t="s">
        <v>78</v>
      </c>
      <c r="B21" s="272" t="s">
        <v>128</v>
      </c>
      <c r="C21" s="272" t="s">
        <v>665</v>
      </c>
      <c r="D21" s="6">
        <v>193301.43</v>
      </c>
      <c r="E21" s="6">
        <v>655158.34</v>
      </c>
      <c r="F21" s="6">
        <v>750378.86</v>
      </c>
      <c r="G21" s="6">
        <v>892070.63</v>
      </c>
      <c r="H21" s="6">
        <v>744661.5</v>
      </c>
      <c r="I21" s="6">
        <v>425897.54</v>
      </c>
      <c r="J21" s="6">
        <v>250001.19</v>
      </c>
      <c r="K21" s="6">
        <v>811889.36</v>
      </c>
      <c r="L21" s="6">
        <v>666662.34</v>
      </c>
      <c r="M21" s="6">
        <v>964034.91</v>
      </c>
      <c r="N21" s="6">
        <v>248350.23</v>
      </c>
      <c r="O21" s="6">
        <v>990461.37</v>
      </c>
    </row>
    <row r="22" spans="1:15" x14ac:dyDescent="0.25">
      <c r="A22" s="272" t="s">
        <v>78</v>
      </c>
      <c r="B22" s="272" t="s">
        <v>128</v>
      </c>
      <c r="C22" s="272" t="s">
        <v>921</v>
      </c>
      <c r="D22" s="6">
        <v>351386.95</v>
      </c>
      <c r="E22" s="6">
        <v>683422.64</v>
      </c>
      <c r="F22" s="6">
        <v>547840.07999999996</v>
      </c>
      <c r="G22" s="6">
        <v>433465.21</v>
      </c>
      <c r="H22" s="6">
        <v>660555.31999999995</v>
      </c>
      <c r="I22" s="6">
        <v>727957.35</v>
      </c>
      <c r="J22" s="6">
        <v>592059.62</v>
      </c>
      <c r="K22" s="6">
        <v>532882.18000000005</v>
      </c>
      <c r="L22" s="6">
        <v>298261.65000000002</v>
      </c>
      <c r="M22" s="6">
        <v>190462.63</v>
      </c>
      <c r="N22" s="6">
        <v>761389.26</v>
      </c>
      <c r="O22" s="6">
        <v>725545.95</v>
      </c>
    </row>
    <row r="23" spans="1:15" x14ac:dyDescent="0.25">
      <c r="A23" s="272" t="s">
        <v>78</v>
      </c>
      <c r="B23" s="272" t="s">
        <v>128</v>
      </c>
      <c r="C23" s="272" t="s">
        <v>666</v>
      </c>
      <c r="D23" s="6">
        <v>559715.36</v>
      </c>
      <c r="E23" s="6">
        <v>888580.82</v>
      </c>
      <c r="F23" s="6">
        <v>326696.08</v>
      </c>
      <c r="G23" s="6">
        <v>596214.96</v>
      </c>
      <c r="H23" s="6">
        <v>799790.28</v>
      </c>
      <c r="I23" s="6">
        <v>150581.67000000001</v>
      </c>
      <c r="J23" s="6">
        <v>825406.92</v>
      </c>
      <c r="K23" s="6">
        <v>311112.89</v>
      </c>
      <c r="L23" s="6">
        <v>377098.97</v>
      </c>
      <c r="M23" s="6">
        <v>663068.51</v>
      </c>
      <c r="N23" s="6">
        <v>805699.92</v>
      </c>
      <c r="O23" s="6">
        <v>993675.83</v>
      </c>
    </row>
    <row r="24" spans="1:15" x14ac:dyDescent="0.25">
      <c r="A24" s="272" t="s">
        <v>78</v>
      </c>
      <c r="B24" s="272" t="s">
        <v>128</v>
      </c>
      <c r="C24" s="272" t="s">
        <v>922</v>
      </c>
      <c r="D24" s="6">
        <v>614521.98</v>
      </c>
      <c r="E24" s="6">
        <v>608211.06999999995</v>
      </c>
      <c r="F24" s="6">
        <v>384945.23</v>
      </c>
      <c r="G24" s="6">
        <v>683069.63</v>
      </c>
      <c r="H24" s="6">
        <v>813387.5</v>
      </c>
      <c r="I24" s="6">
        <v>790922.99</v>
      </c>
      <c r="J24" s="6">
        <v>892516.27</v>
      </c>
      <c r="K24" s="6">
        <v>851653.86</v>
      </c>
      <c r="L24" s="6">
        <v>122650.03</v>
      </c>
      <c r="M24" s="6">
        <v>269341.26</v>
      </c>
      <c r="N24" s="6">
        <v>440806.06</v>
      </c>
      <c r="O24" s="6">
        <v>845504.98</v>
      </c>
    </row>
    <row r="25" spans="1:15" x14ac:dyDescent="0.25">
      <c r="A25" s="272" t="s">
        <v>78</v>
      </c>
      <c r="B25" s="272" t="s">
        <v>128</v>
      </c>
      <c r="C25" s="272" t="s">
        <v>923</v>
      </c>
      <c r="D25" s="6">
        <v>917031.37</v>
      </c>
      <c r="E25" s="6">
        <v>645811.74</v>
      </c>
      <c r="F25" s="6">
        <v>193658.57</v>
      </c>
      <c r="G25" s="6">
        <v>180107.93</v>
      </c>
      <c r="H25" s="6">
        <v>641049.29</v>
      </c>
      <c r="I25" s="6">
        <v>525654.27</v>
      </c>
      <c r="J25" s="6">
        <v>224640.96</v>
      </c>
      <c r="K25" s="6">
        <v>907710.81</v>
      </c>
      <c r="L25" s="6">
        <v>753399.47</v>
      </c>
      <c r="M25" s="6">
        <v>912147.62</v>
      </c>
      <c r="N25" s="6">
        <v>931774.14</v>
      </c>
      <c r="O25" s="6">
        <v>606653.66</v>
      </c>
    </row>
    <row r="26" spans="1:15" x14ac:dyDescent="0.25">
      <c r="A26" s="272" t="s">
        <v>78</v>
      </c>
      <c r="B26" s="272" t="s">
        <v>129</v>
      </c>
      <c r="C26" s="272" t="s">
        <v>687</v>
      </c>
      <c r="D26" s="6">
        <v>792007.83</v>
      </c>
      <c r="E26" s="6">
        <v>566859.93999999994</v>
      </c>
      <c r="F26" s="6">
        <v>655425.76</v>
      </c>
      <c r="G26" s="6">
        <v>121628.03</v>
      </c>
      <c r="H26" s="6">
        <v>227361.97</v>
      </c>
      <c r="I26" s="6">
        <v>181675.59</v>
      </c>
      <c r="J26" s="6">
        <v>260496.11</v>
      </c>
      <c r="K26" s="6">
        <v>464727.1</v>
      </c>
      <c r="L26" s="6">
        <v>435067.14</v>
      </c>
      <c r="M26" s="6">
        <v>550387.97</v>
      </c>
      <c r="N26" s="6">
        <v>912286.12</v>
      </c>
      <c r="O26" s="6">
        <v>746470.63</v>
      </c>
    </row>
    <row r="27" spans="1:15" x14ac:dyDescent="0.25">
      <c r="A27" s="272" t="s">
        <v>78</v>
      </c>
      <c r="B27" s="272" t="s">
        <v>129</v>
      </c>
      <c r="C27" s="272" t="s">
        <v>924</v>
      </c>
      <c r="D27" s="6">
        <v>886827.37</v>
      </c>
      <c r="E27" s="6">
        <v>479783.13</v>
      </c>
      <c r="F27" s="6">
        <v>908211.91</v>
      </c>
      <c r="G27" s="6">
        <v>587405.26</v>
      </c>
      <c r="H27" s="6">
        <v>393542.41</v>
      </c>
      <c r="I27" s="6">
        <v>685820.24</v>
      </c>
      <c r="J27" s="6">
        <v>364576.25</v>
      </c>
      <c r="K27" s="6">
        <v>311947.12</v>
      </c>
      <c r="L27" s="6">
        <v>772119.4</v>
      </c>
      <c r="M27" s="6">
        <v>533992.9</v>
      </c>
      <c r="N27" s="6">
        <v>525690.18000000005</v>
      </c>
      <c r="O27" s="6">
        <v>487692.73</v>
      </c>
    </row>
    <row r="28" spans="1:15" x14ac:dyDescent="0.25">
      <c r="A28" s="272" t="s">
        <v>78</v>
      </c>
      <c r="B28" s="272" t="s">
        <v>129</v>
      </c>
      <c r="C28" s="272" t="s">
        <v>668</v>
      </c>
      <c r="D28" s="6">
        <v>872631.51</v>
      </c>
      <c r="E28" s="6">
        <v>963948.91</v>
      </c>
      <c r="F28" s="6">
        <v>897710.55</v>
      </c>
      <c r="G28" s="6">
        <v>512868.72</v>
      </c>
      <c r="H28" s="6">
        <v>582968.13</v>
      </c>
      <c r="I28" s="6">
        <v>857581.63</v>
      </c>
      <c r="J28" s="6">
        <v>961906.37</v>
      </c>
      <c r="K28" s="6">
        <v>192419.98</v>
      </c>
      <c r="L28" s="6">
        <v>896600.58</v>
      </c>
      <c r="M28" s="6">
        <v>236709.4</v>
      </c>
      <c r="N28" s="6">
        <v>705234.38</v>
      </c>
      <c r="O28" s="6">
        <v>410071.52</v>
      </c>
    </row>
    <row r="29" spans="1:15" x14ac:dyDescent="0.25">
      <c r="A29" s="272" t="s">
        <v>78</v>
      </c>
      <c r="B29" s="272" t="s">
        <v>129</v>
      </c>
      <c r="C29" s="272" t="s">
        <v>925</v>
      </c>
      <c r="D29" s="6">
        <v>284581.40000000002</v>
      </c>
      <c r="E29" s="6">
        <v>996600.94</v>
      </c>
      <c r="F29" s="6">
        <v>980459.25</v>
      </c>
      <c r="G29" s="6">
        <v>656413.30000000005</v>
      </c>
      <c r="H29" s="6">
        <v>949030.34</v>
      </c>
      <c r="I29" s="6">
        <v>704685.5</v>
      </c>
      <c r="J29" s="6">
        <v>673234.1</v>
      </c>
      <c r="K29" s="6">
        <v>476626.38</v>
      </c>
      <c r="L29" s="6">
        <v>202059.11</v>
      </c>
      <c r="M29" s="6">
        <v>872107.7</v>
      </c>
      <c r="N29" s="6">
        <v>510592.09</v>
      </c>
      <c r="O29" s="6">
        <v>351547.16</v>
      </c>
    </row>
    <row r="30" spans="1:15" x14ac:dyDescent="0.25">
      <c r="A30" s="272" t="s">
        <v>78</v>
      </c>
      <c r="B30" s="272" t="s">
        <v>129</v>
      </c>
      <c r="C30" s="272" t="s">
        <v>926</v>
      </c>
      <c r="D30" s="6">
        <v>550346.54</v>
      </c>
      <c r="E30" s="6">
        <v>978834.82</v>
      </c>
      <c r="F30" s="6">
        <v>728996.91</v>
      </c>
      <c r="G30" s="6">
        <v>332941.46999999997</v>
      </c>
      <c r="H30" s="6">
        <v>951075.11</v>
      </c>
      <c r="I30" s="6">
        <v>316950.07</v>
      </c>
      <c r="J30" s="6">
        <v>142401.72</v>
      </c>
      <c r="K30" s="6">
        <v>192002.18</v>
      </c>
      <c r="L30" s="6">
        <v>142270.88</v>
      </c>
      <c r="M30" s="6">
        <v>398977.67</v>
      </c>
      <c r="N30" s="6">
        <v>469966.95</v>
      </c>
      <c r="O30" s="6">
        <v>215465.74</v>
      </c>
    </row>
    <row r="31" spans="1:15" x14ac:dyDescent="0.25">
      <c r="A31" s="272" t="s">
        <v>78</v>
      </c>
      <c r="B31" s="272" t="s">
        <v>129</v>
      </c>
      <c r="C31" s="272" t="s">
        <v>927</v>
      </c>
      <c r="D31" s="6">
        <v>294799.55</v>
      </c>
      <c r="E31" s="6">
        <v>129212.47</v>
      </c>
      <c r="F31" s="6">
        <v>916293.38</v>
      </c>
      <c r="G31" s="6">
        <v>195307.53</v>
      </c>
      <c r="H31" s="6">
        <v>535261.93000000005</v>
      </c>
      <c r="I31" s="6">
        <v>670630.44999999995</v>
      </c>
      <c r="J31" s="6">
        <v>990145.26</v>
      </c>
      <c r="K31" s="6">
        <v>528046.81999999995</v>
      </c>
      <c r="L31" s="6">
        <v>665687.51</v>
      </c>
      <c r="M31" s="6">
        <v>413991.72</v>
      </c>
      <c r="N31" s="6">
        <v>276109.09000000003</v>
      </c>
      <c r="O31" s="6">
        <v>230641.05</v>
      </c>
    </row>
    <row r="32" spans="1:15" x14ac:dyDescent="0.25">
      <c r="A32" s="272" t="s">
        <v>78</v>
      </c>
      <c r="B32" s="272" t="s">
        <v>129</v>
      </c>
      <c r="C32" s="272" t="s">
        <v>928</v>
      </c>
      <c r="D32" s="6">
        <v>175122.32</v>
      </c>
      <c r="E32" s="6">
        <v>701781</v>
      </c>
      <c r="F32" s="6">
        <v>525950.92000000004</v>
      </c>
      <c r="G32" s="6">
        <v>188001.45</v>
      </c>
      <c r="H32" s="6">
        <v>984652.35</v>
      </c>
      <c r="I32" s="6">
        <v>588766.06000000006</v>
      </c>
      <c r="J32" s="6">
        <v>577942.77</v>
      </c>
      <c r="K32" s="6">
        <v>521926.85</v>
      </c>
      <c r="L32" s="6">
        <v>946418.27</v>
      </c>
      <c r="M32" s="6">
        <v>414222.08000000002</v>
      </c>
      <c r="N32" s="6">
        <v>629883.63</v>
      </c>
      <c r="O32" s="6">
        <v>187734.77</v>
      </c>
    </row>
    <row r="33" spans="1:15" x14ac:dyDescent="0.25">
      <c r="A33" s="272" t="s">
        <v>78</v>
      </c>
      <c r="B33" s="272" t="s">
        <v>129</v>
      </c>
      <c r="C33" s="272" t="s">
        <v>929</v>
      </c>
      <c r="D33" s="6">
        <v>681512.55</v>
      </c>
      <c r="E33" s="6">
        <v>150077.37</v>
      </c>
      <c r="F33" s="6">
        <v>656878.86</v>
      </c>
      <c r="G33" s="6">
        <v>804275.79</v>
      </c>
      <c r="H33" s="6">
        <v>654775.72</v>
      </c>
      <c r="I33" s="6">
        <v>725438.84</v>
      </c>
      <c r="J33" s="6">
        <v>493362.85</v>
      </c>
      <c r="K33" s="6">
        <v>875267.69</v>
      </c>
      <c r="L33" s="6">
        <v>473873.41</v>
      </c>
      <c r="M33" s="6">
        <v>888739.45</v>
      </c>
      <c r="N33" s="6">
        <v>473654.52</v>
      </c>
      <c r="O33" s="6">
        <v>272329.58</v>
      </c>
    </row>
    <row r="34" spans="1:15" x14ac:dyDescent="0.25">
      <c r="A34" s="272" t="s">
        <v>54</v>
      </c>
      <c r="B34" s="272" t="s">
        <v>130</v>
      </c>
      <c r="C34" s="272" t="s">
        <v>131</v>
      </c>
      <c r="D34" s="6">
        <v>617163.1</v>
      </c>
      <c r="E34" s="6">
        <v>458980.83</v>
      </c>
      <c r="F34" s="6">
        <v>478893.66</v>
      </c>
      <c r="G34" s="6">
        <v>441917.64</v>
      </c>
      <c r="H34" s="6">
        <v>345692.99</v>
      </c>
      <c r="I34" s="6">
        <v>300454.02</v>
      </c>
      <c r="J34" s="6">
        <v>983275.08</v>
      </c>
      <c r="K34" s="6">
        <v>946486.03</v>
      </c>
      <c r="L34" s="6">
        <v>426327.77</v>
      </c>
      <c r="M34" s="6">
        <v>627382.99</v>
      </c>
      <c r="N34" s="6">
        <v>164222.45000000001</v>
      </c>
      <c r="O34" s="6">
        <v>727837.68</v>
      </c>
    </row>
    <row r="35" spans="1:15" x14ac:dyDescent="0.25">
      <c r="A35" s="272" t="s">
        <v>54</v>
      </c>
      <c r="B35" s="272" t="s">
        <v>130</v>
      </c>
      <c r="C35" s="272" t="s">
        <v>132</v>
      </c>
      <c r="D35" s="6">
        <v>178378.02</v>
      </c>
      <c r="E35" s="6">
        <v>844084.65</v>
      </c>
      <c r="F35" s="6">
        <v>237710.61</v>
      </c>
      <c r="G35" s="6">
        <v>714076.24</v>
      </c>
      <c r="H35" s="6">
        <v>236798.63</v>
      </c>
      <c r="I35" s="6">
        <v>127502.86</v>
      </c>
      <c r="J35" s="6">
        <v>215656.63</v>
      </c>
      <c r="K35" s="6">
        <v>238848.92</v>
      </c>
      <c r="L35" s="6">
        <v>793984.08</v>
      </c>
      <c r="M35" s="6">
        <v>608422.73</v>
      </c>
      <c r="N35" s="6">
        <v>983370.98</v>
      </c>
      <c r="O35" s="6">
        <v>603828.24</v>
      </c>
    </row>
    <row r="36" spans="1:15" x14ac:dyDescent="0.25">
      <c r="A36" s="272" t="s">
        <v>54</v>
      </c>
      <c r="B36" s="272" t="s">
        <v>130</v>
      </c>
      <c r="C36" s="272" t="s">
        <v>133</v>
      </c>
      <c r="D36" s="6">
        <v>198261.81</v>
      </c>
      <c r="E36" s="6">
        <v>788754.77</v>
      </c>
      <c r="F36" s="6">
        <v>931044.14</v>
      </c>
      <c r="G36" s="6">
        <v>164564.13</v>
      </c>
      <c r="H36" s="6">
        <v>742433.8</v>
      </c>
      <c r="I36" s="6">
        <v>185389.9</v>
      </c>
      <c r="J36" s="6">
        <v>461458.29</v>
      </c>
      <c r="K36" s="6">
        <v>473666.97</v>
      </c>
      <c r="L36" s="6">
        <v>946358.83</v>
      </c>
      <c r="M36" s="6">
        <v>175468.23</v>
      </c>
      <c r="N36" s="6">
        <v>759276.59</v>
      </c>
      <c r="O36" s="6">
        <v>508266.97</v>
      </c>
    </row>
    <row r="37" spans="1:15" x14ac:dyDescent="0.25">
      <c r="A37" s="272" t="s">
        <v>54</v>
      </c>
      <c r="B37" s="272" t="s">
        <v>130</v>
      </c>
      <c r="C37" s="272" t="s">
        <v>134</v>
      </c>
      <c r="D37" s="6">
        <v>545883.54</v>
      </c>
      <c r="E37" s="6">
        <v>625194.87</v>
      </c>
      <c r="F37" s="6">
        <v>917066.04</v>
      </c>
      <c r="G37" s="6">
        <v>287914.96999999997</v>
      </c>
      <c r="H37" s="6">
        <v>397112.33</v>
      </c>
      <c r="I37" s="6">
        <v>297098.52</v>
      </c>
      <c r="J37" s="6">
        <v>570661.85</v>
      </c>
      <c r="K37" s="6">
        <v>668776.99</v>
      </c>
      <c r="L37" s="6">
        <v>993256.29</v>
      </c>
      <c r="M37" s="6">
        <v>373669.31</v>
      </c>
      <c r="N37" s="6">
        <v>700048.09</v>
      </c>
      <c r="O37" s="6">
        <v>205668.08</v>
      </c>
    </row>
    <row r="38" spans="1:15" x14ac:dyDescent="0.25">
      <c r="A38" s="272" t="s">
        <v>54</v>
      </c>
      <c r="B38" s="272" t="s">
        <v>82</v>
      </c>
      <c r="C38" s="272" t="s">
        <v>135</v>
      </c>
      <c r="D38" s="6">
        <v>644467.62</v>
      </c>
      <c r="E38" s="6">
        <v>235588.84</v>
      </c>
      <c r="F38" s="6">
        <v>295963.39</v>
      </c>
      <c r="G38" s="6">
        <v>980681.69</v>
      </c>
      <c r="H38" s="6">
        <v>502512.74</v>
      </c>
      <c r="I38" s="6">
        <v>801950.73</v>
      </c>
      <c r="J38" s="6">
        <v>279036.42</v>
      </c>
      <c r="K38" s="6">
        <v>302567.45</v>
      </c>
      <c r="L38" s="6">
        <v>404833.15</v>
      </c>
      <c r="M38" s="6">
        <v>493258.56</v>
      </c>
      <c r="N38" s="6">
        <v>632508.92000000004</v>
      </c>
      <c r="O38" s="6">
        <v>952292.94</v>
      </c>
    </row>
    <row r="39" spans="1:15" x14ac:dyDescent="0.25">
      <c r="A39" s="272" t="s">
        <v>54</v>
      </c>
      <c r="B39" s="272" t="s">
        <v>82</v>
      </c>
      <c r="C39" s="272" t="s">
        <v>930</v>
      </c>
      <c r="D39" s="6">
        <v>910050.99</v>
      </c>
      <c r="E39" s="6">
        <v>377426.83</v>
      </c>
      <c r="F39" s="6">
        <v>165739.69</v>
      </c>
      <c r="G39" s="6">
        <v>232164.08</v>
      </c>
      <c r="H39" s="6">
        <v>360885.78</v>
      </c>
      <c r="I39" s="6">
        <v>598016.07999999996</v>
      </c>
      <c r="J39" s="6">
        <v>551569.93999999994</v>
      </c>
      <c r="K39" s="6">
        <v>652484.89</v>
      </c>
      <c r="L39" s="6">
        <v>774433.4</v>
      </c>
      <c r="M39" s="6">
        <v>938039.76</v>
      </c>
      <c r="N39" s="6">
        <v>991671.63</v>
      </c>
      <c r="O39" s="6">
        <v>626215.14</v>
      </c>
    </row>
    <row r="40" spans="1:15" x14ac:dyDescent="0.25">
      <c r="A40" s="272" t="s">
        <v>54</v>
      </c>
      <c r="B40" s="272" t="s">
        <v>82</v>
      </c>
      <c r="C40" s="272" t="s">
        <v>931</v>
      </c>
      <c r="D40" s="6">
        <v>928570.71</v>
      </c>
      <c r="E40" s="6">
        <v>416422.98</v>
      </c>
      <c r="F40" s="6">
        <v>623724.36</v>
      </c>
      <c r="G40" s="6">
        <v>239567.07</v>
      </c>
      <c r="H40" s="6">
        <v>792082.9</v>
      </c>
      <c r="I40" s="6">
        <v>561409.25</v>
      </c>
      <c r="J40" s="6">
        <v>799546.45</v>
      </c>
      <c r="K40" s="6">
        <v>332936.76</v>
      </c>
      <c r="L40" s="6">
        <v>188195.79</v>
      </c>
      <c r="M40" s="6">
        <v>978248.73</v>
      </c>
      <c r="N40" s="6">
        <v>310590</v>
      </c>
      <c r="O40" s="6">
        <v>920785.33</v>
      </c>
    </row>
    <row r="41" spans="1:15" x14ac:dyDescent="0.25">
      <c r="A41" s="272" t="s">
        <v>54</v>
      </c>
      <c r="B41" s="272" t="s">
        <v>82</v>
      </c>
      <c r="C41" s="272" t="s">
        <v>932</v>
      </c>
      <c r="D41" s="6">
        <v>942582.73</v>
      </c>
      <c r="E41" s="6">
        <v>659597.15</v>
      </c>
      <c r="F41" s="6">
        <v>535828.64</v>
      </c>
      <c r="G41" s="6">
        <v>487593.22</v>
      </c>
      <c r="H41" s="6">
        <v>145432.89000000001</v>
      </c>
      <c r="I41" s="6">
        <v>953285.29</v>
      </c>
      <c r="J41" s="6">
        <v>336261.54</v>
      </c>
      <c r="K41" s="6">
        <v>724201.31</v>
      </c>
      <c r="L41" s="6">
        <v>363645.69</v>
      </c>
      <c r="M41" s="6">
        <v>864754.13</v>
      </c>
      <c r="N41" s="6">
        <v>648546.24</v>
      </c>
      <c r="O41" s="6">
        <v>394657.48</v>
      </c>
    </row>
    <row r="42" spans="1:15" x14ac:dyDescent="0.25">
      <c r="A42" s="272" t="s">
        <v>54</v>
      </c>
      <c r="B42" s="272" t="s">
        <v>82</v>
      </c>
      <c r="C42" s="272" t="s">
        <v>933</v>
      </c>
      <c r="D42" s="6">
        <v>863722.16</v>
      </c>
      <c r="E42" s="6">
        <v>927026.88</v>
      </c>
      <c r="F42" s="6">
        <v>483918.23</v>
      </c>
      <c r="G42" s="6">
        <v>172479.27</v>
      </c>
      <c r="H42" s="6">
        <v>253325.04</v>
      </c>
      <c r="I42" s="6">
        <v>498871.19</v>
      </c>
      <c r="J42" s="6">
        <v>467552.71</v>
      </c>
      <c r="K42" s="6">
        <v>691944.48</v>
      </c>
      <c r="L42" s="6">
        <v>815454.8</v>
      </c>
      <c r="M42" s="6">
        <v>249810.56</v>
      </c>
      <c r="N42" s="6">
        <v>807448.23</v>
      </c>
      <c r="O42" s="6">
        <v>355542.44</v>
      </c>
    </row>
    <row r="43" spans="1:15" x14ac:dyDescent="0.25">
      <c r="A43" s="272" t="s">
        <v>54</v>
      </c>
      <c r="B43" s="272" t="s">
        <v>82</v>
      </c>
      <c r="C43" s="272" t="s">
        <v>934</v>
      </c>
      <c r="D43" s="6">
        <v>839817.64</v>
      </c>
      <c r="E43" s="6">
        <v>607634.68999999994</v>
      </c>
      <c r="F43" s="6">
        <v>301315.28999999998</v>
      </c>
      <c r="G43" s="6">
        <v>486966.27</v>
      </c>
      <c r="H43" s="6">
        <v>914396.63</v>
      </c>
      <c r="I43" s="6">
        <v>762629.58</v>
      </c>
      <c r="J43" s="6">
        <v>784458.09</v>
      </c>
      <c r="K43" s="6">
        <v>635556.29</v>
      </c>
      <c r="L43" s="6">
        <v>900404.96</v>
      </c>
      <c r="M43" s="6">
        <v>232411.75</v>
      </c>
      <c r="N43" s="6">
        <v>279296.34999999998</v>
      </c>
      <c r="O43" s="6">
        <v>970241.9</v>
      </c>
    </row>
    <row r="44" spans="1:15" x14ac:dyDescent="0.25">
      <c r="A44" s="272" t="s">
        <v>54</v>
      </c>
      <c r="B44" s="272" t="s">
        <v>82</v>
      </c>
      <c r="C44" s="272" t="s">
        <v>935</v>
      </c>
      <c r="D44" s="6">
        <v>866489.31</v>
      </c>
      <c r="E44" s="6">
        <v>758977.53</v>
      </c>
      <c r="F44" s="6">
        <v>907050.82</v>
      </c>
      <c r="G44" s="6">
        <v>337602.69</v>
      </c>
      <c r="H44" s="6">
        <v>407303.92</v>
      </c>
      <c r="I44" s="6">
        <v>179778.3</v>
      </c>
      <c r="J44" s="6">
        <v>234038.19</v>
      </c>
      <c r="K44" s="6">
        <v>537576.71</v>
      </c>
      <c r="L44" s="6">
        <v>751707.27</v>
      </c>
      <c r="M44" s="6">
        <v>901851.62</v>
      </c>
      <c r="N44" s="6">
        <v>890190.37</v>
      </c>
      <c r="O44" s="6">
        <v>544849.26</v>
      </c>
    </row>
    <row r="45" spans="1:15" x14ac:dyDescent="0.25">
      <c r="A45" s="272" t="s">
        <v>54</v>
      </c>
      <c r="B45" s="272" t="s">
        <v>82</v>
      </c>
      <c r="C45" s="272" t="s">
        <v>936</v>
      </c>
      <c r="D45" s="6">
        <v>668730.69999999995</v>
      </c>
      <c r="E45" s="6">
        <v>201271.26</v>
      </c>
      <c r="F45" s="6">
        <v>127179.6</v>
      </c>
      <c r="G45" s="6">
        <v>262265.96000000002</v>
      </c>
      <c r="H45" s="6">
        <v>942733.49</v>
      </c>
      <c r="I45" s="6">
        <v>426961.84</v>
      </c>
      <c r="J45" s="6">
        <v>467209.11</v>
      </c>
      <c r="K45" s="6">
        <v>676925.77</v>
      </c>
      <c r="L45" s="6">
        <v>154074.99</v>
      </c>
      <c r="M45" s="6">
        <v>758972.25</v>
      </c>
      <c r="N45" s="6">
        <v>466947.89</v>
      </c>
      <c r="O45" s="6">
        <v>286884.33</v>
      </c>
    </row>
    <row r="46" spans="1:15" x14ac:dyDescent="0.25">
      <c r="A46" s="272" t="s">
        <v>54</v>
      </c>
      <c r="B46" s="272" t="s">
        <v>82</v>
      </c>
      <c r="C46" s="272" t="s">
        <v>937</v>
      </c>
      <c r="D46" s="6">
        <v>113665.05</v>
      </c>
      <c r="E46" s="6">
        <v>946829.17</v>
      </c>
      <c r="F46" s="6">
        <v>946996.22</v>
      </c>
      <c r="G46" s="6">
        <v>552586.1</v>
      </c>
      <c r="H46" s="6">
        <v>814562.2</v>
      </c>
      <c r="I46" s="6">
        <v>718289.41</v>
      </c>
      <c r="J46" s="6">
        <v>172762.94</v>
      </c>
      <c r="K46" s="6">
        <v>696639.15</v>
      </c>
      <c r="L46" s="6">
        <v>741359.53</v>
      </c>
      <c r="M46" s="6">
        <v>746305.45</v>
      </c>
      <c r="N46" s="6">
        <v>621365.25</v>
      </c>
      <c r="O46" s="6">
        <v>628922.9</v>
      </c>
    </row>
    <row r="47" spans="1:15" x14ac:dyDescent="0.25">
      <c r="A47" s="272" t="s">
        <v>54</v>
      </c>
      <c r="B47" s="272" t="s">
        <v>82</v>
      </c>
      <c r="C47" s="272" t="s">
        <v>938</v>
      </c>
      <c r="D47" s="6">
        <v>360769.51</v>
      </c>
      <c r="E47" s="6">
        <v>937304.97</v>
      </c>
      <c r="F47" s="6">
        <v>542779.17000000004</v>
      </c>
      <c r="G47" s="6">
        <v>437301.43</v>
      </c>
      <c r="H47" s="6">
        <v>407578.26</v>
      </c>
      <c r="I47" s="6">
        <v>968994.14</v>
      </c>
      <c r="J47" s="6">
        <v>815272.77</v>
      </c>
      <c r="K47" s="6">
        <v>843823.07</v>
      </c>
      <c r="L47" s="6">
        <v>381704.54</v>
      </c>
      <c r="M47" s="6">
        <v>136849.4</v>
      </c>
      <c r="N47" s="6">
        <v>168821.23</v>
      </c>
      <c r="O47" s="6">
        <v>365710.85</v>
      </c>
    </row>
    <row r="48" spans="1:15" x14ac:dyDescent="0.25">
      <c r="A48" s="272" t="s">
        <v>54</v>
      </c>
      <c r="B48" s="272" t="s">
        <v>82</v>
      </c>
      <c r="C48" s="272" t="s">
        <v>939</v>
      </c>
      <c r="D48" s="6">
        <v>239327.4</v>
      </c>
      <c r="E48" s="6">
        <v>490670.44</v>
      </c>
      <c r="F48" s="6">
        <v>323961.53999999998</v>
      </c>
      <c r="G48" s="6">
        <v>450542.14</v>
      </c>
      <c r="H48" s="6">
        <v>902156.1</v>
      </c>
      <c r="I48" s="6">
        <v>326045.19</v>
      </c>
      <c r="J48" s="6">
        <v>742195.26</v>
      </c>
      <c r="K48" s="6">
        <v>999940.26</v>
      </c>
      <c r="L48" s="6">
        <v>910886.37</v>
      </c>
      <c r="M48" s="6">
        <v>668743.98</v>
      </c>
      <c r="N48" s="6">
        <v>653042.14</v>
      </c>
      <c r="O48" s="6">
        <v>217395.46</v>
      </c>
    </row>
    <row r="49" spans="1:15" x14ac:dyDescent="0.25">
      <c r="A49" s="272" t="s">
        <v>54</v>
      </c>
      <c r="B49" s="272" t="s">
        <v>82</v>
      </c>
      <c r="C49" s="272" t="s">
        <v>940</v>
      </c>
      <c r="D49" s="6">
        <v>898815.54</v>
      </c>
      <c r="E49" s="6">
        <v>616015.82999999996</v>
      </c>
      <c r="F49" s="6">
        <v>504999.45</v>
      </c>
      <c r="G49" s="6">
        <v>293071.37</v>
      </c>
      <c r="H49" s="6">
        <v>215397.4</v>
      </c>
      <c r="I49" s="6">
        <v>215392.91</v>
      </c>
      <c r="J49" s="6">
        <v>766074.08</v>
      </c>
      <c r="K49" s="6">
        <v>356131.92</v>
      </c>
      <c r="L49" s="6">
        <v>913192.71</v>
      </c>
      <c r="M49" s="6">
        <v>246161.36</v>
      </c>
      <c r="N49" s="6">
        <v>828505.59999999998</v>
      </c>
      <c r="O49" s="6">
        <v>192676.2</v>
      </c>
    </row>
    <row r="50" spans="1:15" x14ac:dyDescent="0.25">
      <c r="A50" s="272" t="s">
        <v>54</v>
      </c>
      <c r="B50" s="272" t="s">
        <v>82</v>
      </c>
      <c r="C50" s="272" t="s">
        <v>941</v>
      </c>
      <c r="D50" s="6">
        <v>138776.34</v>
      </c>
      <c r="E50" s="6">
        <v>876348.66</v>
      </c>
      <c r="F50" s="6">
        <v>812728.01</v>
      </c>
      <c r="G50" s="6">
        <v>602616.76</v>
      </c>
      <c r="H50" s="6">
        <v>429554.15</v>
      </c>
      <c r="I50" s="6">
        <v>993362.62</v>
      </c>
      <c r="J50" s="6">
        <v>974443.52000000002</v>
      </c>
      <c r="K50" s="6">
        <v>616846.01</v>
      </c>
      <c r="L50" s="6">
        <v>423007.11</v>
      </c>
      <c r="M50" s="6">
        <v>555012.99</v>
      </c>
      <c r="N50" s="6">
        <v>337393.37</v>
      </c>
      <c r="O50" s="6">
        <v>250712.69</v>
      </c>
    </row>
    <row r="51" spans="1:15" x14ac:dyDescent="0.25">
      <c r="A51" s="272" t="s">
        <v>54</v>
      </c>
      <c r="B51" s="272" t="s">
        <v>82</v>
      </c>
      <c r="C51" s="272" t="s">
        <v>648</v>
      </c>
      <c r="D51" s="6">
        <v>478361.23</v>
      </c>
      <c r="E51" s="6">
        <v>509642.68</v>
      </c>
      <c r="F51" s="6">
        <v>301707.76</v>
      </c>
      <c r="G51" s="6">
        <v>903324.67</v>
      </c>
      <c r="H51" s="6">
        <v>840652.05</v>
      </c>
      <c r="I51" s="6">
        <v>821976.31</v>
      </c>
      <c r="J51" s="6">
        <v>317617.03000000003</v>
      </c>
      <c r="K51" s="6">
        <v>366027.35</v>
      </c>
      <c r="L51" s="6">
        <v>786010.76</v>
      </c>
      <c r="M51" s="6">
        <v>118971.71</v>
      </c>
      <c r="N51" s="6">
        <v>944862.75</v>
      </c>
      <c r="O51" s="6">
        <v>967009.26</v>
      </c>
    </row>
    <row r="52" spans="1:15" x14ac:dyDescent="0.25">
      <c r="A52" s="272" t="s">
        <v>54</v>
      </c>
      <c r="B52" s="272" t="s">
        <v>82</v>
      </c>
      <c r="C52" s="272" t="s">
        <v>942</v>
      </c>
      <c r="D52" s="6">
        <v>340714.39</v>
      </c>
      <c r="E52" s="6">
        <v>491239.24</v>
      </c>
      <c r="F52" s="6">
        <v>456040.68</v>
      </c>
      <c r="G52" s="6">
        <v>880441.39</v>
      </c>
      <c r="H52" s="6">
        <v>643114.98</v>
      </c>
      <c r="I52" s="6">
        <v>657757.13</v>
      </c>
      <c r="J52" s="6">
        <v>999390.79</v>
      </c>
      <c r="K52" s="6">
        <v>982287.25</v>
      </c>
      <c r="L52" s="6">
        <v>945354.56</v>
      </c>
      <c r="M52" s="6">
        <v>815267.81</v>
      </c>
      <c r="N52" s="6">
        <v>233453.39</v>
      </c>
      <c r="O52" s="6">
        <v>113235.34</v>
      </c>
    </row>
    <row r="53" spans="1:15" x14ac:dyDescent="0.25">
      <c r="A53" s="272" t="s">
        <v>54</v>
      </c>
      <c r="B53" s="272" t="s">
        <v>82</v>
      </c>
      <c r="C53" s="272" t="s">
        <v>943</v>
      </c>
      <c r="D53" s="6">
        <v>909505.68</v>
      </c>
      <c r="E53" s="6">
        <v>381285.39</v>
      </c>
      <c r="F53" s="6">
        <v>897693.93</v>
      </c>
      <c r="G53" s="6">
        <v>509122.92</v>
      </c>
      <c r="H53" s="6">
        <v>970277.51</v>
      </c>
      <c r="I53" s="6">
        <v>365269.45</v>
      </c>
      <c r="J53" s="6">
        <v>724051.46</v>
      </c>
      <c r="K53" s="6">
        <v>426281.07</v>
      </c>
      <c r="L53" s="6">
        <v>813004.76</v>
      </c>
      <c r="M53" s="6">
        <v>824783.45</v>
      </c>
      <c r="N53" s="6">
        <v>460790.84</v>
      </c>
      <c r="O53" s="6">
        <v>643093.37</v>
      </c>
    </row>
    <row r="54" spans="1:15" x14ac:dyDescent="0.25">
      <c r="A54" s="272" t="s">
        <v>54</v>
      </c>
      <c r="B54" s="272" t="s">
        <v>82</v>
      </c>
      <c r="C54" s="272" t="s">
        <v>944</v>
      </c>
      <c r="D54" s="6">
        <v>360962.6</v>
      </c>
      <c r="E54" s="6">
        <v>865954.57</v>
      </c>
      <c r="F54" s="6">
        <v>417957.48</v>
      </c>
      <c r="G54" s="6">
        <v>966958.87</v>
      </c>
      <c r="H54" s="6">
        <v>218665.44</v>
      </c>
      <c r="I54" s="6">
        <v>316682.31</v>
      </c>
      <c r="J54" s="6">
        <v>586547.54</v>
      </c>
      <c r="K54" s="6">
        <v>902991.21</v>
      </c>
      <c r="L54" s="6">
        <v>155760.69</v>
      </c>
      <c r="M54" s="6">
        <v>654153.94999999995</v>
      </c>
      <c r="N54" s="6">
        <v>715648.76</v>
      </c>
      <c r="O54" s="6">
        <v>952957.5</v>
      </c>
    </row>
    <row r="55" spans="1:15" x14ac:dyDescent="0.25">
      <c r="A55" s="272" t="s">
        <v>54</v>
      </c>
      <c r="B55" s="272" t="s">
        <v>82</v>
      </c>
      <c r="C55" s="272" t="s">
        <v>945</v>
      </c>
      <c r="D55" s="6">
        <v>170439.85</v>
      </c>
      <c r="E55" s="6">
        <v>926251.44</v>
      </c>
      <c r="F55" s="6">
        <v>386209.74</v>
      </c>
      <c r="G55" s="6">
        <v>112728.52</v>
      </c>
      <c r="H55" s="6">
        <v>493853.83</v>
      </c>
      <c r="I55" s="6">
        <v>128623</v>
      </c>
      <c r="J55" s="6">
        <v>341513.3</v>
      </c>
      <c r="K55" s="6">
        <v>570360.56000000006</v>
      </c>
      <c r="L55" s="6">
        <v>179818.62</v>
      </c>
      <c r="M55" s="6">
        <v>146916.26</v>
      </c>
      <c r="N55" s="6">
        <v>821719.81</v>
      </c>
      <c r="O55" s="6">
        <v>141132.70000000001</v>
      </c>
    </row>
    <row r="56" spans="1:15" x14ac:dyDescent="0.25">
      <c r="A56" s="272" t="s">
        <v>54</v>
      </c>
      <c r="B56" s="272" t="s">
        <v>82</v>
      </c>
      <c r="C56" s="272" t="s">
        <v>946</v>
      </c>
      <c r="D56" s="6">
        <v>976684.94</v>
      </c>
      <c r="E56" s="6">
        <v>386123.94</v>
      </c>
      <c r="F56" s="6">
        <v>252648.34</v>
      </c>
      <c r="G56" s="6">
        <v>439871.65</v>
      </c>
      <c r="H56" s="6">
        <v>880391.34</v>
      </c>
      <c r="I56" s="6">
        <v>513990.47</v>
      </c>
      <c r="J56" s="6">
        <v>593831.17000000004</v>
      </c>
      <c r="K56" s="6">
        <v>649287.32999999996</v>
      </c>
      <c r="L56" s="6">
        <v>519609.13</v>
      </c>
      <c r="M56" s="6">
        <v>210057.33</v>
      </c>
      <c r="N56" s="6">
        <v>824263.75</v>
      </c>
      <c r="O56" s="6">
        <v>600765.75</v>
      </c>
    </row>
    <row r="57" spans="1:15" x14ac:dyDescent="0.25">
      <c r="A57" s="272" t="s">
        <v>54</v>
      </c>
      <c r="B57" s="272" t="s">
        <v>82</v>
      </c>
      <c r="C57" s="272" t="s">
        <v>947</v>
      </c>
      <c r="D57" s="6">
        <v>675468.82</v>
      </c>
      <c r="E57" s="6">
        <v>576231.62</v>
      </c>
      <c r="F57" s="6">
        <v>184622.99</v>
      </c>
      <c r="G57" s="6">
        <v>170772.13</v>
      </c>
      <c r="H57" s="6">
        <v>824252.94</v>
      </c>
      <c r="I57" s="6">
        <v>699440.02</v>
      </c>
      <c r="J57" s="6">
        <v>358725.68</v>
      </c>
      <c r="K57" s="6">
        <v>407447.16</v>
      </c>
      <c r="L57" s="6">
        <v>896644.21</v>
      </c>
      <c r="M57" s="6">
        <v>706949.37</v>
      </c>
      <c r="N57" s="6">
        <v>792227.41</v>
      </c>
      <c r="O57" s="6">
        <v>445324.76</v>
      </c>
    </row>
    <row r="58" spans="1:15" x14ac:dyDescent="0.25">
      <c r="A58" s="272" t="s">
        <v>54</v>
      </c>
      <c r="B58" s="272" t="s">
        <v>82</v>
      </c>
      <c r="C58" s="272" t="s">
        <v>948</v>
      </c>
      <c r="D58" s="6">
        <v>169156.27</v>
      </c>
      <c r="E58" s="6">
        <v>326155.24</v>
      </c>
      <c r="F58" s="6">
        <v>536553.22</v>
      </c>
      <c r="G58" s="6">
        <v>236605.74</v>
      </c>
      <c r="H58" s="6">
        <v>707706.66</v>
      </c>
      <c r="I58" s="6">
        <v>567151.29</v>
      </c>
      <c r="J58" s="6">
        <v>348671.27</v>
      </c>
      <c r="K58" s="6">
        <v>488682.61</v>
      </c>
      <c r="L58" s="6">
        <v>800315.71</v>
      </c>
      <c r="M58" s="6">
        <v>734757.23</v>
      </c>
      <c r="N58" s="6">
        <v>275983.08</v>
      </c>
      <c r="O58" s="6">
        <v>863729.2</v>
      </c>
    </row>
    <row r="59" spans="1:15" x14ac:dyDescent="0.25">
      <c r="A59" s="272" t="s">
        <v>54</v>
      </c>
      <c r="B59" s="272" t="s">
        <v>82</v>
      </c>
      <c r="C59" s="272" t="s">
        <v>651</v>
      </c>
      <c r="D59" s="6">
        <v>342884.2</v>
      </c>
      <c r="E59" s="6">
        <v>235125.59</v>
      </c>
      <c r="F59" s="6">
        <v>291311.61</v>
      </c>
      <c r="G59" s="6">
        <v>918466.5</v>
      </c>
      <c r="H59" s="6">
        <v>382073.03</v>
      </c>
      <c r="I59" s="6">
        <v>117838.66</v>
      </c>
      <c r="J59" s="6">
        <v>348863.6</v>
      </c>
      <c r="K59" s="6">
        <v>862507.92</v>
      </c>
      <c r="L59" s="6">
        <v>745990.89</v>
      </c>
      <c r="M59" s="6">
        <v>589496.19999999995</v>
      </c>
      <c r="N59" s="6">
        <v>209454.96</v>
      </c>
      <c r="O59" s="6">
        <v>853523.05</v>
      </c>
    </row>
    <row r="60" spans="1:15" x14ac:dyDescent="0.25">
      <c r="A60" s="272" t="s">
        <v>54</v>
      </c>
      <c r="B60" s="272" t="s">
        <v>82</v>
      </c>
      <c r="C60" s="272" t="s">
        <v>949</v>
      </c>
      <c r="D60" s="6">
        <v>942667.56</v>
      </c>
      <c r="E60" s="6">
        <v>952236.39</v>
      </c>
      <c r="F60" s="6">
        <v>358772.69</v>
      </c>
      <c r="G60" s="6">
        <v>164491.17000000001</v>
      </c>
      <c r="H60" s="6">
        <v>744264.84</v>
      </c>
      <c r="I60" s="6">
        <v>342484.27</v>
      </c>
      <c r="J60" s="6">
        <v>415446.23</v>
      </c>
      <c r="K60" s="6">
        <v>221877.65</v>
      </c>
      <c r="L60" s="6">
        <v>440463.78</v>
      </c>
      <c r="M60" s="6">
        <v>959414.82</v>
      </c>
      <c r="N60" s="6">
        <v>410463.58</v>
      </c>
      <c r="O60" s="6">
        <v>185595.39</v>
      </c>
    </row>
    <row r="61" spans="1:15" x14ac:dyDescent="0.25">
      <c r="A61" s="272" t="s">
        <v>54</v>
      </c>
      <c r="B61" s="272" t="s">
        <v>82</v>
      </c>
      <c r="C61" s="272" t="s">
        <v>950</v>
      </c>
      <c r="D61" s="6">
        <v>459619.68</v>
      </c>
      <c r="E61" s="6">
        <v>587696.51</v>
      </c>
      <c r="F61" s="6">
        <v>188356.77</v>
      </c>
      <c r="G61" s="6">
        <v>945464.05</v>
      </c>
      <c r="H61" s="6">
        <v>628820.68000000005</v>
      </c>
      <c r="I61" s="6">
        <v>216466.94</v>
      </c>
      <c r="J61" s="6">
        <v>146583.82999999999</v>
      </c>
      <c r="K61" s="6">
        <v>246563.99</v>
      </c>
      <c r="L61" s="6">
        <v>932091.01</v>
      </c>
      <c r="M61" s="6">
        <v>631972.15</v>
      </c>
      <c r="N61" s="6">
        <v>323241.01</v>
      </c>
      <c r="O61" s="6">
        <v>963926.54</v>
      </c>
    </row>
    <row r="62" spans="1:15" x14ac:dyDescent="0.25">
      <c r="A62" s="272" t="s">
        <v>54</v>
      </c>
      <c r="B62" s="272" t="s">
        <v>82</v>
      </c>
      <c r="C62" s="272" t="s">
        <v>951</v>
      </c>
      <c r="D62" s="6">
        <v>451325.7</v>
      </c>
      <c r="E62" s="6">
        <v>399666.08</v>
      </c>
      <c r="F62" s="6">
        <v>436893.92</v>
      </c>
      <c r="G62" s="6">
        <v>919739.78</v>
      </c>
      <c r="H62" s="6">
        <v>542030.62</v>
      </c>
      <c r="I62" s="6">
        <v>144300.21</v>
      </c>
      <c r="J62" s="6">
        <v>262199.37</v>
      </c>
      <c r="K62" s="6">
        <v>634941.18000000005</v>
      </c>
      <c r="L62" s="6">
        <v>608254.17000000004</v>
      </c>
      <c r="M62" s="6">
        <v>198036.21</v>
      </c>
      <c r="N62" s="6">
        <v>491883.65</v>
      </c>
      <c r="O62" s="6">
        <v>961723.27</v>
      </c>
    </row>
    <row r="63" spans="1:15" x14ac:dyDescent="0.25">
      <c r="A63" s="272" t="s">
        <v>54</v>
      </c>
      <c r="B63" s="272" t="s">
        <v>82</v>
      </c>
      <c r="C63" s="272" t="s">
        <v>454</v>
      </c>
      <c r="D63" s="6">
        <v>369616.53</v>
      </c>
      <c r="E63" s="6">
        <v>518381.24</v>
      </c>
      <c r="F63" s="6">
        <v>341528.96</v>
      </c>
      <c r="G63" s="6">
        <v>473117.82</v>
      </c>
      <c r="H63" s="6">
        <v>975234.58</v>
      </c>
      <c r="I63" s="6">
        <v>849248.76</v>
      </c>
      <c r="J63" s="6">
        <v>945209.78</v>
      </c>
      <c r="K63" s="6">
        <v>943644.5</v>
      </c>
      <c r="L63" s="6">
        <v>680559.96</v>
      </c>
      <c r="M63" s="6">
        <v>249769.7</v>
      </c>
      <c r="N63" s="6">
        <v>776028.2</v>
      </c>
      <c r="O63" s="6">
        <v>555489.61</v>
      </c>
    </row>
    <row r="64" spans="1:15" x14ac:dyDescent="0.25">
      <c r="A64" s="272" t="s">
        <v>54</v>
      </c>
      <c r="B64" s="272" t="s">
        <v>82</v>
      </c>
      <c r="C64" s="272" t="s">
        <v>952</v>
      </c>
      <c r="D64" s="6">
        <v>370570.95</v>
      </c>
      <c r="E64" s="6">
        <v>707118.06</v>
      </c>
      <c r="F64" s="6">
        <v>849327.22</v>
      </c>
      <c r="G64" s="6">
        <v>600175.67000000004</v>
      </c>
      <c r="H64" s="6">
        <v>480915.37</v>
      </c>
      <c r="I64" s="6">
        <v>195870.61</v>
      </c>
      <c r="J64" s="6">
        <v>352950.58</v>
      </c>
      <c r="K64" s="6">
        <v>729322.2</v>
      </c>
      <c r="L64" s="6">
        <v>510223.8</v>
      </c>
      <c r="M64" s="6">
        <v>588798.02</v>
      </c>
      <c r="N64" s="6">
        <v>951923.96</v>
      </c>
      <c r="O64" s="6">
        <v>260068.12</v>
      </c>
    </row>
    <row r="65" spans="1:15" x14ac:dyDescent="0.25">
      <c r="A65" s="272" t="s">
        <v>54</v>
      </c>
      <c r="B65" s="272" t="s">
        <v>82</v>
      </c>
      <c r="C65" s="272" t="s">
        <v>953</v>
      </c>
      <c r="D65" s="6">
        <v>172562.99</v>
      </c>
      <c r="E65" s="6">
        <v>544000.52</v>
      </c>
      <c r="F65" s="6">
        <v>741649.23</v>
      </c>
      <c r="G65" s="6">
        <v>150421.35</v>
      </c>
      <c r="H65" s="6">
        <v>992788.85</v>
      </c>
      <c r="I65" s="6">
        <v>935019.93</v>
      </c>
      <c r="J65" s="6">
        <v>111210.17</v>
      </c>
      <c r="K65" s="6">
        <v>766584.6</v>
      </c>
      <c r="L65" s="6">
        <v>801386.51</v>
      </c>
      <c r="M65" s="6">
        <v>928765.97</v>
      </c>
      <c r="N65" s="6">
        <v>713715.42</v>
      </c>
      <c r="O65" s="6">
        <v>896497.19</v>
      </c>
    </row>
    <row r="66" spans="1:15" x14ac:dyDescent="0.25">
      <c r="A66" s="272" t="s">
        <v>54</v>
      </c>
      <c r="B66" s="272" t="s">
        <v>82</v>
      </c>
      <c r="C66" s="272" t="s">
        <v>954</v>
      </c>
      <c r="D66" s="6">
        <v>911563.36</v>
      </c>
      <c r="E66" s="6">
        <v>319797.59999999998</v>
      </c>
      <c r="F66" s="6">
        <v>884681.95</v>
      </c>
      <c r="G66" s="6">
        <v>314374.83</v>
      </c>
      <c r="H66" s="6">
        <v>156008.57999999999</v>
      </c>
      <c r="I66" s="6">
        <v>747841.76</v>
      </c>
      <c r="J66" s="6">
        <v>678041.03</v>
      </c>
      <c r="K66" s="6">
        <v>772463.09</v>
      </c>
      <c r="L66" s="6">
        <v>432150.18</v>
      </c>
      <c r="M66" s="6">
        <v>688217.06</v>
      </c>
      <c r="N66" s="6">
        <v>779654.17</v>
      </c>
      <c r="O66" s="6">
        <v>193619.91</v>
      </c>
    </row>
    <row r="67" spans="1:15" x14ac:dyDescent="0.25">
      <c r="A67" s="272" t="s">
        <v>54</v>
      </c>
      <c r="B67" s="272" t="s">
        <v>82</v>
      </c>
      <c r="C67" s="272" t="s">
        <v>955</v>
      </c>
      <c r="D67" s="6">
        <v>991278.92</v>
      </c>
      <c r="E67" s="6">
        <v>651149.80000000005</v>
      </c>
      <c r="F67" s="6">
        <v>350258.13</v>
      </c>
      <c r="G67" s="6">
        <v>653261.49</v>
      </c>
      <c r="H67" s="6">
        <v>817437.68</v>
      </c>
      <c r="I67" s="6">
        <v>770456.87</v>
      </c>
      <c r="J67" s="6">
        <v>534586.85</v>
      </c>
      <c r="K67" s="6">
        <v>695878.64</v>
      </c>
      <c r="L67" s="6">
        <v>623361.53</v>
      </c>
      <c r="M67" s="6">
        <v>222717.05</v>
      </c>
      <c r="N67" s="6">
        <v>901383.06</v>
      </c>
      <c r="O67" s="6">
        <v>585631.85</v>
      </c>
    </row>
    <row r="68" spans="1:15" x14ac:dyDescent="0.25">
      <c r="A68" s="272" t="s">
        <v>54</v>
      </c>
      <c r="B68" s="272" t="s">
        <v>82</v>
      </c>
      <c r="C68" s="272" t="s">
        <v>956</v>
      </c>
      <c r="D68" s="6">
        <v>769695.79</v>
      </c>
      <c r="E68" s="6">
        <v>416544.01</v>
      </c>
      <c r="F68" s="6">
        <v>260845.93</v>
      </c>
      <c r="G68" s="6">
        <v>589217.22</v>
      </c>
      <c r="H68" s="6">
        <v>816217.86</v>
      </c>
      <c r="I68" s="6">
        <v>921549.78</v>
      </c>
      <c r="J68" s="6">
        <v>268239.90999999997</v>
      </c>
      <c r="K68" s="6">
        <v>665668.49</v>
      </c>
      <c r="L68" s="6">
        <v>746651.99</v>
      </c>
      <c r="M68" s="6">
        <v>162300.76999999999</v>
      </c>
      <c r="N68" s="6">
        <v>281076.2</v>
      </c>
      <c r="O68" s="6">
        <v>413812.25</v>
      </c>
    </row>
    <row r="69" spans="1:15" x14ac:dyDescent="0.25">
      <c r="A69" s="272" t="s">
        <v>54</v>
      </c>
      <c r="B69" s="272" t="s">
        <v>82</v>
      </c>
      <c r="C69" s="272" t="s">
        <v>957</v>
      </c>
      <c r="D69" s="6">
        <v>164082.74</v>
      </c>
      <c r="E69" s="6">
        <v>922789.61</v>
      </c>
      <c r="F69" s="6">
        <v>321192.83</v>
      </c>
      <c r="G69" s="6">
        <v>355722.01</v>
      </c>
      <c r="H69" s="6">
        <v>969121.95</v>
      </c>
      <c r="I69" s="6">
        <v>620440.46</v>
      </c>
      <c r="J69" s="6">
        <v>826722.81</v>
      </c>
      <c r="K69" s="6">
        <v>937814.47</v>
      </c>
      <c r="L69" s="6">
        <v>696764.91</v>
      </c>
      <c r="M69" s="6">
        <v>523089.76</v>
      </c>
      <c r="N69" s="6">
        <v>274408.45</v>
      </c>
      <c r="O69" s="6">
        <v>399293.1</v>
      </c>
    </row>
    <row r="70" spans="1:15" x14ac:dyDescent="0.25">
      <c r="A70" s="272" t="s">
        <v>54</v>
      </c>
      <c r="B70" s="272" t="s">
        <v>82</v>
      </c>
      <c r="C70" s="272" t="s">
        <v>958</v>
      </c>
      <c r="D70" s="6">
        <v>311820.01</v>
      </c>
      <c r="E70" s="6">
        <v>615256.97</v>
      </c>
      <c r="F70" s="6">
        <v>329959.09999999998</v>
      </c>
      <c r="G70" s="6">
        <v>781222.79</v>
      </c>
      <c r="H70" s="6">
        <v>685397.17</v>
      </c>
      <c r="I70" s="6">
        <v>646556.86</v>
      </c>
      <c r="J70" s="6">
        <v>386629.92</v>
      </c>
      <c r="K70" s="6">
        <v>797058.08</v>
      </c>
      <c r="L70" s="6">
        <v>681088.58</v>
      </c>
      <c r="M70" s="6">
        <v>324625.09999999998</v>
      </c>
      <c r="N70" s="6">
        <v>257281.52</v>
      </c>
      <c r="O70" s="6">
        <v>565526.96</v>
      </c>
    </row>
    <row r="71" spans="1:15" x14ac:dyDescent="0.25">
      <c r="A71" s="272" t="s">
        <v>54</v>
      </c>
      <c r="B71" s="272" t="s">
        <v>82</v>
      </c>
      <c r="C71" s="272" t="s">
        <v>959</v>
      </c>
      <c r="D71" s="6">
        <v>403351.92</v>
      </c>
      <c r="E71" s="6">
        <v>619861.14</v>
      </c>
      <c r="F71" s="6">
        <v>538520.57999999996</v>
      </c>
      <c r="G71" s="6">
        <v>647035.64</v>
      </c>
      <c r="H71" s="6">
        <v>357567.92</v>
      </c>
      <c r="I71" s="6">
        <v>480522.74</v>
      </c>
      <c r="J71" s="6">
        <v>252531.85</v>
      </c>
      <c r="K71" s="6">
        <v>503265.48</v>
      </c>
      <c r="L71" s="6">
        <v>289630.78999999998</v>
      </c>
      <c r="M71" s="6">
        <v>117303.16</v>
      </c>
      <c r="N71" s="6">
        <v>565833.80000000005</v>
      </c>
      <c r="O71" s="6">
        <v>378040.49</v>
      </c>
    </row>
    <row r="72" spans="1:15" x14ac:dyDescent="0.25">
      <c r="A72" s="272" t="s">
        <v>54</v>
      </c>
      <c r="B72" s="272" t="s">
        <v>55</v>
      </c>
      <c r="C72" s="272" t="s">
        <v>688</v>
      </c>
      <c r="D72" s="6">
        <v>707462.59</v>
      </c>
      <c r="E72" s="6">
        <v>868046.68</v>
      </c>
      <c r="F72" s="6">
        <v>340078.14</v>
      </c>
      <c r="G72" s="6">
        <v>866386.67</v>
      </c>
      <c r="H72" s="6">
        <v>227629.15</v>
      </c>
      <c r="I72" s="6">
        <v>836197.58</v>
      </c>
      <c r="J72" s="6">
        <v>989163.28</v>
      </c>
      <c r="K72" s="6">
        <v>566311.05000000005</v>
      </c>
      <c r="L72" s="6">
        <v>527478.25</v>
      </c>
      <c r="M72" s="6">
        <v>771639.65</v>
      </c>
      <c r="N72" s="6">
        <v>614486.93000000005</v>
      </c>
      <c r="O72" s="6">
        <v>703836.38</v>
      </c>
    </row>
    <row r="73" spans="1:15" x14ac:dyDescent="0.25">
      <c r="A73" s="272" t="s">
        <v>54</v>
      </c>
      <c r="B73" s="272" t="s">
        <v>55</v>
      </c>
      <c r="C73" s="272" t="s">
        <v>960</v>
      </c>
      <c r="D73" s="6">
        <v>650191.41</v>
      </c>
      <c r="E73" s="6">
        <v>823641.84</v>
      </c>
      <c r="F73" s="6">
        <v>715132.09</v>
      </c>
      <c r="G73" s="6">
        <v>327161.07</v>
      </c>
      <c r="H73" s="6">
        <v>790930.25</v>
      </c>
      <c r="I73" s="6">
        <v>167807.64</v>
      </c>
      <c r="J73" s="6">
        <v>965569.73</v>
      </c>
      <c r="K73" s="6">
        <v>649014.15</v>
      </c>
      <c r="L73" s="6">
        <v>720090.57</v>
      </c>
      <c r="M73" s="6">
        <v>299196.25</v>
      </c>
      <c r="N73" s="6">
        <v>407639.14</v>
      </c>
      <c r="O73" s="6">
        <v>283011.93</v>
      </c>
    </row>
    <row r="74" spans="1:15" x14ac:dyDescent="0.25">
      <c r="A74" s="272" t="s">
        <v>54</v>
      </c>
      <c r="B74" s="272" t="s">
        <v>55</v>
      </c>
      <c r="C74" s="272" t="s">
        <v>961</v>
      </c>
      <c r="D74" s="6">
        <v>782264.36</v>
      </c>
      <c r="E74" s="6">
        <v>228012.4</v>
      </c>
      <c r="F74" s="6">
        <v>867790.57</v>
      </c>
      <c r="G74" s="6">
        <v>145748.07</v>
      </c>
      <c r="H74" s="6">
        <v>978231.9</v>
      </c>
      <c r="I74" s="6">
        <v>837552.56</v>
      </c>
      <c r="J74" s="6">
        <v>562239.51</v>
      </c>
      <c r="K74" s="6">
        <v>630962.62</v>
      </c>
      <c r="L74" s="6">
        <v>512989.81</v>
      </c>
      <c r="M74" s="6">
        <v>762520.54</v>
      </c>
      <c r="N74" s="6">
        <v>881688.92</v>
      </c>
      <c r="O74" s="6">
        <v>239007.18</v>
      </c>
    </row>
    <row r="75" spans="1:15" x14ac:dyDescent="0.25">
      <c r="A75" s="272" t="s">
        <v>54</v>
      </c>
      <c r="B75" s="272" t="s">
        <v>55</v>
      </c>
      <c r="C75" s="272" t="s">
        <v>672</v>
      </c>
      <c r="D75" s="6">
        <v>500332.2</v>
      </c>
      <c r="E75" s="6">
        <v>197944.46</v>
      </c>
      <c r="F75" s="6">
        <v>381059.93</v>
      </c>
      <c r="G75" s="6">
        <v>301095.84999999998</v>
      </c>
      <c r="H75" s="6">
        <v>658529.89</v>
      </c>
      <c r="I75" s="6">
        <v>280329.21999999997</v>
      </c>
      <c r="J75" s="6">
        <v>671239.43</v>
      </c>
      <c r="K75" s="6">
        <v>380433.28</v>
      </c>
      <c r="L75" s="6">
        <v>143365.96</v>
      </c>
      <c r="M75" s="6">
        <v>949027.03</v>
      </c>
      <c r="N75" s="6">
        <v>777147.87</v>
      </c>
      <c r="O75" s="6">
        <v>760245.34</v>
      </c>
    </row>
    <row r="76" spans="1:15" x14ac:dyDescent="0.25">
      <c r="A76" s="272" t="s">
        <v>54</v>
      </c>
      <c r="B76" s="272" t="s">
        <v>55</v>
      </c>
      <c r="C76" s="272" t="s">
        <v>962</v>
      </c>
      <c r="D76" s="6">
        <v>294200.07</v>
      </c>
      <c r="E76" s="6">
        <v>655599.24</v>
      </c>
      <c r="F76" s="6">
        <v>495977.87</v>
      </c>
      <c r="G76" s="6">
        <v>321441.95</v>
      </c>
      <c r="H76" s="6">
        <v>385582.06</v>
      </c>
      <c r="I76" s="6">
        <v>833079.59</v>
      </c>
      <c r="J76" s="6">
        <v>735185.83</v>
      </c>
      <c r="K76" s="6">
        <v>878356.23</v>
      </c>
      <c r="L76" s="6">
        <v>738921.53</v>
      </c>
      <c r="M76" s="6">
        <v>760287.94</v>
      </c>
      <c r="N76" s="6">
        <v>335690.85</v>
      </c>
      <c r="O76" s="6">
        <v>424275.61</v>
      </c>
    </row>
    <row r="77" spans="1:15" x14ac:dyDescent="0.25">
      <c r="A77" s="272" t="s">
        <v>54</v>
      </c>
      <c r="B77" s="272" t="s">
        <v>55</v>
      </c>
      <c r="C77" s="272" t="s">
        <v>963</v>
      </c>
      <c r="D77" s="6">
        <v>857715.46</v>
      </c>
      <c r="E77" s="6">
        <v>738081.73</v>
      </c>
      <c r="F77" s="6">
        <v>125894.79</v>
      </c>
      <c r="G77" s="6">
        <v>467655.38</v>
      </c>
      <c r="H77" s="6">
        <v>383862.5</v>
      </c>
      <c r="I77" s="6">
        <v>413149.91</v>
      </c>
      <c r="J77" s="6">
        <v>834608.19</v>
      </c>
      <c r="K77" s="6">
        <v>296114.38</v>
      </c>
      <c r="L77" s="6">
        <v>593930.52</v>
      </c>
      <c r="M77" s="6">
        <v>349957.3</v>
      </c>
      <c r="N77" s="6">
        <v>811359.36</v>
      </c>
      <c r="O77" s="6">
        <v>339443.92</v>
      </c>
    </row>
    <row r="78" spans="1:15" x14ac:dyDescent="0.25">
      <c r="A78" s="272" t="s">
        <v>54</v>
      </c>
      <c r="B78" s="272" t="s">
        <v>55</v>
      </c>
      <c r="C78" s="272" t="s">
        <v>964</v>
      </c>
      <c r="D78" s="6">
        <v>557673.31000000006</v>
      </c>
      <c r="E78" s="6">
        <v>927687.94</v>
      </c>
      <c r="F78" s="6">
        <v>616522.35</v>
      </c>
      <c r="G78" s="6">
        <v>451045.29</v>
      </c>
      <c r="H78" s="6">
        <v>776852.08</v>
      </c>
      <c r="I78" s="6">
        <v>668651.12</v>
      </c>
      <c r="J78" s="6">
        <v>960769.14</v>
      </c>
      <c r="K78" s="6">
        <v>241875.22</v>
      </c>
      <c r="L78" s="6">
        <v>132243.60999999999</v>
      </c>
      <c r="M78" s="6">
        <v>760012.27</v>
      </c>
      <c r="N78" s="6">
        <v>277594.51</v>
      </c>
      <c r="O78" s="6">
        <v>497552.73</v>
      </c>
    </row>
    <row r="79" spans="1:15" x14ac:dyDescent="0.25">
      <c r="A79" s="272" t="s">
        <v>54</v>
      </c>
      <c r="B79" s="272" t="s">
        <v>55</v>
      </c>
      <c r="C79" s="272" t="s">
        <v>649</v>
      </c>
      <c r="D79" s="6">
        <v>692886.31</v>
      </c>
      <c r="E79" s="6">
        <v>346244.8</v>
      </c>
      <c r="F79" s="6">
        <v>654418.21</v>
      </c>
      <c r="G79" s="6">
        <v>570172.16000000003</v>
      </c>
      <c r="H79" s="6">
        <v>549184.87</v>
      </c>
      <c r="I79" s="6">
        <v>794673.97</v>
      </c>
      <c r="J79" s="6">
        <v>886232.28</v>
      </c>
      <c r="K79" s="6">
        <v>172818.36</v>
      </c>
      <c r="L79" s="6">
        <v>562514.41</v>
      </c>
      <c r="M79" s="6">
        <v>613683.18999999994</v>
      </c>
      <c r="N79" s="6">
        <v>909263.12</v>
      </c>
      <c r="O79" s="6">
        <v>570063.78</v>
      </c>
    </row>
    <row r="80" spans="1:15" x14ac:dyDescent="0.25">
      <c r="A80" s="272" t="s">
        <v>54</v>
      </c>
      <c r="B80" s="272" t="s">
        <v>55</v>
      </c>
      <c r="C80" s="272" t="s">
        <v>965</v>
      </c>
      <c r="D80" s="6">
        <v>448195.97</v>
      </c>
      <c r="E80" s="6">
        <v>546349.59</v>
      </c>
      <c r="F80" s="6">
        <v>847250.81</v>
      </c>
      <c r="G80" s="6">
        <v>380198.87</v>
      </c>
      <c r="H80" s="6">
        <v>216381.4</v>
      </c>
      <c r="I80" s="6">
        <v>248201.27</v>
      </c>
      <c r="J80" s="6">
        <v>895933.22</v>
      </c>
      <c r="K80" s="6">
        <v>118897.53</v>
      </c>
      <c r="L80" s="6">
        <v>221057.01</v>
      </c>
      <c r="M80" s="6">
        <v>258633.06</v>
      </c>
      <c r="N80" s="6">
        <v>213693.95</v>
      </c>
      <c r="O80" s="6">
        <v>597898.78</v>
      </c>
    </row>
    <row r="81" spans="1:15" x14ac:dyDescent="0.25">
      <c r="A81" s="272" t="s">
        <v>54</v>
      </c>
      <c r="B81" s="272" t="s">
        <v>55</v>
      </c>
      <c r="C81" s="272" t="s">
        <v>966</v>
      </c>
      <c r="D81" s="6">
        <v>880105.38</v>
      </c>
      <c r="E81" s="6">
        <v>693684.21</v>
      </c>
      <c r="F81" s="6">
        <v>778432.76</v>
      </c>
      <c r="G81" s="6">
        <v>186558.29</v>
      </c>
      <c r="H81" s="6">
        <v>965999.36</v>
      </c>
      <c r="I81" s="6">
        <v>195549.02</v>
      </c>
      <c r="J81" s="6">
        <v>716660.74</v>
      </c>
      <c r="K81" s="6">
        <v>799424.41</v>
      </c>
      <c r="L81" s="6">
        <v>658702</v>
      </c>
      <c r="M81" s="6">
        <v>578089.96</v>
      </c>
      <c r="N81" s="6">
        <v>146825.59</v>
      </c>
      <c r="O81" s="6">
        <v>998298.69</v>
      </c>
    </row>
    <row r="82" spans="1:15" x14ac:dyDescent="0.25">
      <c r="A82" s="272" t="s">
        <v>54</v>
      </c>
      <c r="B82" s="272" t="s">
        <v>55</v>
      </c>
      <c r="C82" s="272" t="s">
        <v>967</v>
      </c>
      <c r="D82" s="6">
        <v>255571.99</v>
      </c>
      <c r="E82" s="6">
        <v>213942.8</v>
      </c>
      <c r="F82" s="6">
        <v>895115.93</v>
      </c>
      <c r="G82" s="6">
        <v>869630.64</v>
      </c>
      <c r="H82" s="6">
        <v>416928</v>
      </c>
      <c r="I82" s="6">
        <v>650596.80000000005</v>
      </c>
      <c r="J82" s="6">
        <v>264540.52</v>
      </c>
      <c r="K82" s="6">
        <v>302091.40000000002</v>
      </c>
      <c r="L82" s="6">
        <v>837493.94</v>
      </c>
      <c r="M82" s="6">
        <v>874331.11</v>
      </c>
      <c r="N82" s="6">
        <v>146566.03</v>
      </c>
      <c r="O82" s="6">
        <v>872807.97</v>
      </c>
    </row>
    <row r="83" spans="1:15" x14ac:dyDescent="0.25">
      <c r="A83" s="272" t="s">
        <v>54</v>
      </c>
      <c r="B83" s="272" t="s">
        <v>55</v>
      </c>
      <c r="C83" s="272" t="s">
        <v>650</v>
      </c>
      <c r="D83" s="6">
        <v>773500.31</v>
      </c>
      <c r="E83" s="6">
        <v>506991.19</v>
      </c>
      <c r="F83" s="6">
        <v>541842.27</v>
      </c>
      <c r="G83" s="6">
        <v>413479.85</v>
      </c>
      <c r="H83" s="6">
        <v>246979.8</v>
      </c>
      <c r="I83" s="6">
        <v>328685.98</v>
      </c>
      <c r="J83" s="6">
        <v>115837.64</v>
      </c>
      <c r="K83" s="6">
        <v>390773.05</v>
      </c>
      <c r="L83" s="6">
        <v>814645.56</v>
      </c>
      <c r="M83" s="6">
        <v>683960.71</v>
      </c>
      <c r="N83" s="6">
        <v>619204.69999999995</v>
      </c>
      <c r="O83" s="6">
        <v>424047.87</v>
      </c>
    </row>
    <row r="84" spans="1:15" x14ac:dyDescent="0.25">
      <c r="A84" s="272" t="s">
        <v>54</v>
      </c>
      <c r="B84" s="272" t="s">
        <v>55</v>
      </c>
      <c r="C84" s="272" t="s">
        <v>651</v>
      </c>
      <c r="D84" s="6">
        <v>822061.1</v>
      </c>
      <c r="E84" s="6">
        <v>939902.34</v>
      </c>
      <c r="F84" s="6">
        <v>693519.28</v>
      </c>
      <c r="G84" s="6">
        <v>377230.78</v>
      </c>
      <c r="H84" s="6">
        <v>189974.41</v>
      </c>
      <c r="I84" s="6">
        <v>822627.72</v>
      </c>
      <c r="J84" s="6">
        <v>499516.52</v>
      </c>
      <c r="K84" s="6">
        <v>149892.12</v>
      </c>
      <c r="L84" s="6">
        <v>653471.62</v>
      </c>
      <c r="M84" s="6">
        <v>998674.4</v>
      </c>
      <c r="N84" s="6">
        <v>831863.89</v>
      </c>
      <c r="O84" s="6">
        <v>770739.37</v>
      </c>
    </row>
    <row r="85" spans="1:15" x14ac:dyDescent="0.25">
      <c r="A85" s="272" t="s">
        <v>54</v>
      </c>
      <c r="B85" s="272" t="s">
        <v>55</v>
      </c>
      <c r="C85" s="272" t="s">
        <v>968</v>
      </c>
      <c r="D85" s="6">
        <v>755041.27</v>
      </c>
      <c r="E85" s="6">
        <v>696694.36</v>
      </c>
      <c r="F85" s="6">
        <v>260681.55</v>
      </c>
      <c r="G85" s="6">
        <v>778220.97</v>
      </c>
      <c r="H85" s="6">
        <v>784488.98</v>
      </c>
      <c r="I85" s="6">
        <v>203461.01</v>
      </c>
      <c r="J85" s="6">
        <v>722371.88</v>
      </c>
      <c r="K85" s="6">
        <v>236546.29</v>
      </c>
      <c r="L85" s="6">
        <v>329728.33</v>
      </c>
      <c r="M85" s="6">
        <v>852870.09</v>
      </c>
      <c r="N85" s="6">
        <v>880584.12</v>
      </c>
      <c r="O85" s="6">
        <v>484157.73</v>
      </c>
    </row>
    <row r="86" spans="1:15" x14ac:dyDescent="0.25">
      <c r="A86" s="272" t="s">
        <v>54</v>
      </c>
      <c r="B86" s="272" t="s">
        <v>55</v>
      </c>
      <c r="C86" s="272" t="s">
        <v>969</v>
      </c>
      <c r="D86" s="6">
        <v>789612.06</v>
      </c>
      <c r="E86" s="6">
        <v>406469.79</v>
      </c>
      <c r="F86" s="6">
        <v>938248.72</v>
      </c>
      <c r="G86" s="6">
        <v>456871.27</v>
      </c>
      <c r="H86" s="6">
        <v>464194.94</v>
      </c>
      <c r="I86" s="6">
        <v>949236.72</v>
      </c>
      <c r="J86" s="6">
        <v>889173.91</v>
      </c>
      <c r="K86" s="6">
        <v>877466.94</v>
      </c>
      <c r="L86" s="6">
        <v>828924.58</v>
      </c>
      <c r="M86" s="6">
        <v>428076.28</v>
      </c>
      <c r="N86" s="6">
        <v>989587.78</v>
      </c>
      <c r="O86" s="6">
        <v>863823.82</v>
      </c>
    </row>
    <row r="87" spans="1:15" x14ac:dyDescent="0.25">
      <c r="A87" s="272" t="s">
        <v>54</v>
      </c>
      <c r="B87" s="272" t="s">
        <v>55</v>
      </c>
      <c r="C87" s="272" t="s">
        <v>970</v>
      </c>
      <c r="D87" s="6">
        <v>526641.91</v>
      </c>
      <c r="E87" s="6">
        <v>151300.63</v>
      </c>
      <c r="F87" s="6">
        <v>996830.21</v>
      </c>
      <c r="G87" s="6">
        <v>145184.57</v>
      </c>
      <c r="H87" s="6">
        <v>556418.35</v>
      </c>
      <c r="I87" s="6">
        <v>559926.56000000006</v>
      </c>
      <c r="J87" s="6">
        <v>959278.13</v>
      </c>
      <c r="K87" s="6">
        <v>934272.75</v>
      </c>
      <c r="L87" s="6">
        <v>860273.07</v>
      </c>
      <c r="M87" s="6">
        <v>623516.46</v>
      </c>
      <c r="N87" s="6">
        <v>360413.16</v>
      </c>
      <c r="O87" s="6">
        <v>467289.96</v>
      </c>
    </row>
    <row r="88" spans="1:15" x14ac:dyDescent="0.25">
      <c r="A88" s="272" t="s">
        <v>54</v>
      </c>
      <c r="B88" s="272" t="s">
        <v>55</v>
      </c>
      <c r="C88" s="272" t="s">
        <v>971</v>
      </c>
      <c r="D88" s="6">
        <v>663362.31000000006</v>
      </c>
      <c r="E88" s="6">
        <v>401076</v>
      </c>
      <c r="F88" s="6">
        <v>641575.56999999995</v>
      </c>
      <c r="G88" s="6">
        <v>362915.9</v>
      </c>
      <c r="H88" s="6">
        <v>818119.15</v>
      </c>
      <c r="I88" s="6">
        <v>599736.14</v>
      </c>
      <c r="J88" s="6">
        <v>218505.74</v>
      </c>
      <c r="K88" s="6">
        <v>363195.19</v>
      </c>
      <c r="L88" s="6">
        <v>399040.74</v>
      </c>
      <c r="M88" s="6">
        <v>493458.12</v>
      </c>
      <c r="N88" s="6">
        <v>166504.78</v>
      </c>
      <c r="O88" s="6">
        <v>442981.24</v>
      </c>
    </row>
    <row r="89" spans="1:15" x14ac:dyDescent="0.25">
      <c r="A89" s="272" t="s">
        <v>54</v>
      </c>
      <c r="B89" s="272" t="s">
        <v>55</v>
      </c>
      <c r="C89" s="272" t="s">
        <v>972</v>
      </c>
      <c r="D89" s="6">
        <v>720144.19</v>
      </c>
      <c r="E89" s="6">
        <v>321389.65000000002</v>
      </c>
      <c r="F89" s="6">
        <v>341382.38</v>
      </c>
      <c r="G89" s="6">
        <v>832689.6</v>
      </c>
      <c r="H89" s="6">
        <v>253402.29</v>
      </c>
      <c r="I89" s="6">
        <v>833920.07</v>
      </c>
      <c r="J89" s="6">
        <v>888926.43</v>
      </c>
      <c r="K89" s="6">
        <v>648293.1</v>
      </c>
      <c r="L89" s="6">
        <v>586916.14</v>
      </c>
      <c r="M89" s="6">
        <v>156514.59</v>
      </c>
      <c r="N89" s="6">
        <v>363444.28</v>
      </c>
      <c r="O89" s="6">
        <v>980713.95</v>
      </c>
    </row>
    <row r="90" spans="1:15" x14ac:dyDescent="0.25">
      <c r="A90" s="272" t="s">
        <v>54</v>
      </c>
      <c r="B90" s="272" t="s">
        <v>55</v>
      </c>
      <c r="C90" s="272" t="s">
        <v>973</v>
      </c>
      <c r="D90" s="6">
        <v>260994.65</v>
      </c>
      <c r="E90" s="6">
        <v>641023.03</v>
      </c>
      <c r="F90" s="6">
        <v>699813.93</v>
      </c>
      <c r="G90" s="6">
        <v>601373.67000000004</v>
      </c>
      <c r="H90" s="6">
        <v>988652.61</v>
      </c>
      <c r="I90" s="6">
        <v>608546.09</v>
      </c>
      <c r="J90" s="6">
        <v>645374.38</v>
      </c>
      <c r="K90" s="6">
        <v>976364.8</v>
      </c>
      <c r="L90" s="6">
        <v>391214.07</v>
      </c>
      <c r="M90" s="6">
        <v>944419.28</v>
      </c>
      <c r="N90" s="6">
        <v>129645.67</v>
      </c>
      <c r="O90" s="6">
        <v>404041.8</v>
      </c>
    </row>
    <row r="91" spans="1:15" x14ac:dyDescent="0.25">
      <c r="A91" s="272" t="s">
        <v>54</v>
      </c>
      <c r="B91" s="272" t="s">
        <v>55</v>
      </c>
      <c r="C91" s="272" t="s">
        <v>974</v>
      </c>
      <c r="D91" s="6">
        <v>909293.76</v>
      </c>
      <c r="E91" s="6">
        <v>318550.12</v>
      </c>
      <c r="F91" s="6">
        <v>486914.28</v>
      </c>
      <c r="G91" s="6">
        <v>890776.14</v>
      </c>
      <c r="H91" s="6">
        <v>679925.12</v>
      </c>
      <c r="I91" s="6">
        <v>993956.72</v>
      </c>
      <c r="J91" s="6">
        <v>742512.89</v>
      </c>
      <c r="K91" s="6">
        <v>626179.05000000005</v>
      </c>
      <c r="L91" s="6">
        <v>768302.81</v>
      </c>
      <c r="M91" s="6">
        <v>571083.98</v>
      </c>
      <c r="N91" s="6">
        <v>696588.08</v>
      </c>
      <c r="O91" s="6">
        <v>326661.59999999998</v>
      </c>
    </row>
    <row r="92" spans="1:15" x14ac:dyDescent="0.25">
      <c r="A92" s="272" t="s">
        <v>54</v>
      </c>
      <c r="B92" s="272" t="s">
        <v>55</v>
      </c>
      <c r="C92" s="272" t="s">
        <v>975</v>
      </c>
      <c r="D92" s="6">
        <v>502673.3</v>
      </c>
      <c r="E92" s="6">
        <v>969333.43</v>
      </c>
      <c r="F92" s="6">
        <v>805998.56</v>
      </c>
      <c r="G92" s="6">
        <v>846737.27</v>
      </c>
      <c r="H92" s="6">
        <v>750268.29</v>
      </c>
      <c r="I92" s="6">
        <v>960662.43</v>
      </c>
      <c r="J92" s="6">
        <v>128228.26</v>
      </c>
      <c r="K92" s="6">
        <v>649464.63</v>
      </c>
      <c r="L92" s="6">
        <v>154385.53</v>
      </c>
      <c r="M92" s="6">
        <v>945272.03</v>
      </c>
      <c r="N92" s="6">
        <v>325707.25</v>
      </c>
      <c r="O92" s="6">
        <v>784486.7</v>
      </c>
    </row>
    <row r="93" spans="1:15" x14ac:dyDescent="0.25">
      <c r="A93" s="272" t="s">
        <v>54</v>
      </c>
      <c r="B93" s="272" t="s">
        <v>55</v>
      </c>
      <c r="C93" s="272" t="s">
        <v>976</v>
      </c>
      <c r="D93" s="6">
        <v>765145.18</v>
      </c>
      <c r="E93" s="6">
        <v>540476.68999999994</v>
      </c>
      <c r="F93" s="6">
        <v>696577.87</v>
      </c>
      <c r="G93" s="6">
        <v>831906.44</v>
      </c>
      <c r="H93" s="6">
        <v>535983.5</v>
      </c>
      <c r="I93" s="6">
        <v>321114.98</v>
      </c>
      <c r="J93" s="6">
        <v>476560.07</v>
      </c>
      <c r="K93" s="6">
        <v>499884.91</v>
      </c>
      <c r="L93" s="6">
        <v>990857.88</v>
      </c>
      <c r="M93" s="6">
        <v>309696.8</v>
      </c>
      <c r="N93" s="6">
        <v>650635.13</v>
      </c>
      <c r="O93" s="6">
        <v>123302.05</v>
      </c>
    </row>
    <row r="94" spans="1:15" x14ac:dyDescent="0.25">
      <c r="A94" s="272" t="s">
        <v>54</v>
      </c>
      <c r="B94" s="272" t="s">
        <v>87</v>
      </c>
      <c r="C94" s="272" t="s">
        <v>689</v>
      </c>
      <c r="D94" s="6">
        <v>639057.56999999995</v>
      </c>
      <c r="E94" s="6">
        <v>311752.44</v>
      </c>
      <c r="F94" s="6">
        <v>982512.03</v>
      </c>
      <c r="G94" s="6">
        <v>992195.78</v>
      </c>
      <c r="H94" s="6">
        <v>690129.53</v>
      </c>
      <c r="I94" s="6">
        <v>867288.3</v>
      </c>
      <c r="J94" s="6">
        <v>688314.81</v>
      </c>
      <c r="K94" s="6">
        <v>368845.99</v>
      </c>
      <c r="L94" s="6">
        <v>987130.74</v>
      </c>
      <c r="M94" s="6">
        <v>555278.15</v>
      </c>
      <c r="N94" s="6">
        <v>244899.27</v>
      </c>
      <c r="O94" s="6">
        <v>235715.04</v>
      </c>
    </row>
    <row r="95" spans="1:15" x14ac:dyDescent="0.25">
      <c r="A95" s="272" t="s">
        <v>54</v>
      </c>
      <c r="B95" s="272" t="s">
        <v>87</v>
      </c>
      <c r="C95" s="272" t="s">
        <v>977</v>
      </c>
      <c r="D95" s="6">
        <v>338455.5</v>
      </c>
      <c r="E95" s="6">
        <v>604790.30000000005</v>
      </c>
      <c r="F95" s="6">
        <v>883261.03</v>
      </c>
      <c r="G95" s="6">
        <v>476224.49</v>
      </c>
      <c r="H95" s="6">
        <v>864336.01</v>
      </c>
      <c r="I95" s="6">
        <v>336001.49</v>
      </c>
      <c r="J95" s="6">
        <v>676619.64</v>
      </c>
      <c r="K95" s="6">
        <v>364391.3</v>
      </c>
      <c r="L95" s="6">
        <v>169223.9</v>
      </c>
      <c r="M95" s="6">
        <v>716921.69</v>
      </c>
      <c r="N95" s="6">
        <v>821216.1</v>
      </c>
      <c r="O95" s="6">
        <v>776511.62</v>
      </c>
    </row>
    <row r="96" spans="1:15" x14ac:dyDescent="0.25">
      <c r="A96" s="272" t="s">
        <v>54</v>
      </c>
      <c r="B96" s="272" t="s">
        <v>87</v>
      </c>
      <c r="C96" s="272" t="s">
        <v>978</v>
      </c>
      <c r="D96" s="6">
        <v>269823.40000000002</v>
      </c>
      <c r="E96" s="6">
        <v>816142.6</v>
      </c>
      <c r="F96" s="6">
        <v>652491.96</v>
      </c>
      <c r="G96" s="6">
        <v>650343.27</v>
      </c>
      <c r="H96" s="6">
        <v>285727.2</v>
      </c>
      <c r="I96" s="6">
        <v>260233.73</v>
      </c>
      <c r="J96" s="6">
        <v>962762.48</v>
      </c>
      <c r="K96" s="6">
        <v>703294.37</v>
      </c>
      <c r="L96" s="6">
        <v>113447.97</v>
      </c>
      <c r="M96" s="6">
        <v>691735.85</v>
      </c>
      <c r="N96" s="6">
        <v>638524.18000000005</v>
      </c>
      <c r="O96" s="6">
        <v>311308.84999999998</v>
      </c>
    </row>
    <row r="97" spans="1:15" x14ac:dyDescent="0.25">
      <c r="A97" s="272" t="s">
        <v>54</v>
      </c>
      <c r="B97" s="272" t="s">
        <v>87</v>
      </c>
      <c r="C97" s="272" t="s">
        <v>979</v>
      </c>
      <c r="D97" s="6">
        <v>563294.25</v>
      </c>
      <c r="E97" s="6">
        <v>474183.54</v>
      </c>
      <c r="F97" s="6">
        <v>592057.56000000006</v>
      </c>
      <c r="G97" s="6">
        <v>554561.9</v>
      </c>
      <c r="H97" s="6">
        <v>919955.92</v>
      </c>
      <c r="I97" s="6">
        <v>139538.94</v>
      </c>
      <c r="J97" s="6">
        <v>380419.01</v>
      </c>
      <c r="K97" s="6">
        <v>140089.75</v>
      </c>
      <c r="L97" s="6">
        <v>752715.4</v>
      </c>
      <c r="M97" s="6">
        <v>894706.43</v>
      </c>
      <c r="N97" s="6">
        <v>549142.4</v>
      </c>
      <c r="O97" s="6">
        <v>656895.6</v>
      </c>
    </row>
    <row r="98" spans="1:15" x14ac:dyDescent="0.25">
      <c r="A98" s="272" t="s">
        <v>54</v>
      </c>
      <c r="B98" s="272" t="s">
        <v>87</v>
      </c>
      <c r="C98" s="272" t="s">
        <v>677</v>
      </c>
      <c r="D98" s="6">
        <v>996498.95</v>
      </c>
      <c r="E98" s="6">
        <v>553869.61</v>
      </c>
      <c r="F98" s="6">
        <v>326604.43</v>
      </c>
      <c r="G98" s="6">
        <v>885412.3</v>
      </c>
      <c r="H98" s="6">
        <v>698691.51</v>
      </c>
      <c r="I98" s="6">
        <v>719397.91</v>
      </c>
      <c r="J98" s="6">
        <v>823704.91</v>
      </c>
      <c r="K98" s="6">
        <v>599525.06000000006</v>
      </c>
      <c r="L98" s="6">
        <v>683528.5</v>
      </c>
      <c r="M98" s="6">
        <v>410689.38</v>
      </c>
      <c r="N98" s="6">
        <v>681293.02</v>
      </c>
      <c r="O98" s="6">
        <v>484799.8</v>
      </c>
    </row>
    <row r="99" spans="1:15" x14ac:dyDescent="0.25">
      <c r="A99" s="272" t="s">
        <v>54</v>
      </c>
      <c r="B99" s="272" t="s">
        <v>87</v>
      </c>
      <c r="C99" s="272" t="s">
        <v>980</v>
      </c>
      <c r="D99" s="6">
        <v>213717.8</v>
      </c>
      <c r="E99" s="6">
        <v>948342.7</v>
      </c>
      <c r="F99" s="6">
        <v>515719.78</v>
      </c>
      <c r="G99" s="6">
        <v>858164.84</v>
      </c>
      <c r="H99" s="6">
        <v>910558.06</v>
      </c>
      <c r="I99" s="6">
        <v>885475.93</v>
      </c>
      <c r="J99" s="6">
        <v>900867.61</v>
      </c>
      <c r="K99" s="6">
        <v>412713.9</v>
      </c>
      <c r="L99" s="6">
        <v>650888.49</v>
      </c>
      <c r="M99" s="6">
        <v>413006.75</v>
      </c>
      <c r="N99" s="6">
        <v>364628.53</v>
      </c>
      <c r="O99" s="6">
        <v>231558.3</v>
      </c>
    </row>
    <row r="100" spans="1:15" x14ac:dyDescent="0.25">
      <c r="A100" s="272" t="s">
        <v>54</v>
      </c>
      <c r="B100" s="272" t="s">
        <v>87</v>
      </c>
      <c r="C100" s="272" t="s">
        <v>981</v>
      </c>
      <c r="D100" s="6">
        <v>851884.19</v>
      </c>
      <c r="E100" s="6">
        <v>847627.59</v>
      </c>
      <c r="F100" s="6">
        <v>694039.01</v>
      </c>
      <c r="G100" s="6">
        <v>560708.57999999996</v>
      </c>
      <c r="H100" s="6">
        <v>675552.54</v>
      </c>
      <c r="I100" s="6">
        <v>558938.04</v>
      </c>
      <c r="J100" s="6">
        <v>170584.49</v>
      </c>
      <c r="K100" s="6">
        <v>253096.34</v>
      </c>
      <c r="L100" s="6">
        <v>162059.38</v>
      </c>
      <c r="M100" s="6">
        <v>661206.02</v>
      </c>
      <c r="N100" s="6">
        <v>702704.9</v>
      </c>
      <c r="O100" s="6">
        <v>863079.97</v>
      </c>
    </row>
    <row r="101" spans="1:15" x14ac:dyDescent="0.25">
      <c r="A101" s="272" t="s">
        <v>54</v>
      </c>
      <c r="B101" s="272" t="s">
        <v>87</v>
      </c>
      <c r="C101" s="272" t="s">
        <v>982</v>
      </c>
      <c r="D101" s="6">
        <v>321077.05</v>
      </c>
      <c r="E101" s="6">
        <v>395759.91</v>
      </c>
      <c r="F101" s="6">
        <v>432024.45</v>
      </c>
      <c r="G101" s="6">
        <v>916569.62</v>
      </c>
      <c r="H101" s="6">
        <v>177551.62</v>
      </c>
      <c r="I101" s="6">
        <v>442801.44</v>
      </c>
      <c r="J101" s="6">
        <v>502775.41</v>
      </c>
      <c r="K101" s="6">
        <v>217033.89</v>
      </c>
      <c r="L101" s="6">
        <v>652474.6</v>
      </c>
      <c r="M101" s="6">
        <v>318116.68</v>
      </c>
      <c r="N101" s="6">
        <v>973008.15</v>
      </c>
      <c r="O101" s="6">
        <v>694390.56</v>
      </c>
    </row>
    <row r="102" spans="1:15" x14ac:dyDescent="0.25">
      <c r="A102" s="272" t="s">
        <v>54</v>
      </c>
      <c r="B102" s="272" t="s">
        <v>87</v>
      </c>
      <c r="C102" s="272" t="s">
        <v>983</v>
      </c>
      <c r="D102" s="6">
        <v>301189.69</v>
      </c>
      <c r="E102" s="6">
        <v>399072.74</v>
      </c>
      <c r="F102" s="6">
        <v>738799.57</v>
      </c>
      <c r="G102" s="6">
        <v>264161.19</v>
      </c>
      <c r="H102" s="6">
        <v>770284.11</v>
      </c>
      <c r="I102" s="6">
        <v>499210.31</v>
      </c>
      <c r="J102" s="6">
        <v>821439.55</v>
      </c>
      <c r="K102" s="6">
        <v>428919.46</v>
      </c>
      <c r="L102" s="6">
        <v>736310.86</v>
      </c>
      <c r="M102" s="6">
        <v>758409.6</v>
      </c>
      <c r="N102" s="6">
        <v>830129.04</v>
      </c>
      <c r="O102" s="6">
        <v>384646.95</v>
      </c>
    </row>
    <row r="103" spans="1:15" x14ac:dyDescent="0.25">
      <c r="A103" s="272" t="s">
        <v>54</v>
      </c>
      <c r="B103" s="272" t="s">
        <v>87</v>
      </c>
      <c r="C103" s="272" t="s">
        <v>984</v>
      </c>
      <c r="D103" s="6">
        <v>555032.68999999994</v>
      </c>
      <c r="E103" s="6">
        <v>183305.31</v>
      </c>
      <c r="F103" s="6">
        <v>988415.73</v>
      </c>
      <c r="G103" s="6">
        <v>511219</v>
      </c>
      <c r="H103" s="6">
        <v>722733.86</v>
      </c>
      <c r="I103" s="6">
        <v>136198.93</v>
      </c>
      <c r="J103" s="6">
        <v>864996.68</v>
      </c>
      <c r="K103" s="6">
        <v>568407.53</v>
      </c>
      <c r="L103" s="6">
        <v>803635.91</v>
      </c>
      <c r="M103" s="6">
        <v>474551.73</v>
      </c>
      <c r="N103" s="6">
        <v>522672.46</v>
      </c>
      <c r="O103" s="6">
        <v>289116.39</v>
      </c>
    </row>
    <row r="104" spans="1:15" x14ac:dyDescent="0.25">
      <c r="A104" s="272" t="s">
        <v>54</v>
      </c>
      <c r="B104" s="272" t="s">
        <v>87</v>
      </c>
      <c r="C104" s="272" t="s">
        <v>71</v>
      </c>
      <c r="D104" s="6">
        <v>610900.27</v>
      </c>
      <c r="E104" s="6">
        <v>655818.03</v>
      </c>
      <c r="F104" s="6">
        <v>915207.95</v>
      </c>
      <c r="G104" s="6">
        <v>978498.08</v>
      </c>
      <c r="H104" s="6">
        <v>133706.18</v>
      </c>
      <c r="I104" s="6">
        <v>562763.74</v>
      </c>
      <c r="J104" s="6">
        <v>705465.36</v>
      </c>
      <c r="K104" s="6">
        <v>357656.75</v>
      </c>
      <c r="L104" s="6">
        <v>956461.59</v>
      </c>
      <c r="M104" s="6">
        <v>444076.75</v>
      </c>
      <c r="N104" s="6">
        <v>735664.96</v>
      </c>
      <c r="O104" s="6">
        <v>880664.32</v>
      </c>
    </row>
    <row r="105" spans="1:15" x14ac:dyDescent="0.25">
      <c r="A105" s="272" t="s">
        <v>54</v>
      </c>
      <c r="B105" s="272" t="s">
        <v>87</v>
      </c>
      <c r="C105" s="272" t="s">
        <v>985</v>
      </c>
      <c r="D105" s="6">
        <v>191573.44</v>
      </c>
      <c r="E105" s="6">
        <v>432438.32</v>
      </c>
      <c r="F105" s="6">
        <v>373469.66</v>
      </c>
      <c r="G105" s="6">
        <v>209544.21</v>
      </c>
      <c r="H105" s="6">
        <v>567725.41</v>
      </c>
      <c r="I105" s="6">
        <v>691345.94</v>
      </c>
      <c r="J105" s="6">
        <v>364094.25</v>
      </c>
      <c r="K105" s="6">
        <v>148158.01999999999</v>
      </c>
      <c r="L105" s="6">
        <v>193309.46</v>
      </c>
      <c r="M105" s="6">
        <v>403565.76</v>
      </c>
      <c r="N105" s="6">
        <v>150650.94</v>
      </c>
      <c r="O105" s="6">
        <v>769267.13</v>
      </c>
    </row>
    <row r="106" spans="1:15" x14ac:dyDescent="0.25">
      <c r="A106" s="272" t="s">
        <v>54</v>
      </c>
      <c r="B106" s="272" t="s">
        <v>87</v>
      </c>
      <c r="C106" s="272" t="s">
        <v>986</v>
      </c>
      <c r="D106" s="6">
        <v>130616.86</v>
      </c>
      <c r="E106" s="6">
        <v>952123.81</v>
      </c>
      <c r="F106" s="6">
        <v>506071.47</v>
      </c>
      <c r="G106" s="6">
        <v>638812.91</v>
      </c>
      <c r="H106" s="6">
        <v>843142.19</v>
      </c>
      <c r="I106" s="6">
        <v>852841.44</v>
      </c>
      <c r="J106" s="6">
        <v>921137.78</v>
      </c>
      <c r="K106" s="6">
        <v>562126.81999999995</v>
      </c>
      <c r="L106" s="6">
        <v>997806.92</v>
      </c>
      <c r="M106" s="6">
        <v>559121.86</v>
      </c>
      <c r="N106" s="6">
        <v>413288.41</v>
      </c>
      <c r="O106" s="6">
        <v>910112.81</v>
      </c>
    </row>
    <row r="107" spans="1:15" x14ac:dyDescent="0.25">
      <c r="A107" s="272" t="s">
        <v>54</v>
      </c>
      <c r="B107" s="272" t="s">
        <v>87</v>
      </c>
      <c r="C107" s="272" t="s">
        <v>987</v>
      </c>
      <c r="D107" s="6">
        <v>309317.21999999997</v>
      </c>
      <c r="E107" s="6">
        <v>259739.92</v>
      </c>
      <c r="F107" s="6">
        <v>700414.38</v>
      </c>
      <c r="G107" s="6">
        <v>297891.94</v>
      </c>
      <c r="H107" s="6">
        <v>176803.54</v>
      </c>
      <c r="I107" s="6">
        <v>410251.46</v>
      </c>
      <c r="J107" s="6">
        <v>591649.72</v>
      </c>
      <c r="K107" s="6">
        <v>855736.93</v>
      </c>
      <c r="L107" s="6">
        <v>975554.38</v>
      </c>
      <c r="M107" s="6">
        <v>829757.13</v>
      </c>
      <c r="N107" s="6">
        <v>565791.79</v>
      </c>
      <c r="O107" s="6">
        <v>678170.12</v>
      </c>
    </row>
    <row r="108" spans="1:15" x14ac:dyDescent="0.25">
      <c r="A108" s="272" t="s">
        <v>54</v>
      </c>
      <c r="B108" s="272" t="s">
        <v>87</v>
      </c>
      <c r="C108" s="272" t="s">
        <v>988</v>
      </c>
      <c r="D108" s="6">
        <v>556516.82999999996</v>
      </c>
      <c r="E108" s="6">
        <v>555749.42000000004</v>
      </c>
      <c r="F108" s="6">
        <v>155417.44</v>
      </c>
      <c r="G108" s="6">
        <v>994681.97</v>
      </c>
      <c r="H108" s="6">
        <v>781821.28</v>
      </c>
      <c r="I108" s="6">
        <v>297803.42</v>
      </c>
      <c r="J108" s="6">
        <v>698510.08</v>
      </c>
      <c r="K108" s="6">
        <v>641504.47</v>
      </c>
      <c r="L108" s="6">
        <v>840478.5</v>
      </c>
      <c r="M108" s="6">
        <v>424962.03</v>
      </c>
      <c r="N108" s="6">
        <v>850716.64</v>
      </c>
      <c r="O108" s="6">
        <v>615644.99</v>
      </c>
    </row>
    <row r="109" spans="1:15" x14ac:dyDescent="0.25">
      <c r="A109" s="272" t="s">
        <v>54</v>
      </c>
      <c r="B109" s="272" t="s">
        <v>70</v>
      </c>
      <c r="C109" s="272" t="s">
        <v>690</v>
      </c>
      <c r="D109" s="6">
        <v>307006.8</v>
      </c>
      <c r="E109" s="6">
        <v>747490.33</v>
      </c>
      <c r="F109" s="6">
        <v>337938.26</v>
      </c>
      <c r="G109" s="6">
        <v>707072.41</v>
      </c>
      <c r="H109" s="6">
        <v>474735.11</v>
      </c>
      <c r="I109" s="6">
        <v>503444.84</v>
      </c>
      <c r="J109" s="6">
        <v>457174.59</v>
      </c>
      <c r="K109" s="6">
        <v>733724.47</v>
      </c>
      <c r="L109" s="6">
        <v>272860.40000000002</v>
      </c>
      <c r="M109" s="6">
        <v>770154.16</v>
      </c>
      <c r="N109" s="6">
        <v>797428.81</v>
      </c>
      <c r="O109" s="6">
        <v>271899.06</v>
      </c>
    </row>
    <row r="110" spans="1:15" x14ac:dyDescent="0.25">
      <c r="A110" s="272" t="s">
        <v>54</v>
      </c>
      <c r="B110" s="272" t="s">
        <v>70</v>
      </c>
      <c r="C110" s="272" t="s">
        <v>989</v>
      </c>
      <c r="D110" s="6">
        <v>167870.82</v>
      </c>
      <c r="E110" s="6">
        <v>561373.49</v>
      </c>
      <c r="F110" s="6">
        <v>288454.65999999997</v>
      </c>
      <c r="G110" s="6">
        <v>596597.21</v>
      </c>
      <c r="H110" s="6">
        <v>337878.77</v>
      </c>
      <c r="I110" s="6">
        <v>969677.37</v>
      </c>
      <c r="J110" s="6">
        <v>327723.39</v>
      </c>
      <c r="K110" s="6">
        <v>331235.89</v>
      </c>
      <c r="L110" s="6">
        <v>543809.1</v>
      </c>
      <c r="M110" s="6">
        <v>385328.13</v>
      </c>
      <c r="N110" s="6">
        <v>797345.63</v>
      </c>
      <c r="O110" s="6">
        <v>838661.84</v>
      </c>
    </row>
    <row r="111" spans="1:15" x14ac:dyDescent="0.25">
      <c r="A111" s="272" t="s">
        <v>54</v>
      </c>
      <c r="B111" s="272" t="s">
        <v>70</v>
      </c>
      <c r="C111" s="272" t="s">
        <v>990</v>
      </c>
      <c r="D111" s="6">
        <v>710102.61</v>
      </c>
      <c r="E111" s="6">
        <v>781188.5</v>
      </c>
      <c r="F111" s="6">
        <v>385388.63</v>
      </c>
      <c r="G111" s="6">
        <v>955841.87</v>
      </c>
      <c r="H111" s="6">
        <v>307969.36</v>
      </c>
      <c r="I111" s="6">
        <v>901399.37</v>
      </c>
      <c r="J111" s="6">
        <v>831030.02</v>
      </c>
      <c r="K111" s="6">
        <v>254591.88</v>
      </c>
      <c r="L111" s="6">
        <v>891978.4</v>
      </c>
      <c r="M111" s="6">
        <v>177246.83</v>
      </c>
      <c r="N111" s="6">
        <v>324858.83</v>
      </c>
      <c r="O111" s="6">
        <v>837134.3</v>
      </c>
    </row>
    <row r="112" spans="1:15" x14ac:dyDescent="0.25">
      <c r="A112" s="272" t="s">
        <v>54</v>
      </c>
      <c r="B112" s="272" t="s">
        <v>70</v>
      </c>
      <c r="C112" s="272" t="s">
        <v>991</v>
      </c>
      <c r="D112" s="6">
        <v>271223.46999999997</v>
      </c>
      <c r="E112" s="6">
        <v>318859.31</v>
      </c>
      <c r="F112" s="6">
        <v>572514.06000000006</v>
      </c>
      <c r="G112" s="6">
        <v>525715.64</v>
      </c>
      <c r="H112" s="6">
        <v>653856.06000000006</v>
      </c>
      <c r="I112" s="6">
        <v>692136.01</v>
      </c>
      <c r="J112" s="6">
        <v>976708.19</v>
      </c>
      <c r="K112" s="6">
        <v>712902.54</v>
      </c>
      <c r="L112" s="6">
        <v>800643.25</v>
      </c>
      <c r="M112" s="6">
        <v>698594.05</v>
      </c>
      <c r="N112" s="6">
        <v>969415.11</v>
      </c>
      <c r="O112" s="6">
        <v>265650.02</v>
      </c>
    </row>
    <row r="113" spans="1:15" x14ac:dyDescent="0.25">
      <c r="A113" s="272" t="s">
        <v>54</v>
      </c>
      <c r="B113" s="272" t="s">
        <v>70</v>
      </c>
      <c r="C113" s="272" t="s">
        <v>992</v>
      </c>
      <c r="D113" s="6">
        <v>312041.92</v>
      </c>
      <c r="E113" s="6">
        <v>663668.5</v>
      </c>
      <c r="F113" s="6">
        <v>503950.77</v>
      </c>
      <c r="G113" s="6">
        <v>526683.59</v>
      </c>
      <c r="H113" s="6">
        <v>699619.28</v>
      </c>
      <c r="I113" s="6">
        <v>795619.45</v>
      </c>
      <c r="J113" s="6">
        <v>396166.85</v>
      </c>
      <c r="K113" s="6">
        <v>320165.49</v>
      </c>
      <c r="L113" s="6">
        <v>643134.27</v>
      </c>
      <c r="M113" s="6">
        <v>431223.39</v>
      </c>
      <c r="N113" s="6">
        <v>731527.66</v>
      </c>
      <c r="O113" s="6">
        <v>872336.5</v>
      </c>
    </row>
    <row r="114" spans="1:15" x14ac:dyDescent="0.25">
      <c r="A114" s="272" t="s">
        <v>54</v>
      </c>
      <c r="B114" s="272" t="s">
        <v>70</v>
      </c>
      <c r="C114" s="272" t="s">
        <v>993</v>
      </c>
      <c r="D114" s="6">
        <v>320683.58</v>
      </c>
      <c r="E114" s="6">
        <v>507640.68</v>
      </c>
      <c r="F114" s="6">
        <v>603241.59</v>
      </c>
      <c r="G114" s="6">
        <v>657646.17000000004</v>
      </c>
      <c r="H114" s="6">
        <v>264197.37</v>
      </c>
      <c r="I114" s="6">
        <v>811166.94</v>
      </c>
      <c r="J114" s="6">
        <v>828876.59</v>
      </c>
      <c r="K114" s="6">
        <v>779389.39</v>
      </c>
      <c r="L114" s="6">
        <v>655851.27</v>
      </c>
      <c r="M114" s="6">
        <v>116018.08</v>
      </c>
      <c r="N114" s="6">
        <v>608069.46</v>
      </c>
      <c r="O114" s="6">
        <v>409491.58</v>
      </c>
    </row>
    <row r="115" spans="1:15" x14ac:dyDescent="0.25">
      <c r="A115" s="272" t="s">
        <v>54</v>
      </c>
      <c r="B115" s="272" t="s">
        <v>70</v>
      </c>
      <c r="C115" s="272" t="s">
        <v>994</v>
      </c>
      <c r="D115" s="6">
        <v>683301.61</v>
      </c>
      <c r="E115" s="6">
        <v>633518.01</v>
      </c>
      <c r="F115" s="6">
        <v>354020.56</v>
      </c>
      <c r="G115" s="6">
        <v>977091.19</v>
      </c>
      <c r="H115" s="6">
        <v>500893.37</v>
      </c>
      <c r="I115" s="6">
        <v>307639.99</v>
      </c>
      <c r="J115" s="6">
        <v>194524.3</v>
      </c>
      <c r="K115" s="6">
        <v>163627.54</v>
      </c>
      <c r="L115" s="6">
        <v>889453.24</v>
      </c>
      <c r="M115" s="6">
        <v>137600.17000000001</v>
      </c>
      <c r="N115" s="6">
        <v>738534.22</v>
      </c>
      <c r="O115" s="6">
        <v>913987.25</v>
      </c>
    </row>
    <row r="116" spans="1:15" x14ac:dyDescent="0.25">
      <c r="A116" s="272" t="s">
        <v>54</v>
      </c>
      <c r="B116" s="272" t="s">
        <v>73</v>
      </c>
      <c r="C116" s="272" t="s">
        <v>691</v>
      </c>
      <c r="D116" s="6">
        <v>963116.16</v>
      </c>
      <c r="E116" s="6">
        <v>576378.49</v>
      </c>
      <c r="F116" s="6">
        <v>615064.36</v>
      </c>
      <c r="G116" s="6">
        <v>455115.1</v>
      </c>
      <c r="H116" s="6">
        <v>449189.35</v>
      </c>
      <c r="I116" s="6">
        <v>426974.1</v>
      </c>
      <c r="J116" s="6">
        <v>490035.54</v>
      </c>
      <c r="K116" s="6">
        <v>739326.93</v>
      </c>
      <c r="L116" s="6">
        <v>961498.48</v>
      </c>
      <c r="M116" s="6">
        <v>162711.96</v>
      </c>
      <c r="N116" s="6">
        <v>925019.27</v>
      </c>
      <c r="O116" s="6">
        <v>379085.64</v>
      </c>
    </row>
    <row r="117" spans="1:15" x14ac:dyDescent="0.25">
      <c r="A117" s="272" t="s">
        <v>54</v>
      </c>
      <c r="B117" s="272" t="s">
        <v>73</v>
      </c>
      <c r="C117" s="272" t="s">
        <v>995</v>
      </c>
      <c r="D117" s="6">
        <v>318931.36</v>
      </c>
      <c r="E117" s="6">
        <v>308195.89</v>
      </c>
      <c r="F117" s="6">
        <v>847327.44</v>
      </c>
      <c r="G117" s="6">
        <v>330719.7</v>
      </c>
      <c r="H117" s="6">
        <v>685792.26</v>
      </c>
      <c r="I117" s="6">
        <v>998888.15</v>
      </c>
      <c r="J117" s="6">
        <v>204282.63</v>
      </c>
      <c r="K117" s="6">
        <v>901268.97</v>
      </c>
      <c r="L117" s="6">
        <v>673451.24</v>
      </c>
      <c r="M117" s="6">
        <v>642172.13</v>
      </c>
      <c r="N117" s="6">
        <v>530850.72</v>
      </c>
      <c r="O117" s="6">
        <v>601894.24</v>
      </c>
    </row>
    <row r="118" spans="1:15" x14ac:dyDescent="0.25">
      <c r="A118" s="272" t="s">
        <v>54</v>
      </c>
      <c r="B118" s="272" t="s">
        <v>73</v>
      </c>
      <c r="C118" s="272" t="s">
        <v>996</v>
      </c>
      <c r="D118" s="6">
        <v>853324.13</v>
      </c>
      <c r="E118" s="6">
        <v>886175.43</v>
      </c>
      <c r="F118" s="6">
        <v>719297.02</v>
      </c>
      <c r="G118" s="6">
        <v>901402.66</v>
      </c>
      <c r="H118" s="6">
        <v>712118.88</v>
      </c>
      <c r="I118" s="6">
        <v>242946.33</v>
      </c>
      <c r="J118" s="6">
        <v>350706.14</v>
      </c>
      <c r="K118" s="6">
        <v>917555.89</v>
      </c>
      <c r="L118" s="6">
        <v>948848.17</v>
      </c>
      <c r="M118" s="6">
        <v>327354.40999999997</v>
      </c>
      <c r="N118" s="6">
        <v>315745.49</v>
      </c>
      <c r="O118" s="6">
        <v>777818.11</v>
      </c>
    </row>
    <row r="119" spans="1:15" x14ac:dyDescent="0.25">
      <c r="A119" s="272" t="s">
        <v>54</v>
      </c>
      <c r="B119" s="272" t="s">
        <v>73</v>
      </c>
      <c r="C119" s="272" t="s">
        <v>997</v>
      </c>
      <c r="D119" s="6">
        <v>495628.38</v>
      </c>
      <c r="E119" s="6">
        <v>508661.28</v>
      </c>
      <c r="F119" s="6">
        <v>786325.05</v>
      </c>
      <c r="G119" s="6">
        <v>185014.04</v>
      </c>
      <c r="H119" s="6">
        <v>978667.72</v>
      </c>
      <c r="I119" s="6">
        <v>500380.15999999997</v>
      </c>
      <c r="J119" s="6">
        <v>729692.83</v>
      </c>
      <c r="K119" s="6">
        <v>733563.07</v>
      </c>
      <c r="L119" s="6">
        <v>376004.51</v>
      </c>
      <c r="M119" s="6">
        <v>998984.07</v>
      </c>
      <c r="N119" s="6">
        <v>322173.90999999997</v>
      </c>
      <c r="O119" s="6">
        <v>576219.56999999995</v>
      </c>
    </row>
    <row r="120" spans="1:15" x14ac:dyDescent="0.25">
      <c r="A120" s="272" t="s">
        <v>54</v>
      </c>
      <c r="B120" s="272" t="s">
        <v>73</v>
      </c>
      <c r="C120" s="272" t="s">
        <v>998</v>
      </c>
      <c r="D120" s="6">
        <v>798637.4</v>
      </c>
      <c r="E120" s="6">
        <v>335961.22</v>
      </c>
      <c r="F120" s="6">
        <v>177204.77</v>
      </c>
      <c r="G120" s="6">
        <v>833674.71</v>
      </c>
      <c r="H120" s="6">
        <v>139210.49</v>
      </c>
      <c r="I120" s="6">
        <v>213757.64</v>
      </c>
      <c r="J120" s="6">
        <v>640094.82999999996</v>
      </c>
      <c r="K120" s="6">
        <v>666685.05000000005</v>
      </c>
      <c r="L120" s="6">
        <v>790198.5</v>
      </c>
      <c r="M120" s="6">
        <v>175102.54</v>
      </c>
      <c r="N120" s="6">
        <v>564815.06000000006</v>
      </c>
      <c r="O120" s="6">
        <v>158131.35999999999</v>
      </c>
    </row>
    <row r="121" spans="1:15" x14ac:dyDescent="0.25">
      <c r="A121" s="272" t="s">
        <v>54</v>
      </c>
      <c r="B121" s="272" t="s">
        <v>73</v>
      </c>
      <c r="C121" s="272" t="s">
        <v>999</v>
      </c>
      <c r="D121" s="6">
        <v>837711.27</v>
      </c>
      <c r="E121" s="6">
        <v>170212.76</v>
      </c>
      <c r="F121" s="6">
        <v>115363.48</v>
      </c>
      <c r="G121" s="6">
        <v>441791.04</v>
      </c>
      <c r="H121" s="6">
        <v>765192.29</v>
      </c>
      <c r="I121" s="6">
        <v>539259.14</v>
      </c>
      <c r="J121" s="6">
        <v>714398.54</v>
      </c>
      <c r="K121" s="6">
        <v>307573.68</v>
      </c>
      <c r="L121" s="6">
        <v>453452.63</v>
      </c>
      <c r="M121" s="6">
        <v>866914.32</v>
      </c>
      <c r="N121" s="6">
        <v>911714.15</v>
      </c>
      <c r="O121" s="6">
        <v>568882.77</v>
      </c>
    </row>
    <row r="122" spans="1:15" x14ac:dyDescent="0.25">
      <c r="A122" s="272" t="s">
        <v>54</v>
      </c>
      <c r="B122" s="272" t="s">
        <v>73</v>
      </c>
      <c r="C122" s="272" t="s">
        <v>1000</v>
      </c>
      <c r="D122" s="6">
        <v>711646.17</v>
      </c>
      <c r="E122" s="6">
        <v>144398.24</v>
      </c>
      <c r="F122" s="6">
        <v>868567.05</v>
      </c>
      <c r="G122" s="6">
        <v>531866.77</v>
      </c>
      <c r="H122" s="6">
        <v>291464.17</v>
      </c>
      <c r="I122" s="6">
        <v>393810.12</v>
      </c>
      <c r="J122" s="6">
        <v>391205.47</v>
      </c>
      <c r="K122" s="6">
        <v>708952.01</v>
      </c>
      <c r="L122" s="6">
        <v>392525.46</v>
      </c>
      <c r="M122" s="6">
        <v>796550.05</v>
      </c>
      <c r="N122" s="6">
        <v>900932.56</v>
      </c>
      <c r="O122" s="6">
        <v>866752.1</v>
      </c>
    </row>
    <row r="123" spans="1:15" x14ac:dyDescent="0.25">
      <c r="A123" s="272" t="s">
        <v>54</v>
      </c>
      <c r="B123" s="272" t="s">
        <v>73</v>
      </c>
      <c r="C123" s="272" t="s">
        <v>1001</v>
      </c>
      <c r="D123" s="6">
        <v>860978.38</v>
      </c>
      <c r="E123" s="6">
        <v>816195.27</v>
      </c>
      <c r="F123" s="6">
        <v>768967.07</v>
      </c>
      <c r="G123" s="6">
        <v>933774.19</v>
      </c>
      <c r="H123" s="6">
        <v>717693.45</v>
      </c>
      <c r="I123" s="6">
        <v>381729.73</v>
      </c>
      <c r="J123" s="6">
        <v>966239.52</v>
      </c>
      <c r="K123" s="6">
        <v>147479.42000000001</v>
      </c>
      <c r="L123" s="6">
        <v>951155</v>
      </c>
      <c r="M123" s="6">
        <v>620017.97</v>
      </c>
      <c r="N123" s="6">
        <v>979166.11</v>
      </c>
      <c r="O123" s="6">
        <v>587571</v>
      </c>
    </row>
    <row r="124" spans="1:15" x14ac:dyDescent="0.25">
      <c r="A124" s="272" t="s">
        <v>54</v>
      </c>
      <c r="B124" s="272" t="s">
        <v>73</v>
      </c>
      <c r="C124" s="272" t="s">
        <v>1002</v>
      </c>
      <c r="D124" s="6">
        <v>309648.53999999998</v>
      </c>
      <c r="E124" s="6">
        <v>676101.12</v>
      </c>
      <c r="F124" s="6">
        <v>118253.96</v>
      </c>
      <c r="G124" s="6">
        <v>336987.78</v>
      </c>
      <c r="H124" s="6">
        <v>806891.9</v>
      </c>
      <c r="I124" s="6">
        <v>609454.06999999995</v>
      </c>
      <c r="J124" s="6">
        <v>470407.61</v>
      </c>
      <c r="K124" s="6">
        <v>457260.21</v>
      </c>
      <c r="L124" s="6">
        <v>421589.3</v>
      </c>
      <c r="M124" s="6">
        <v>237505.63</v>
      </c>
      <c r="N124" s="6">
        <v>148180.23000000001</v>
      </c>
      <c r="O124" s="6">
        <v>190826.88</v>
      </c>
    </row>
    <row r="125" spans="1:15" x14ac:dyDescent="0.25">
      <c r="A125" s="272" t="s">
        <v>54</v>
      </c>
      <c r="B125" s="272" t="s">
        <v>73</v>
      </c>
      <c r="C125" s="272" t="s">
        <v>1003</v>
      </c>
      <c r="D125" s="6">
        <v>671215.12</v>
      </c>
      <c r="E125" s="6">
        <v>271427.65999999997</v>
      </c>
      <c r="F125" s="6">
        <v>258031.9</v>
      </c>
      <c r="G125" s="6">
        <v>650910.74</v>
      </c>
      <c r="H125" s="6">
        <v>284101.26</v>
      </c>
      <c r="I125" s="6">
        <v>978938.19</v>
      </c>
      <c r="J125" s="6">
        <v>772488.58</v>
      </c>
      <c r="K125" s="6">
        <v>194852.83</v>
      </c>
      <c r="L125" s="6">
        <v>384860.67</v>
      </c>
      <c r="M125" s="6">
        <v>480806.52</v>
      </c>
      <c r="N125" s="6">
        <v>577749.19999999995</v>
      </c>
      <c r="O125" s="6">
        <v>399719.61</v>
      </c>
    </row>
    <row r="126" spans="1:15" x14ac:dyDescent="0.25">
      <c r="A126" s="272" t="s">
        <v>54</v>
      </c>
      <c r="B126" s="272" t="s">
        <v>73</v>
      </c>
      <c r="C126" s="272" t="s">
        <v>1004</v>
      </c>
      <c r="D126" s="6">
        <v>667466.79</v>
      </c>
      <c r="E126" s="6">
        <v>303641.19</v>
      </c>
      <c r="F126" s="6">
        <v>227656.91</v>
      </c>
      <c r="G126" s="6">
        <v>866416.38</v>
      </c>
      <c r="H126" s="6">
        <v>918979.99</v>
      </c>
      <c r="I126" s="6">
        <v>988547.72</v>
      </c>
      <c r="J126" s="6">
        <v>953517.91</v>
      </c>
      <c r="K126" s="6">
        <v>533445.68000000005</v>
      </c>
      <c r="L126" s="6">
        <v>662850.56000000006</v>
      </c>
      <c r="M126" s="6">
        <v>363610.96</v>
      </c>
      <c r="N126" s="6">
        <v>874531.65</v>
      </c>
      <c r="O126" s="6">
        <v>825305.22</v>
      </c>
    </row>
    <row r="127" spans="1:15" x14ac:dyDescent="0.25">
      <c r="A127" s="272" t="s">
        <v>54</v>
      </c>
      <c r="B127" s="272" t="s">
        <v>73</v>
      </c>
      <c r="C127" s="272" t="s">
        <v>1005</v>
      </c>
      <c r="D127" s="6">
        <v>375417.42</v>
      </c>
      <c r="E127" s="6">
        <v>318112.77</v>
      </c>
      <c r="F127" s="6">
        <v>364025.87</v>
      </c>
      <c r="G127" s="6">
        <v>543738.77</v>
      </c>
      <c r="H127" s="6">
        <v>331479.21999999997</v>
      </c>
      <c r="I127" s="6">
        <v>842527.01</v>
      </c>
      <c r="J127" s="6">
        <v>502633.77</v>
      </c>
      <c r="K127" s="6">
        <v>339436.6</v>
      </c>
      <c r="L127" s="6">
        <v>440369.42</v>
      </c>
      <c r="M127" s="6">
        <v>542896.85</v>
      </c>
      <c r="N127" s="6">
        <v>614166.89</v>
      </c>
      <c r="O127" s="6">
        <v>702305.18</v>
      </c>
    </row>
    <row r="128" spans="1:15" x14ac:dyDescent="0.25">
      <c r="A128" s="272" t="s">
        <v>54</v>
      </c>
      <c r="B128" s="272" t="s">
        <v>73</v>
      </c>
      <c r="C128" s="272" t="s">
        <v>1006</v>
      </c>
      <c r="D128" s="6">
        <v>362585.13</v>
      </c>
      <c r="E128" s="6">
        <v>470191.29</v>
      </c>
      <c r="F128" s="6">
        <v>877404.95</v>
      </c>
      <c r="G128" s="6">
        <v>344472.76</v>
      </c>
      <c r="H128" s="6">
        <v>550512.42000000004</v>
      </c>
      <c r="I128" s="6">
        <v>523681.53</v>
      </c>
      <c r="J128" s="6">
        <v>707532.62</v>
      </c>
      <c r="K128" s="6">
        <v>297056.96000000002</v>
      </c>
      <c r="L128" s="6">
        <v>352368.6</v>
      </c>
      <c r="M128" s="6">
        <v>982652.75</v>
      </c>
      <c r="N128" s="6">
        <v>388296.4</v>
      </c>
      <c r="O128" s="6">
        <v>175276.9</v>
      </c>
    </row>
    <row r="129" spans="1:15" x14ac:dyDescent="0.25">
      <c r="A129" s="272" t="s">
        <v>54</v>
      </c>
      <c r="B129" s="272" t="s">
        <v>73</v>
      </c>
      <c r="C129" s="272" t="s">
        <v>1007</v>
      </c>
      <c r="D129" s="6">
        <v>847347.63</v>
      </c>
      <c r="E129" s="6">
        <v>270842.02</v>
      </c>
      <c r="F129" s="6">
        <v>240637.99</v>
      </c>
      <c r="G129" s="6">
        <v>846908.42</v>
      </c>
      <c r="H129" s="6">
        <v>983777.86</v>
      </c>
      <c r="I129" s="6">
        <v>938772.93</v>
      </c>
      <c r="J129" s="6">
        <v>498994.67</v>
      </c>
      <c r="K129" s="6">
        <v>875321.43</v>
      </c>
      <c r="L129" s="6">
        <v>486250.87</v>
      </c>
      <c r="M129" s="6">
        <v>511146.75</v>
      </c>
      <c r="N129" s="6">
        <v>936097.6</v>
      </c>
      <c r="O129" s="6">
        <v>555447.56000000006</v>
      </c>
    </row>
    <row r="130" spans="1:15" x14ac:dyDescent="0.25">
      <c r="A130" s="272" t="s">
        <v>54</v>
      </c>
      <c r="B130" s="272" t="s">
        <v>73</v>
      </c>
      <c r="C130" s="272" t="s">
        <v>1008</v>
      </c>
      <c r="D130" s="6">
        <v>534293.93000000005</v>
      </c>
      <c r="E130" s="6">
        <v>719543.95</v>
      </c>
      <c r="F130" s="6">
        <v>720849.6</v>
      </c>
      <c r="G130" s="6">
        <v>623523.25</v>
      </c>
      <c r="H130" s="6">
        <v>331643.52000000002</v>
      </c>
      <c r="I130" s="6">
        <v>929853.56</v>
      </c>
      <c r="J130" s="6">
        <v>386769.87</v>
      </c>
      <c r="K130" s="6">
        <v>402256.54</v>
      </c>
      <c r="L130" s="6">
        <v>577230.74</v>
      </c>
      <c r="M130" s="6">
        <v>532149.36</v>
      </c>
      <c r="N130" s="6">
        <v>747083.23</v>
      </c>
      <c r="O130" s="6">
        <v>944584.62</v>
      </c>
    </row>
    <row r="131" spans="1:15" x14ac:dyDescent="0.25">
      <c r="A131" s="272" t="s">
        <v>54</v>
      </c>
      <c r="B131" s="272" t="s">
        <v>73</v>
      </c>
      <c r="C131" s="272" t="s">
        <v>1009</v>
      </c>
      <c r="D131" s="6">
        <v>953108.61</v>
      </c>
      <c r="E131" s="6">
        <v>949769.66</v>
      </c>
      <c r="F131" s="6">
        <v>654535.52</v>
      </c>
      <c r="G131" s="6">
        <v>400223.68</v>
      </c>
      <c r="H131" s="6">
        <v>876532.31</v>
      </c>
      <c r="I131" s="6">
        <v>840452.45</v>
      </c>
      <c r="J131" s="6">
        <v>173237.5</v>
      </c>
      <c r="K131" s="6">
        <v>915875.54</v>
      </c>
      <c r="L131" s="6">
        <v>564803.31999999995</v>
      </c>
      <c r="M131" s="6">
        <v>571474.55000000005</v>
      </c>
      <c r="N131" s="6">
        <v>155244.82</v>
      </c>
      <c r="O131" s="6">
        <v>181389.51</v>
      </c>
    </row>
    <row r="132" spans="1:15" x14ac:dyDescent="0.25">
      <c r="A132" s="272" t="s">
        <v>54</v>
      </c>
      <c r="B132" s="272" t="s">
        <v>73</v>
      </c>
      <c r="C132" s="272" t="s">
        <v>1010</v>
      </c>
      <c r="D132" s="6">
        <v>939653.09</v>
      </c>
      <c r="E132" s="6">
        <v>123400.65</v>
      </c>
      <c r="F132" s="6">
        <v>968011.5</v>
      </c>
      <c r="G132" s="6">
        <v>402526.32</v>
      </c>
      <c r="H132" s="6">
        <v>198527.57</v>
      </c>
      <c r="I132" s="6">
        <v>914393.14</v>
      </c>
      <c r="J132" s="6">
        <v>626095.65</v>
      </c>
      <c r="K132" s="6">
        <v>925201.63</v>
      </c>
      <c r="L132" s="6">
        <v>218130.93</v>
      </c>
      <c r="M132" s="6">
        <v>633931.97</v>
      </c>
      <c r="N132" s="6">
        <v>998144.48</v>
      </c>
      <c r="O132" s="6">
        <v>236840.98</v>
      </c>
    </row>
    <row r="133" spans="1:15" x14ac:dyDescent="0.25">
      <c r="A133" s="272" t="s">
        <v>54</v>
      </c>
      <c r="B133" s="272" t="s">
        <v>73</v>
      </c>
      <c r="C133" s="272" t="s">
        <v>652</v>
      </c>
      <c r="D133" s="6">
        <v>142268.42000000001</v>
      </c>
      <c r="E133" s="6">
        <v>503137.54</v>
      </c>
      <c r="F133" s="6">
        <v>684171.62</v>
      </c>
      <c r="G133" s="6">
        <v>744712.21</v>
      </c>
      <c r="H133" s="6">
        <v>731417.75</v>
      </c>
      <c r="I133" s="6">
        <v>980342.42</v>
      </c>
      <c r="J133" s="6">
        <v>954385.95</v>
      </c>
      <c r="K133" s="6">
        <v>749227.19</v>
      </c>
      <c r="L133" s="6">
        <v>486078.69</v>
      </c>
      <c r="M133" s="6">
        <v>972934.16</v>
      </c>
      <c r="N133" s="6">
        <v>920621.83</v>
      </c>
      <c r="O133" s="6">
        <v>134344.97</v>
      </c>
    </row>
    <row r="134" spans="1:15" x14ac:dyDescent="0.25">
      <c r="A134" s="272" t="s">
        <v>54</v>
      </c>
      <c r="B134" s="272" t="s">
        <v>73</v>
      </c>
      <c r="C134" s="272" t="s">
        <v>1011</v>
      </c>
      <c r="D134" s="6">
        <v>763175.45</v>
      </c>
      <c r="E134" s="6">
        <v>276278.44</v>
      </c>
      <c r="F134" s="6">
        <v>212760.47</v>
      </c>
      <c r="G134" s="6">
        <v>207985.96</v>
      </c>
      <c r="H134" s="6">
        <v>638696.5</v>
      </c>
      <c r="I134" s="6">
        <v>834608.8</v>
      </c>
      <c r="J134" s="6">
        <v>869362.87</v>
      </c>
      <c r="K134" s="6">
        <v>433473.03</v>
      </c>
      <c r="L134" s="6">
        <v>203265.79</v>
      </c>
      <c r="M134" s="6">
        <v>638188.98</v>
      </c>
      <c r="N134" s="6">
        <v>713251.51</v>
      </c>
      <c r="O134" s="6">
        <v>284302.76</v>
      </c>
    </row>
    <row r="135" spans="1:15" x14ac:dyDescent="0.25">
      <c r="A135" s="272" t="s">
        <v>54</v>
      </c>
      <c r="B135" s="272" t="s">
        <v>73</v>
      </c>
      <c r="C135" s="272" t="s">
        <v>1012</v>
      </c>
      <c r="D135" s="6">
        <v>685735.68</v>
      </c>
      <c r="E135" s="6">
        <v>334125.36</v>
      </c>
      <c r="F135" s="6">
        <v>211587.69</v>
      </c>
      <c r="G135" s="6">
        <v>149065.97</v>
      </c>
      <c r="H135" s="6">
        <v>535911.03</v>
      </c>
      <c r="I135" s="6">
        <v>534994.75</v>
      </c>
      <c r="J135" s="6">
        <v>153101.23000000001</v>
      </c>
      <c r="K135" s="6">
        <v>666971.52</v>
      </c>
      <c r="L135" s="6">
        <v>695097.35</v>
      </c>
      <c r="M135" s="6">
        <v>129080.28</v>
      </c>
      <c r="N135" s="6">
        <v>743943.44</v>
      </c>
      <c r="O135" s="6">
        <v>259152.73</v>
      </c>
    </row>
    <row r="136" spans="1:15" x14ac:dyDescent="0.25">
      <c r="A136" s="272" t="s">
        <v>54</v>
      </c>
      <c r="B136" s="272" t="s">
        <v>73</v>
      </c>
      <c r="C136" s="272" t="s">
        <v>1013</v>
      </c>
      <c r="D136" s="6">
        <v>499945.53</v>
      </c>
      <c r="E136" s="6">
        <v>804603.33</v>
      </c>
      <c r="F136" s="6">
        <v>985110.34</v>
      </c>
      <c r="G136" s="6">
        <v>355312.8</v>
      </c>
      <c r="H136" s="6">
        <v>336663.42</v>
      </c>
      <c r="I136" s="6">
        <v>786040.67</v>
      </c>
      <c r="J136" s="6">
        <v>574029.80000000005</v>
      </c>
      <c r="K136" s="6">
        <v>698698.28</v>
      </c>
      <c r="L136" s="6">
        <v>905088.14</v>
      </c>
      <c r="M136" s="6">
        <v>204979.22</v>
      </c>
      <c r="N136" s="6">
        <v>497942.87</v>
      </c>
      <c r="O136" s="6">
        <v>801100.77</v>
      </c>
    </row>
    <row r="137" spans="1:15" x14ac:dyDescent="0.25">
      <c r="A137" s="272" t="s">
        <v>54</v>
      </c>
      <c r="B137" s="272" t="s">
        <v>73</v>
      </c>
      <c r="C137" s="272" t="s">
        <v>1014</v>
      </c>
      <c r="D137" s="6">
        <v>340065.79</v>
      </c>
      <c r="E137" s="6">
        <v>265547.17</v>
      </c>
      <c r="F137" s="6">
        <v>691046.05</v>
      </c>
      <c r="G137" s="6">
        <v>463684.53</v>
      </c>
      <c r="H137" s="6">
        <v>316426.49</v>
      </c>
      <c r="I137" s="6">
        <v>394181.11</v>
      </c>
      <c r="J137" s="6">
        <v>759137.36</v>
      </c>
      <c r="K137" s="6">
        <v>280025.90999999997</v>
      </c>
      <c r="L137" s="6">
        <v>166489.76999999999</v>
      </c>
      <c r="M137" s="6">
        <v>271346.21000000002</v>
      </c>
      <c r="N137" s="6">
        <v>321115.51</v>
      </c>
      <c r="O137" s="6">
        <v>402209.95</v>
      </c>
    </row>
    <row r="138" spans="1:15" x14ac:dyDescent="0.25">
      <c r="A138" s="272" t="s">
        <v>54</v>
      </c>
      <c r="B138" s="272" t="s">
        <v>73</v>
      </c>
      <c r="C138" s="272" t="s">
        <v>653</v>
      </c>
      <c r="D138" s="6">
        <v>675598.24</v>
      </c>
      <c r="E138" s="6">
        <v>885127.43</v>
      </c>
      <c r="F138" s="6">
        <v>433670.34</v>
      </c>
      <c r="G138" s="6">
        <v>269995.15999999997</v>
      </c>
      <c r="H138" s="6">
        <v>670459.87</v>
      </c>
      <c r="I138" s="6">
        <v>427047.67</v>
      </c>
      <c r="J138" s="6">
        <v>171595.37</v>
      </c>
      <c r="K138" s="6">
        <v>938588.21</v>
      </c>
      <c r="L138" s="6">
        <v>552201.43000000005</v>
      </c>
      <c r="M138" s="6">
        <v>792720.74</v>
      </c>
      <c r="N138" s="6">
        <v>200643.8</v>
      </c>
      <c r="O138" s="6">
        <v>695855.85</v>
      </c>
    </row>
    <row r="139" spans="1:15" x14ac:dyDescent="0.25">
      <c r="A139" s="272" t="s">
        <v>54</v>
      </c>
      <c r="B139" s="272" t="s">
        <v>73</v>
      </c>
      <c r="C139" s="272" t="s">
        <v>1015</v>
      </c>
      <c r="D139" s="6">
        <v>727526.71</v>
      </c>
      <c r="E139" s="6">
        <v>724674.05</v>
      </c>
      <c r="F139" s="6">
        <v>431765.02</v>
      </c>
      <c r="G139" s="6">
        <v>721801.09</v>
      </c>
      <c r="H139" s="6">
        <v>671176.29</v>
      </c>
      <c r="I139" s="6">
        <v>395246.32</v>
      </c>
      <c r="J139" s="6">
        <v>515426.49</v>
      </c>
      <c r="K139" s="6">
        <v>552111.34</v>
      </c>
      <c r="L139" s="6">
        <v>490086.35</v>
      </c>
      <c r="M139" s="6">
        <v>755457.58</v>
      </c>
      <c r="N139" s="6">
        <v>266290.03000000003</v>
      </c>
      <c r="O139" s="6">
        <v>518756.26</v>
      </c>
    </row>
    <row r="140" spans="1:15" x14ac:dyDescent="0.25">
      <c r="A140" s="272" t="s">
        <v>54</v>
      </c>
      <c r="B140" s="272" t="s">
        <v>73</v>
      </c>
      <c r="C140" s="272" t="s">
        <v>1016</v>
      </c>
      <c r="D140" s="6">
        <v>646677.89</v>
      </c>
      <c r="E140" s="6">
        <v>267305.52</v>
      </c>
      <c r="F140" s="6">
        <v>695551.17</v>
      </c>
      <c r="G140" s="6">
        <v>661928.84</v>
      </c>
      <c r="H140" s="6">
        <v>854738.48</v>
      </c>
      <c r="I140" s="6">
        <v>897062.46</v>
      </c>
      <c r="J140" s="6">
        <v>265923.02</v>
      </c>
      <c r="K140" s="6">
        <v>627339.69999999995</v>
      </c>
      <c r="L140" s="6">
        <v>593034.06999999995</v>
      </c>
      <c r="M140" s="6">
        <v>117224.11</v>
      </c>
      <c r="N140" s="6">
        <v>752111.96</v>
      </c>
      <c r="O140" s="6">
        <v>968190.1</v>
      </c>
    </row>
    <row r="141" spans="1:15" x14ac:dyDescent="0.25">
      <c r="A141" s="272" t="s">
        <v>54</v>
      </c>
      <c r="B141" s="272" t="s">
        <v>73</v>
      </c>
      <c r="C141" s="272" t="s">
        <v>1017</v>
      </c>
      <c r="D141" s="6">
        <v>228058.73</v>
      </c>
      <c r="E141" s="6">
        <v>300636.46999999997</v>
      </c>
      <c r="F141" s="6">
        <v>880864.85</v>
      </c>
      <c r="G141" s="6">
        <v>946469.54</v>
      </c>
      <c r="H141" s="6">
        <v>920405.59</v>
      </c>
      <c r="I141" s="6">
        <v>708781.62</v>
      </c>
      <c r="J141" s="6">
        <v>315403.09000000003</v>
      </c>
      <c r="K141" s="6">
        <v>250491.55</v>
      </c>
      <c r="L141" s="6">
        <v>151660.28</v>
      </c>
      <c r="M141" s="6">
        <v>817965.03</v>
      </c>
      <c r="N141" s="6">
        <v>805889.89</v>
      </c>
      <c r="O141" s="6">
        <v>205859.79</v>
      </c>
    </row>
    <row r="142" spans="1:15" x14ac:dyDescent="0.25">
      <c r="A142" s="272" t="s">
        <v>54</v>
      </c>
      <c r="B142" s="272" t="s">
        <v>73</v>
      </c>
      <c r="C142" s="272" t="s">
        <v>1018</v>
      </c>
      <c r="D142" s="6">
        <v>773074.59</v>
      </c>
      <c r="E142" s="6">
        <v>228699.62</v>
      </c>
      <c r="F142" s="6">
        <v>875075.2</v>
      </c>
      <c r="G142" s="6">
        <v>963522.04</v>
      </c>
      <c r="H142" s="6">
        <v>317787.53000000003</v>
      </c>
      <c r="I142" s="6">
        <v>465198.48</v>
      </c>
      <c r="J142" s="6">
        <v>118230.07</v>
      </c>
      <c r="K142" s="6">
        <v>521587.93</v>
      </c>
      <c r="L142" s="6">
        <v>466309.75</v>
      </c>
      <c r="M142" s="6">
        <v>785434.37</v>
      </c>
      <c r="N142" s="6">
        <v>534372.93000000005</v>
      </c>
      <c r="O142" s="6">
        <v>172695.08</v>
      </c>
    </row>
    <row r="143" spans="1:15" x14ac:dyDescent="0.25">
      <c r="A143" s="272" t="s">
        <v>54</v>
      </c>
      <c r="B143" s="272" t="s">
        <v>73</v>
      </c>
      <c r="C143" s="272" t="s">
        <v>1019</v>
      </c>
      <c r="D143" s="6">
        <v>354976.74</v>
      </c>
      <c r="E143" s="6">
        <v>801049.8</v>
      </c>
      <c r="F143" s="6">
        <v>519972.78</v>
      </c>
      <c r="G143" s="6">
        <v>347826.01</v>
      </c>
      <c r="H143" s="6">
        <v>566144.14</v>
      </c>
      <c r="I143" s="6">
        <v>535739.15</v>
      </c>
      <c r="J143" s="6">
        <v>253473.54</v>
      </c>
      <c r="K143" s="6">
        <v>656423.28</v>
      </c>
      <c r="L143" s="6">
        <v>981977.09</v>
      </c>
      <c r="M143" s="6">
        <v>948384.93</v>
      </c>
      <c r="N143" s="6">
        <v>405329.17</v>
      </c>
      <c r="O143" s="6">
        <v>803971.18</v>
      </c>
    </row>
    <row r="144" spans="1:15" x14ac:dyDescent="0.25">
      <c r="A144" s="272" t="s">
        <v>54</v>
      </c>
      <c r="B144" s="272" t="s">
        <v>136</v>
      </c>
      <c r="C144" s="272" t="s">
        <v>692</v>
      </c>
      <c r="D144" s="6">
        <v>831794.6</v>
      </c>
      <c r="E144" s="6">
        <v>673765.33</v>
      </c>
      <c r="F144" s="6">
        <v>396373.98</v>
      </c>
      <c r="G144" s="6">
        <v>623406.12</v>
      </c>
      <c r="H144" s="6">
        <v>768383.83</v>
      </c>
      <c r="I144" s="6">
        <v>198774.6</v>
      </c>
      <c r="J144" s="6">
        <v>469426.81</v>
      </c>
      <c r="K144" s="6">
        <v>822271.2</v>
      </c>
      <c r="L144" s="6">
        <v>212310.53</v>
      </c>
      <c r="M144" s="6">
        <v>276577.51</v>
      </c>
      <c r="N144" s="6">
        <v>974731.48</v>
      </c>
      <c r="O144" s="6">
        <v>412541.09</v>
      </c>
    </row>
    <row r="145" spans="1:15" x14ac:dyDescent="0.25">
      <c r="A145" s="272" t="s">
        <v>54</v>
      </c>
      <c r="B145" s="272" t="s">
        <v>136</v>
      </c>
      <c r="C145" s="272" t="s">
        <v>1020</v>
      </c>
      <c r="D145" s="6">
        <v>763802.44</v>
      </c>
      <c r="E145" s="6">
        <v>674058.18</v>
      </c>
      <c r="F145" s="6">
        <v>344498.15</v>
      </c>
      <c r="G145" s="6">
        <v>461788.77</v>
      </c>
      <c r="H145" s="6">
        <v>801692.5</v>
      </c>
      <c r="I145" s="6">
        <v>777716.19</v>
      </c>
      <c r="J145" s="6">
        <v>845531.39</v>
      </c>
      <c r="K145" s="6">
        <v>853493.9</v>
      </c>
      <c r="L145" s="6">
        <v>501528.62</v>
      </c>
      <c r="M145" s="6">
        <v>622912.65</v>
      </c>
      <c r="N145" s="6">
        <v>133724.70000000001</v>
      </c>
      <c r="O145" s="6">
        <v>506846.74</v>
      </c>
    </row>
    <row r="146" spans="1:15" x14ac:dyDescent="0.25">
      <c r="A146" s="272" t="s">
        <v>54</v>
      </c>
      <c r="B146" s="272" t="s">
        <v>136</v>
      </c>
      <c r="C146" s="272" t="s">
        <v>1021</v>
      </c>
      <c r="D146" s="6">
        <v>319224.34999999998</v>
      </c>
      <c r="E146" s="6">
        <v>176625.22</v>
      </c>
      <c r="F146" s="6">
        <v>354419.9</v>
      </c>
      <c r="G146" s="6">
        <v>332289.89</v>
      </c>
      <c r="H146" s="6">
        <v>237520.69</v>
      </c>
      <c r="I146" s="6">
        <v>322923.52000000002</v>
      </c>
      <c r="J146" s="6">
        <v>531309.84</v>
      </c>
      <c r="K146" s="6">
        <v>764217.83</v>
      </c>
      <c r="L146" s="6">
        <v>292091.75</v>
      </c>
      <c r="M146" s="6">
        <v>222904.41</v>
      </c>
      <c r="N146" s="6">
        <v>476894.57</v>
      </c>
      <c r="O146" s="6">
        <v>936425.71</v>
      </c>
    </row>
    <row r="147" spans="1:15" x14ac:dyDescent="0.25">
      <c r="A147" s="272" t="s">
        <v>54</v>
      </c>
      <c r="B147" s="272" t="s">
        <v>136</v>
      </c>
      <c r="C147" s="272" t="s">
        <v>1022</v>
      </c>
      <c r="D147" s="6">
        <v>753960.86</v>
      </c>
      <c r="E147" s="6">
        <v>478110.29</v>
      </c>
      <c r="F147" s="6">
        <v>313745.37</v>
      </c>
      <c r="G147" s="6">
        <v>944242.07</v>
      </c>
      <c r="H147" s="6">
        <v>842523.06</v>
      </c>
      <c r="I147" s="6">
        <v>379942.85</v>
      </c>
      <c r="J147" s="6">
        <v>580243.18999999994</v>
      </c>
      <c r="K147" s="6">
        <v>338382.65</v>
      </c>
      <c r="L147" s="6">
        <v>753073.6</v>
      </c>
      <c r="M147" s="6">
        <v>209280.84</v>
      </c>
      <c r="N147" s="6">
        <v>137691.31</v>
      </c>
      <c r="O147" s="6">
        <v>367087.97</v>
      </c>
    </row>
    <row r="148" spans="1:15" x14ac:dyDescent="0.25">
      <c r="A148" s="272" t="s">
        <v>54</v>
      </c>
      <c r="B148" s="272" t="s">
        <v>137</v>
      </c>
      <c r="C148" s="272" t="s">
        <v>693</v>
      </c>
      <c r="D148" s="6">
        <v>279979.65000000002</v>
      </c>
      <c r="E148" s="6">
        <v>714300.3</v>
      </c>
      <c r="F148" s="6">
        <v>508582.71</v>
      </c>
      <c r="G148" s="6">
        <v>925447.11</v>
      </c>
      <c r="H148" s="6">
        <v>204721.94</v>
      </c>
      <c r="I148" s="6">
        <v>893164.99</v>
      </c>
      <c r="J148" s="6">
        <v>516326.9</v>
      </c>
      <c r="K148" s="6">
        <v>791199.71</v>
      </c>
      <c r="L148" s="6">
        <v>194420.75</v>
      </c>
      <c r="M148" s="6">
        <v>876096.35</v>
      </c>
      <c r="N148" s="6">
        <v>562056.67000000004</v>
      </c>
      <c r="O148" s="6">
        <v>862810.78</v>
      </c>
    </row>
    <row r="149" spans="1:15" x14ac:dyDescent="0.25">
      <c r="A149" s="272" t="s">
        <v>54</v>
      </c>
      <c r="B149" s="272" t="s">
        <v>137</v>
      </c>
      <c r="C149" s="272" t="s">
        <v>1023</v>
      </c>
      <c r="D149" s="6">
        <v>681295.28</v>
      </c>
      <c r="E149" s="6">
        <v>151636.75</v>
      </c>
      <c r="F149" s="6">
        <v>846346.55</v>
      </c>
      <c r="G149" s="6">
        <v>473130.23999999999</v>
      </c>
      <c r="H149" s="6">
        <v>292687.56</v>
      </c>
      <c r="I149" s="6">
        <v>359774.18</v>
      </c>
      <c r="J149" s="6">
        <v>812623.85</v>
      </c>
      <c r="K149" s="6">
        <v>331752.15000000002</v>
      </c>
      <c r="L149" s="6">
        <v>439975.37</v>
      </c>
      <c r="M149" s="6">
        <v>682090.38</v>
      </c>
      <c r="N149" s="6">
        <v>885860.77</v>
      </c>
      <c r="O149" s="6">
        <v>840095.28</v>
      </c>
    </row>
    <row r="150" spans="1:15" x14ac:dyDescent="0.25">
      <c r="A150" s="272" t="s">
        <v>54</v>
      </c>
      <c r="B150" s="272" t="s">
        <v>137</v>
      </c>
      <c r="C150" s="272" t="s">
        <v>1024</v>
      </c>
      <c r="D150" s="6">
        <v>126505.36</v>
      </c>
      <c r="E150" s="6">
        <v>946445.15</v>
      </c>
      <c r="F150" s="6">
        <v>625949.02</v>
      </c>
      <c r="G150" s="6">
        <v>590973.22</v>
      </c>
      <c r="H150" s="6">
        <v>667324.61</v>
      </c>
      <c r="I150" s="6">
        <v>288204.45</v>
      </c>
      <c r="J150" s="6">
        <v>845996.64</v>
      </c>
      <c r="K150" s="6">
        <v>828662.82</v>
      </c>
      <c r="L150" s="6">
        <v>129397.17</v>
      </c>
      <c r="M150" s="6">
        <v>706802.38</v>
      </c>
      <c r="N150" s="6">
        <v>544266.81999999995</v>
      </c>
      <c r="O150" s="6">
        <v>299515.64</v>
      </c>
    </row>
    <row r="151" spans="1:15" x14ac:dyDescent="0.25">
      <c r="A151" s="272" t="s">
        <v>54</v>
      </c>
      <c r="B151" s="272" t="s">
        <v>137</v>
      </c>
      <c r="C151" s="272" t="s">
        <v>1025</v>
      </c>
      <c r="D151" s="6">
        <v>978763.84</v>
      </c>
      <c r="E151" s="6">
        <v>492373.7</v>
      </c>
      <c r="F151" s="6">
        <v>216700.56</v>
      </c>
      <c r="G151" s="6">
        <v>915426.52</v>
      </c>
      <c r="H151" s="6">
        <v>293340.73</v>
      </c>
      <c r="I151" s="6">
        <v>124145.24</v>
      </c>
      <c r="J151" s="6">
        <v>430548.62</v>
      </c>
      <c r="K151" s="6">
        <v>782387.42</v>
      </c>
      <c r="L151" s="6">
        <v>636861.25</v>
      </c>
      <c r="M151" s="6">
        <v>173097.09</v>
      </c>
      <c r="N151" s="6">
        <v>636654.62</v>
      </c>
      <c r="O151" s="6">
        <v>551417.79</v>
      </c>
    </row>
    <row r="152" spans="1:15" x14ac:dyDescent="0.25">
      <c r="A152" s="272" t="s">
        <v>54</v>
      </c>
      <c r="B152" s="272" t="s">
        <v>137</v>
      </c>
      <c r="C152" s="272" t="s">
        <v>654</v>
      </c>
      <c r="D152" s="6">
        <v>464005.87</v>
      </c>
      <c r="E152" s="6">
        <v>292084.7</v>
      </c>
      <c r="F152" s="6">
        <v>731747.58</v>
      </c>
      <c r="G152" s="6">
        <v>495954.93</v>
      </c>
      <c r="H152" s="6">
        <v>184821.71</v>
      </c>
      <c r="I152" s="6">
        <v>854100.21</v>
      </c>
      <c r="J152" s="6">
        <v>266364.56</v>
      </c>
      <c r="K152" s="6">
        <v>223169.49</v>
      </c>
      <c r="L152" s="6">
        <v>829007.96</v>
      </c>
      <c r="M152" s="6">
        <v>391437.97</v>
      </c>
      <c r="N152" s="6">
        <v>118097.65</v>
      </c>
      <c r="O152" s="6">
        <v>598094.72</v>
      </c>
    </row>
    <row r="153" spans="1:15" x14ac:dyDescent="0.25">
      <c r="A153" s="272" t="s">
        <v>54</v>
      </c>
      <c r="B153" s="272" t="s">
        <v>137</v>
      </c>
      <c r="C153" s="272" t="s">
        <v>655</v>
      </c>
      <c r="D153" s="6">
        <v>391944.57</v>
      </c>
      <c r="E153" s="6">
        <v>566984.06000000006</v>
      </c>
      <c r="F153" s="6">
        <v>348462.44</v>
      </c>
      <c r="G153" s="6">
        <v>831158.49</v>
      </c>
      <c r="H153" s="6">
        <v>808026.43</v>
      </c>
      <c r="I153" s="6">
        <v>267566.84999999998</v>
      </c>
      <c r="J153" s="6">
        <v>472490.44</v>
      </c>
      <c r="K153" s="6">
        <v>426395.93</v>
      </c>
      <c r="L153" s="6">
        <v>750835.74</v>
      </c>
      <c r="M153" s="6">
        <v>158613.26999999999</v>
      </c>
      <c r="N153" s="6">
        <v>293839.73</v>
      </c>
      <c r="O153" s="6">
        <v>287266.8</v>
      </c>
    </row>
    <row r="154" spans="1:15" x14ac:dyDescent="0.25">
      <c r="A154" s="272" t="s">
        <v>54</v>
      </c>
      <c r="B154" s="272" t="s">
        <v>137</v>
      </c>
      <c r="C154" s="272" t="s">
        <v>655</v>
      </c>
      <c r="D154" s="6">
        <v>502831.44</v>
      </c>
      <c r="E154" s="6">
        <v>894195.08</v>
      </c>
      <c r="F154" s="6">
        <v>868350.35</v>
      </c>
      <c r="G154" s="6">
        <v>526102.56000000006</v>
      </c>
      <c r="H154" s="6">
        <v>383077.52</v>
      </c>
      <c r="I154" s="6">
        <v>856726.51</v>
      </c>
      <c r="J154" s="6">
        <v>530010.23</v>
      </c>
      <c r="K154" s="6">
        <v>120520.32000000001</v>
      </c>
      <c r="L154" s="6">
        <v>156938.32999999999</v>
      </c>
      <c r="M154" s="6">
        <v>773459.07</v>
      </c>
      <c r="N154" s="6">
        <v>295451.5</v>
      </c>
      <c r="O154" s="6">
        <v>369052</v>
      </c>
    </row>
    <row r="155" spans="1:15" x14ac:dyDescent="0.25">
      <c r="A155" s="272" t="s">
        <v>54</v>
      </c>
      <c r="B155" s="272" t="s">
        <v>137</v>
      </c>
      <c r="C155" s="272" t="s">
        <v>1026</v>
      </c>
      <c r="D155" s="6">
        <v>617324.75</v>
      </c>
      <c r="E155" s="6">
        <v>216089.13</v>
      </c>
      <c r="F155" s="6">
        <v>449892.35</v>
      </c>
      <c r="G155" s="6">
        <v>266840.15000000002</v>
      </c>
      <c r="H155" s="6">
        <v>116649.53</v>
      </c>
      <c r="I155" s="6">
        <v>561561.1</v>
      </c>
      <c r="J155" s="6">
        <v>359987.35</v>
      </c>
      <c r="K155" s="6">
        <v>572175.38</v>
      </c>
      <c r="L155" s="6">
        <v>384165.34</v>
      </c>
      <c r="M155" s="6">
        <v>837451.98</v>
      </c>
      <c r="N155" s="6">
        <v>262608.58</v>
      </c>
      <c r="O155" s="6">
        <v>422093.27</v>
      </c>
    </row>
    <row r="156" spans="1:15" x14ac:dyDescent="0.25">
      <c r="A156" s="272" t="s">
        <v>54</v>
      </c>
      <c r="B156" s="272" t="s">
        <v>137</v>
      </c>
      <c r="C156" s="272" t="s">
        <v>1027</v>
      </c>
      <c r="D156" s="6">
        <v>468569.86</v>
      </c>
      <c r="E156" s="6">
        <v>912996.59</v>
      </c>
      <c r="F156" s="6">
        <v>645202.09</v>
      </c>
      <c r="G156" s="6">
        <v>271696.8</v>
      </c>
      <c r="H156" s="6">
        <v>985330.71</v>
      </c>
      <c r="I156" s="6">
        <v>198003.83</v>
      </c>
      <c r="J156" s="6">
        <v>299143.38</v>
      </c>
      <c r="K156" s="6">
        <v>999421.69</v>
      </c>
      <c r="L156" s="6">
        <v>120648.34</v>
      </c>
      <c r="M156" s="6">
        <v>991596.19</v>
      </c>
      <c r="N156" s="6">
        <v>354255.18</v>
      </c>
      <c r="O156" s="6">
        <v>702464.35</v>
      </c>
    </row>
    <row r="157" spans="1:15" x14ac:dyDescent="0.25">
      <c r="A157" s="272" t="s">
        <v>54</v>
      </c>
      <c r="B157" s="272" t="s">
        <v>138</v>
      </c>
      <c r="C157" s="272" t="s">
        <v>694</v>
      </c>
      <c r="D157" s="6">
        <v>906697.75</v>
      </c>
      <c r="E157" s="6">
        <v>634469.34</v>
      </c>
      <c r="F157" s="6">
        <v>708037.78</v>
      </c>
      <c r="G157" s="6">
        <v>154643.34</v>
      </c>
      <c r="H157" s="6">
        <v>302621.71000000002</v>
      </c>
      <c r="I157" s="6">
        <v>770122.36</v>
      </c>
      <c r="J157" s="6">
        <v>319298.49</v>
      </c>
      <c r="K157" s="6">
        <v>592632.79</v>
      </c>
      <c r="L157" s="6">
        <v>328824.87</v>
      </c>
      <c r="M157" s="6">
        <v>867224.63</v>
      </c>
      <c r="N157" s="6">
        <v>308318.37</v>
      </c>
      <c r="O157" s="6">
        <v>777884.53</v>
      </c>
    </row>
    <row r="158" spans="1:15" x14ac:dyDescent="0.25">
      <c r="A158" s="272" t="s">
        <v>54</v>
      </c>
      <c r="B158" s="272" t="s">
        <v>138</v>
      </c>
      <c r="C158" s="272" t="s">
        <v>1028</v>
      </c>
      <c r="D158" s="6">
        <v>434847.12</v>
      </c>
      <c r="E158" s="6">
        <v>683030.97</v>
      </c>
      <c r="F158" s="6">
        <v>453054.61</v>
      </c>
      <c r="G158" s="6">
        <v>213552.71</v>
      </c>
      <c r="H158" s="6">
        <v>724695.89</v>
      </c>
      <c r="I158" s="6">
        <v>253501.76</v>
      </c>
      <c r="J158" s="6">
        <v>973599.88</v>
      </c>
      <c r="K158" s="6">
        <v>150712.69</v>
      </c>
      <c r="L158" s="6">
        <v>421868.66</v>
      </c>
      <c r="M158" s="6">
        <v>499585.11</v>
      </c>
      <c r="N158" s="6">
        <v>408891.86</v>
      </c>
      <c r="O158" s="6">
        <v>356872.44</v>
      </c>
    </row>
    <row r="159" spans="1:15" x14ac:dyDescent="0.25">
      <c r="A159" s="272" t="s">
        <v>54</v>
      </c>
      <c r="B159" s="272" t="s">
        <v>138</v>
      </c>
      <c r="C159" s="272" t="s">
        <v>1029</v>
      </c>
      <c r="D159" s="6">
        <v>454973.17</v>
      </c>
      <c r="E159" s="6">
        <v>835701.52</v>
      </c>
      <c r="F159" s="6">
        <v>193678.99</v>
      </c>
      <c r="G159" s="6">
        <v>263680.42</v>
      </c>
      <c r="H159" s="6">
        <v>326689.2</v>
      </c>
      <c r="I159" s="6">
        <v>811146.3</v>
      </c>
      <c r="J159" s="6">
        <v>979485.53</v>
      </c>
      <c r="K159" s="6">
        <v>902758.74</v>
      </c>
      <c r="L159" s="6">
        <v>420184.02</v>
      </c>
      <c r="M159" s="6">
        <v>306601.03000000003</v>
      </c>
      <c r="N159" s="6">
        <v>262034.91</v>
      </c>
      <c r="O159" s="6">
        <v>151302.73000000001</v>
      </c>
    </row>
    <row r="160" spans="1:15" x14ac:dyDescent="0.25">
      <c r="A160" s="272" t="s">
        <v>54</v>
      </c>
      <c r="B160" s="272" t="s">
        <v>138</v>
      </c>
      <c r="C160" s="272" t="s">
        <v>1030</v>
      </c>
      <c r="D160" s="6">
        <v>383441.33</v>
      </c>
      <c r="E160" s="6">
        <v>833209.11</v>
      </c>
      <c r="F160" s="6">
        <v>908635.75</v>
      </c>
      <c r="G160" s="6">
        <v>130652.62</v>
      </c>
      <c r="H160" s="6">
        <v>134743.01999999999</v>
      </c>
      <c r="I160" s="6">
        <v>698626.14</v>
      </c>
      <c r="J160" s="6">
        <v>788941.56</v>
      </c>
      <c r="K160" s="6">
        <v>911454.19</v>
      </c>
      <c r="L160" s="6">
        <v>432100.34</v>
      </c>
      <c r="M160" s="6">
        <v>900739.36</v>
      </c>
      <c r="N160" s="6">
        <v>873836.95</v>
      </c>
      <c r="O160" s="6">
        <v>530359.16</v>
      </c>
    </row>
    <row r="161" spans="1:15" x14ac:dyDescent="0.25">
      <c r="A161" s="272" t="s">
        <v>54</v>
      </c>
      <c r="B161" s="272" t="s">
        <v>138</v>
      </c>
      <c r="C161" s="272" t="s">
        <v>1031</v>
      </c>
      <c r="D161" s="6">
        <v>785898.16</v>
      </c>
      <c r="E161" s="6">
        <v>635131.06999999995</v>
      </c>
      <c r="F161" s="6">
        <v>955214.32</v>
      </c>
      <c r="G161" s="6">
        <v>432196.58</v>
      </c>
      <c r="H161" s="6">
        <v>181357.9</v>
      </c>
      <c r="I161" s="6">
        <v>433974.73</v>
      </c>
      <c r="J161" s="6">
        <v>170212.15</v>
      </c>
      <c r="K161" s="6">
        <v>123525.89</v>
      </c>
      <c r="L161" s="6">
        <v>189022.63</v>
      </c>
      <c r="M161" s="6">
        <v>894856.96</v>
      </c>
      <c r="N161" s="6">
        <v>758070</v>
      </c>
      <c r="O161" s="6">
        <v>710025.54</v>
      </c>
    </row>
    <row r="162" spans="1:15" x14ac:dyDescent="0.25">
      <c r="A162" s="272" t="s">
        <v>90</v>
      </c>
      <c r="B162" s="272" t="s">
        <v>139</v>
      </c>
      <c r="C162" s="272" t="s">
        <v>695</v>
      </c>
      <c r="D162" s="6">
        <v>840799.54</v>
      </c>
      <c r="E162" s="6">
        <v>412086.92</v>
      </c>
      <c r="F162" s="6">
        <v>498256.96</v>
      </c>
      <c r="G162" s="6">
        <v>236161.34</v>
      </c>
      <c r="H162" s="6">
        <v>782928.48</v>
      </c>
      <c r="I162" s="6">
        <v>987733.94</v>
      </c>
      <c r="J162" s="6">
        <v>617640.99</v>
      </c>
      <c r="K162" s="6">
        <v>526398.4</v>
      </c>
      <c r="L162" s="6">
        <v>511476.66</v>
      </c>
      <c r="M162" s="6">
        <v>395536.71</v>
      </c>
      <c r="N162" s="6">
        <v>819785.99</v>
      </c>
      <c r="O162" s="6">
        <v>591720.18999999994</v>
      </c>
    </row>
    <row r="163" spans="1:15" x14ac:dyDescent="0.25">
      <c r="A163" s="272" t="s">
        <v>90</v>
      </c>
      <c r="B163" s="272" t="s">
        <v>139</v>
      </c>
      <c r="C163" s="272" t="s">
        <v>1032</v>
      </c>
      <c r="D163" s="6">
        <v>574780.69999999995</v>
      </c>
      <c r="E163" s="6">
        <v>955686.99</v>
      </c>
      <c r="F163" s="6">
        <v>355289.18</v>
      </c>
      <c r="G163" s="6">
        <v>261915.09</v>
      </c>
      <c r="H163" s="6">
        <v>541774.77</v>
      </c>
      <c r="I163" s="6">
        <v>921749.23</v>
      </c>
      <c r="J163" s="6">
        <v>623666.85</v>
      </c>
      <c r="K163" s="6">
        <v>486075.91</v>
      </c>
      <c r="L163" s="6">
        <v>782149.97</v>
      </c>
      <c r="M163" s="6">
        <v>956732.22</v>
      </c>
      <c r="N163" s="6">
        <v>777185.94</v>
      </c>
      <c r="O163" s="6">
        <v>645361.78</v>
      </c>
    </row>
    <row r="164" spans="1:15" x14ac:dyDescent="0.25">
      <c r="A164" s="272" t="s">
        <v>90</v>
      </c>
      <c r="B164" s="272" t="s">
        <v>139</v>
      </c>
      <c r="C164" s="272" t="s">
        <v>656</v>
      </c>
      <c r="D164" s="6">
        <v>468739.85</v>
      </c>
      <c r="E164" s="6">
        <v>236519.42</v>
      </c>
      <c r="F164" s="6">
        <v>579146.39</v>
      </c>
      <c r="G164" s="6">
        <v>646439.92000000004</v>
      </c>
      <c r="H164" s="6">
        <v>650718.49</v>
      </c>
      <c r="I164" s="6">
        <v>714195.13</v>
      </c>
      <c r="J164" s="6">
        <v>148085.21</v>
      </c>
      <c r="K164" s="6">
        <v>286163.40999999997</v>
      </c>
      <c r="L164" s="6">
        <v>990367.88</v>
      </c>
      <c r="M164" s="6">
        <v>180153.44</v>
      </c>
      <c r="N164" s="6">
        <v>946723.74</v>
      </c>
      <c r="O164" s="6">
        <v>388079.81</v>
      </c>
    </row>
    <row r="165" spans="1:15" x14ac:dyDescent="0.25">
      <c r="A165" s="272" t="s">
        <v>90</v>
      </c>
      <c r="B165" s="272" t="s">
        <v>139</v>
      </c>
      <c r="C165" s="272" t="s">
        <v>1033</v>
      </c>
      <c r="D165" s="6">
        <v>248422.13</v>
      </c>
      <c r="E165" s="6">
        <v>344498.16</v>
      </c>
      <c r="F165" s="6">
        <v>691820.63</v>
      </c>
      <c r="G165" s="6">
        <v>789917.95</v>
      </c>
      <c r="H165" s="6">
        <v>699285.47</v>
      </c>
      <c r="I165" s="6">
        <v>950683.72</v>
      </c>
      <c r="J165" s="6">
        <v>363472.68</v>
      </c>
      <c r="K165" s="6">
        <v>355969.7</v>
      </c>
      <c r="L165" s="6">
        <v>326437.33</v>
      </c>
      <c r="M165" s="6">
        <v>541578.85</v>
      </c>
      <c r="N165" s="6">
        <v>558276.81999999995</v>
      </c>
      <c r="O165" s="6">
        <v>785472.51</v>
      </c>
    </row>
    <row r="166" spans="1:15" x14ac:dyDescent="0.25">
      <c r="A166" s="272" t="s">
        <v>90</v>
      </c>
      <c r="B166" s="272" t="s">
        <v>140</v>
      </c>
      <c r="C166" s="272" t="s">
        <v>696</v>
      </c>
      <c r="D166" s="6">
        <v>892285.14</v>
      </c>
      <c r="E166" s="6">
        <v>567281.94999999995</v>
      </c>
      <c r="F166" s="6">
        <v>668135</v>
      </c>
      <c r="G166" s="6">
        <v>432183.16</v>
      </c>
      <c r="H166" s="6">
        <v>156539</v>
      </c>
      <c r="I166" s="6">
        <v>586952.42000000004</v>
      </c>
      <c r="J166" s="6">
        <v>130873.15</v>
      </c>
      <c r="K166" s="6">
        <v>193470.16</v>
      </c>
      <c r="L166" s="6">
        <v>450633.32</v>
      </c>
      <c r="M166" s="6">
        <v>935821.09</v>
      </c>
      <c r="N166" s="6">
        <v>122791.21</v>
      </c>
      <c r="O166" s="6">
        <v>737700.48</v>
      </c>
    </row>
    <row r="167" spans="1:15" x14ac:dyDescent="0.25">
      <c r="A167" s="272" t="s">
        <v>90</v>
      </c>
      <c r="B167" s="272" t="s">
        <v>140</v>
      </c>
      <c r="C167" s="272" t="s">
        <v>1034</v>
      </c>
      <c r="D167" s="6">
        <v>606653.04</v>
      </c>
      <c r="E167" s="6">
        <v>756931.99</v>
      </c>
      <c r="F167" s="6">
        <v>946999.87</v>
      </c>
      <c r="G167" s="6">
        <v>344727.48</v>
      </c>
      <c r="H167" s="6">
        <v>396547.1</v>
      </c>
      <c r="I167" s="6">
        <v>671255</v>
      </c>
      <c r="J167" s="6">
        <v>121935.2</v>
      </c>
      <c r="K167" s="6">
        <v>414078.97</v>
      </c>
      <c r="L167" s="6">
        <v>489382.92</v>
      </c>
      <c r="M167" s="6">
        <v>443054.54</v>
      </c>
      <c r="N167" s="6">
        <v>646508.01</v>
      </c>
      <c r="O167" s="6">
        <v>326337.03000000003</v>
      </c>
    </row>
    <row r="168" spans="1:15" x14ac:dyDescent="0.25">
      <c r="A168" s="272" t="s">
        <v>90</v>
      </c>
      <c r="B168" s="272" t="s">
        <v>140</v>
      </c>
      <c r="C168" s="272" t="s">
        <v>657</v>
      </c>
      <c r="D168" s="6">
        <v>361602.48</v>
      </c>
      <c r="E168" s="6">
        <v>148679.15</v>
      </c>
      <c r="F168" s="6">
        <v>520142.37</v>
      </c>
      <c r="G168" s="6">
        <v>244343.03</v>
      </c>
      <c r="H168" s="6">
        <v>452781.75</v>
      </c>
      <c r="I168" s="6">
        <v>721127.67</v>
      </c>
      <c r="J168" s="6">
        <v>304568.89</v>
      </c>
      <c r="K168" s="6">
        <v>277498.96999999997</v>
      </c>
      <c r="L168" s="6">
        <v>198171.24</v>
      </c>
      <c r="M168" s="6">
        <v>870736.05</v>
      </c>
      <c r="N168" s="6">
        <v>895664.59</v>
      </c>
      <c r="O168" s="6">
        <v>408148.83</v>
      </c>
    </row>
    <row r="169" spans="1:15" x14ac:dyDescent="0.25">
      <c r="A169" s="272" t="s">
        <v>90</v>
      </c>
      <c r="B169" s="272" t="s">
        <v>140</v>
      </c>
      <c r="C169" s="272" t="s">
        <v>658</v>
      </c>
      <c r="D169" s="6">
        <v>524151.37</v>
      </c>
      <c r="E169" s="6">
        <v>129769.41</v>
      </c>
      <c r="F169" s="6">
        <v>466600.69</v>
      </c>
      <c r="G169" s="6">
        <v>635144.38</v>
      </c>
      <c r="H169" s="6">
        <v>269152.81</v>
      </c>
      <c r="I169" s="6">
        <v>538308.65</v>
      </c>
      <c r="J169" s="6">
        <v>640462.37</v>
      </c>
      <c r="K169" s="6">
        <v>208724.57</v>
      </c>
      <c r="L169" s="6">
        <v>484674.57</v>
      </c>
      <c r="M169" s="6">
        <v>196141.95</v>
      </c>
      <c r="N169" s="6">
        <v>790889.21</v>
      </c>
      <c r="O169" s="6">
        <v>809815.23</v>
      </c>
    </row>
    <row r="170" spans="1:15" x14ac:dyDescent="0.25">
      <c r="A170" s="272" t="s">
        <v>90</v>
      </c>
      <c r="B170" s="272" t="s">
        <v>140</v>
      </c>
      <c r="C170" s="272" t="s">
        <v>1035</v>
      </c>
      <c r="D170" s="6">
        <v>977394.05</v>
      </c>
      <c r="E170" s="6">
        <v>453768.63</v>
      </c>
      <c r="F170" s="6">
        <v>397823.23</v>
      </c>
      <c r="G170" s="6">
        <v>457647</v>
      </c>
      <c r="H170" s="6">
        <v>609404.06999999995</v>
      </c>
      <c r="I170" s="6">
        <v>270567.95</v>
      </c>
      <c r="J170" s="6">
        <v>890767.1</v>
      </c>
      <c r="K170" s="6">
        <v>998982.26</v>
      </c>
      <c r="L170" s="6">
        <v>627184.18999999994</v>
      </c>
      <c r="M170" s="6">
        <v>258433.53</v>
      </c>
      <c r="N170" s="6">
        <v>465705.26</v>
      </c>
      <c r="O170" s="6">
        <v>840994.79</v>
      </c>
    </row>
    <row r="171" spans="1:15" x14ac:dyDescent="0.25">
      <c r="A171" s="272" t="s">
        <v>90</v>
      </c>
      <c r="B171" s="272" t="s">
        <v>141</v>
      </c>
      <c r="C171" s="272" t="s">
        <v>697</v>
      </c>
      <c r="D171" s="6">
        <v>467714.84</v>
      </c>
      <c r="E171" s="6">
        <v>643920.22</v>
      </c>
      <c r="F171" s="6">
        <v>813936.39</v>
      </c>
      <c r="G171" s="6">
        <v>365130.45</v>
      </c>
      <c r="H171" s="6">
        <v>386885.84</v>
      </c>
      <c r="I171" s="6">
        <v>454686.96</v>
      </c>
      <c r="J171" s="6">
        <v>491622.63</v>
      </c>
      <c r="K171" s="6">
        <v>270974.96000000002</v>
      </c>
      <c r="L171" s="6">
        <v>212033.35</v>
      </c>
      <c r="M171" s="6">
        <v>475775.45</v>
      </c>
      <c r="N171" s="6">
        <v>572908.87</v>
      </c>
      <c r="O171" s="6">
        <v>872470.83</v>
      </c>
    </row>
    <row r="172" spans="1:15" x14ac:dyDescent="0.25">
      <c r="A172" s="272" t="s">
        <v>90</v>
      </c>
      <c r="B172" s="272" t="s">
        <v>141</v>
      </c>
      <c r="C172" s="272" t="s">
        <v>1036</v>
      </c>
      <c r="D172" s="6">
        <v>383811.59</v>
      </c>
      <c r="E172" s="6">
        <v>827673.32</v>
      </c>
      <c r="F172" s="6">
        <v>936536.02</v>
      </c>
      <c r="G172" s="6">
        <v>469877.99</v>
      </c>
      <c r="H172" s="6">
        <v>367492.43</v>
      </c>
      <c r="I172" s="6">
        <v>691471.24</v>
      </c>
      <c r="J172" s="6">
        <v>394255.62</v>
      </c>
      <c r="K172" s="6">
        <v>491780.76</v>
      </c>
      <c r="L172" s="6">
        <v>837173.9</v>
      </c>
      <c r="M172" s="6">
        <v>575903.26</v>
      </c>
      <c r="N172" s="6">
        <v>885439.43</v>
      </c>
      <c r="O172" s="6">
        <v>843126.47</v>
      </c>
    </row>
    <row r="173" spans="1:15" x14ac:dyDescent="0.25">
      <c r="A173" s="272" t="s">
        <v>90</v>
      </c>
      <c r="B173" s="272" t="s">
        <v>142</v>
      </c>
      <c r="C173" s="272" t="s">
        <v>698</v>
      </c>
      <c r="D173" s="6">
        <v>803153.71</v>
      </c>
      <c r="E173" s="6">
        <v>635611.48</v>
      </c>
      <c r="F173" s="6">
        <v>462123.82</v>
      </c>
      <c r="G173" s="6">
        <v>814617.35</v>
      </c>
      <c r="H173" s="6">
        <v>623697.93000000005</v>
      </c>
      <c r="I173" s="6">
        <v>965029.32</v>
      </c>
      <c r="J173" s="6">
        <v>327069.88</v>
      </c>
      <c r="K173" s="6">
        <v>309034.55</v>
      </c>
      <c r="L173" s="6">
        <v>435692.83</v>
      </c>
      <c r="M173" s="6">
        <v>463587.61</v>
      </c>
      <c r="N173" s="6">
        <v>607391.05000000005</v>
      </c>
      <c r="O173" s="6">
        <v>137982.17000000001</v>
      </c>
    </row>
    <row r="174" spans="1:15" x14ac:dyDescent="0.25">
      <c r="A174" s="272" t="s">
        <v>90</v>
      </c>
      <c r="B174" s="272" t="s">
        <v>142</v>
      </c>
      <c r="C174" s="272" t="s">
        <v>1037</v>
      </c>
      <c r="D174" s="6">
        <v>864599.3</v>
      </c>
      <c r="E174" s="6">
        <v>678833.66</v>
      </c>
      <c r="F174" s="6">
        <v>598238.18999999994</v>
      </c>
      <c r="G174" s="6">
        <v>929789.49</v>
      </c>
      <c r="H174" s="6">
        <v>600462.43999999994</v>
      </c>
      <c r="I174" s="6">
        <v>895586.01</v>
      </c>
      <c r="J174" s="6">
        <v>298015.07</v>
      </c>
      <c r="K174" s="6">
        <v>648468.31999999995</v>
      </c>
      <c r="L174" s="6">
        <v>832976.66</v>
      </c>
      <c r="M174" s="6">
        <v>790453.45</v>
      </c>
      <c r="N174" s="6">
        <v>377835.71</v>
      </c>
      <c r="O174" s="6">
        <v>327611.48</v>
      </c>
    </row>
    <row r="175" spans="1:15" x14ac:dyDescent="0.25">
      <c r="A175" s="272" t="s">
        <v>90</v>
      </c>
      <c r="B175" s="272" t="s">
        <v>142</v>
      </c>
      <c r="C175" s="272" t="s">
        <v>1038</v>
      </c>
      <c r="D175" s="6">
        <v>595226.84</v>
      </c>
      <c r="E175" s="6">
        <v>640533.84</v>
      </c>
      <c r="F175" s="6">
        <v>857392.8</v>
      </c>
      <c r="G175" s="6">
        <v>219531.05</v>
      </c>
      <c r="H175" s="6">
        <v>517632.87</v>
      </c>
      <c r="I175" s="6">
        <v>223314.53</v>
      </c>
      <c r="J175" s="6">
        <v>120098.57</v>
      </c>
      <c r="K175" s="6">
        <v>194253.55</v>
      </c>
      <c r="L175" s="6">
        <v>747290.51</v>
      </c>
      <c r="M175" s="6">
        <v>755039.25</v>
      </c>
      <c r="N175" s="6">
        <v>634026</v>
      </c>
      <c r="O175" s="6">
        <v>302755.13</v>
      </c>
    </row>
    <row r="176" spans="1:15" x14ac:dyDescent="0.25">
      <c r="A176" s="272" t="s">
        <v>90</v>
      </c>
      <c r="B176" s="272" t="s">
        <v>142</v>
      </c>
      <c r="C176" s="272" t="s">
        <v>1039</v>
      </c>
      <c r="D176" s="6">
        <v>428124.81</v>
      </c>
      <c r="E176" s="6">
        <v>143611.72</v>
      </c>
      <c r="F176" s="6">
        <v>668609.31999999995</v>
      </c>
      <c r="G176" s="6">
        <v>851262.33</v>
      </c>
      <c r="H176" s="6">
        <v>780219.28</v>
      </c>
      <c r="I176" s="6">
        <v>502890.64</v>
      </c>
      <c r="J176" s="6">
        <v>322384.05</v>
      </c>
      <c r="K176" s="6">
        <v>768267.63</v>
      </c>
      <c r="L176" s="6">
        <v>469363.38</v>
      </c>
      <c r="M176" s="6">
        <v>184115.18</v>
      </c>
      <c r="N176" s="6">
        <v>426045.83</v>
      </c>
      <c r="O176" s="6">
        <v>581219.67000000004</v>
      </c>
    </row>
    <row r="177" spans="1:15" x14ac:dyDescent="0.25">
      <c r="A177" s="272" t="s">
        <v>90</v>
      </c>
      <c r="B177" s="272" t="s">
        <v>142</v>
      </c>
      <c r="C177" s="272" t="s">
        <v>659</v>
      </c>
      <c r="D177" s="6">
        <v>570249.93000000005</v>
      </c>
      <c r="E177" s="6">
        <v>562229.96</v>
      </c>
      <c r="F177" s="6">
        <v>535446.27</v>
      </c>
      <c r="G177" s="6">
        <v>697473.91</v>
      </c>
      <c r="H177" s="6">
        <v>991177.88</v>
      </c>
      <c r="I177" s="6">
        <v>872368.96</v>
      </c>
      <c r="J177" s="6">
        <v>911899.28</v>
      </c>
      <c r="K177" s="6">
        <v>699401.07</v>
      </c>
      <c r="L177" s="6">
        <v>772362.75</v>
      </c>
      <c r="M177" s="6">
        <v>288381.69</v>
      </c>
      <c r="N177" s="6">
        <v>754086.27</v>
      </c>
      <c r="O177" s="6">
        <v>139145.54999999999</v>
      </c>
    </row>
    <row r="178" spans="1:15" x14ac:dyDescent="0.25">
      <c r="A178" s="272" t="s">
        <v>90</v>
      </c>
      <c r="B178" s="272" t="s">
        <v>142</v>
      </c>
      <c r="C178" s="272" t="s">
        <v>1040</v>
      </c>
      <c r="D178" s="6">
        <v>487967.56</v>
      </c>
      <c r="E178" s="6">
        <v>292965.15000000002</v>
      </c>
      <c r="F178" s="6">
        <v>239459.1</v>
      </c>
      <c r="G178" s="6">
        <v>310190.93</v>
      </c>
      <c r="H178" s="6">
        <v>156883.96</v>
      </c>
      <c r="I178" s="6">
        <v>941532.16000000003</v>
      </c>
      <c r="J178" s="6">
        <v>632384.15</v>
      </c>
      <c r="K178" s="6">
        <v>509621.61</v>
      </c>
      <c r="L178" s="6">
        <v>690245.98</v>
      </c>
      <c r="M178" s="6">
        <v>945281.86</v>
      </c>
      <c r="N178" s="6">
        <v>688679.78</v>
      </c>
      <c r="O178" s="6">
        <v>626760.46</v>
      </c>
    </row>
    <row r="179" spans="1:15" x14ac:dyDescent="0.25">
      <c r="A179" s="272" t="s">
        <v>90</v>
      </c>
      <c r="B179" s="272" t="s">
        <v>142</v>
      </c>
      <c r="C179" s="272" t="s">
        <v>1041</v>
      </c>
      <c r="D179" s="6">
        <v>705771.17</v>
      </c>
      <c r="E179" s="6">
        <v>740312.16</v>
      </c>
      <c r="F179" s="6">
        <v>738759.91</v>
      </c>
      <c r="G179" s="6">
        <v>466272.82</v>
      </c>
      <c r="H179" s="6">
        <v>622162.69999999995</v>
      </c>
      <c r="I179" s="6">
        <v>500876.1</v>
      </c>
      <c r="J179" s="6">
        <v>613219.09</v>
      </c>
      <c r="K179" s="6">
        <v>395933.23</v>
      </c>
      <c r="L179" s="6">
        <v>141459.17000000001</v>
      </c>
      <c r="M179" s="6">
        <v>372200.91</v>
      </c>
      <c r="N179" s="6">
        <v>853089.91</v>
      </c>
      <c r="O179" s="6">
        <v>132989.92000000001</v>
      </c>
    </row>
    <row r="180" spans="1:15" x14ac:dyDescent="0.25">
      <c r="A180" s="272" t="s">
        <v>90</v>
      </c>
      <c r="B180" s="272" t="s">
        <v>142</v>
      </c>
      <c r="C180" s="272" t="s">
        <v>1042</v>
      </c>
      <c r="D180" s="6">
        <v>894993.87</v>
      </c>
      <c r="E180" s="6">
        <v>288291.53000000003</v>
      </c>
      <c r="F180" s="6">
        <v>930505.98</v>
      </c>
      <c r="G180" s="6">
        <v>996941.18</v>
      </c>
      <c r="H180" s="6">
        <v>138148.04999999999</v>
      </c>
      <c r="I180" s="6">
        <v>811543.84</v>
      </c>
      <c r="J180" s="6">
        <v>678180.65</v>
      </c>
      <c r="K180" s="6">
        <v>935123.27</v>
      </c>
      <c r="L180" s="6">
        <v>999430.28</v>
      </c>
      <c r="M180" s="6">
        <v>303317.73</v>
      </c>
      <c r="N180" s="6">
        <v>298957.87</v>
      </c>
      <c r="O180" s="6">
        <v>996642.02</v>
      </c>
    </row>
    <row r="181" spans="1:15" x14ac:dyDescent="0.25">
      <c r="A181" s="272" t="s">
        <v>90</v>
      </c>
      <c r="B181" s="272" t="s">
        <v>142</v>
      </c>
      <c r="C181" s="272" t="s">
        <v>1043</v>
      </c>
      <c r="D181" s="6">
        <v>344967.09</v>
      </c>
      <c r="E181" s="6">
        <v>389236.58</v>
      </c>
      <c r="F181" s="6">
        <v>211844.63</v>
      </c>
      <c r="G181" s="6">
        <v>265376.67</v>
      </c>
      <c r="H181" s="6">
        <v>542241.71</v>
      </c>
      <c r="I181" s="6">
        <v>382241.49</v>
      </c>
      <c r="J181" s="6">
        <v>266139.11</v>
      </c>
      <c r="K181" s="6">
        <v>763062.97</v>
      </c>
      <c r="L181" s="6">
        <v>871343.41</v>
      </c>
      <c r="M181" s="6">
        <v>695201.87</v>
      </c>
      <c r="N181" s="6">
        <v>407746.4</v>
      </c>
      <c r="O181" s="6">
        <v>357360.37</v>
      </c>
    </row>
    <row r="182" spans="1:15" x14ac:dyDescent="0.25">
      <c r="A182" s="272" t="s">
        <v>90</v>
      </c>
      <c r="B182" s="272" t="s">
        <v>142</v>
      </c>
      <c r="C182" s="272" t="s">
        <v>660</v>
      </c>
      <c r="D182" s="6">
        <v>909740.01</v>
      </c>
      <c r="E182" s="6">
        <v>833065.86</v>
      </c>
      <c r="F182" s="6">
        <v>152481.28</v>
      </c>
      <c r="G182" s="6">
        <v>474934.49</v>
      </c>
      <c r="H182" s="6">
        <v>706904.19</v>
      </c>
      <c r="I182" s="6">
        <v>160347.19</v>
      </c>
      <c r="J182" s="6">
        <v>354157.49</v>
      </c>
      <c r="K182" s="6">
        <v>153575.76999999999</v>
      </c>
      <c r="L182" s="6">
        <v>413677.18</v>
      </c>
      <c r="M182" s="6">
        <v>709194.46</v>
      </c>
      <c r="N182" s="6">
        <v>931554.82</v>
      </c>
      <c r="O182" s="6">
        <v>418076.43</v>
      </c>
    </row>
    <row r="183" spans="1:15" x14ac:dyDescent="0.25">
      <c r="A183" s="272" t="s">
        <v>90</v>
      </c>
      <c r="B183" s="272" t="s">
        <v>142</v>
      </c>
      <c r="C183" s="272" t="s">
        <v>1044</v>
      </c>
      <c r="D183" s="6">
        <v>809621.72</v>
      </c>
      <c r="E183" s="6">
        <v>837732.47</v>
      </c>
      <c r="F183" s="6">
        <v>463642.35</v>
      </c>
      <c r="G183" s="6">
        <v>671941.35</v>
      </c>
      <c r="H183" s="6">
        <v>963886.07</v>
      </c>
      <c r="I183" s="6">
        <v>399095.79</v>
      </c>
      <c r="J183" s="6">
        <v>206417.75</v>
      </c>
      <c r="K183" s="6">
        <v>572870.03</v>
      </c>
      <c r="L183" s="6">
        <v>664909.35</v>
      </c>
      <c r="M183" s="6">
        <v>594222.67000000004</v>
      </c>
      <c r="N183" s="6">
        <v>948364.04</v>
      </c>
      <c r="O183" s="6">
        <v>932208.64000000001</v>
      </c>
    </row>
    <row r="184" spans="1:15" x14ac:dyDescent="0.25">
      <c r="A184" s="272" t="s">
        <v>90</v>
      </c>
      <c r="B184" s="272" t="s">
        <v>142</v>
      </c>
      <c r="C184" s="272" t="s">
        <v>1045</v>
      </c>
      <c r="D184" s="6">
        <v>926759.98</v>
      </c>
      <c r="E184" s="6">
        <v>753223.5</v>
      </c>
      <c r="F184" s="6">
        <v>226693.97</v>
      </c>
      <c r="G184" s="6">
        <v>828578.62</v>
      </c>
      <c r="H184" s="6">
        <v>515892.46</v>
      </c>
      <c r="I184" s="6">
        <v>787179.11</v>
      </c>
      <c r="J184" s="6">
        <v>238917.25</v>
      </c>
      <c r="K184" s="6">
        <v>458746.88</v>
      </c>
      <c r="L184" s="6">
        <v>830271.01</v>
      </c>
      <c r="M184" s="6">
        <v>709002.1</v>
      </c>
      <c r="N184" s="6">
        <v>805940.27</v>
      </c>
      <c r="O184" s="6">
        <v>438598.5</v>
      </c>
    </row>
    <row r="185" spans="1:15" x14ac:dyDescent="0.25">
      <c r="A185" s="272" t="s">
        <v>90</v>
      </c>
      <c r="B185" s="272" t="s">
        <v>142</v>
      </c>
      <c r="C185" s="272" t="s">
        <v>1046</v>
      </c>
      <c r="D185" s="6">
        <v>407119.33</v>
      </c>
      <c r="E185" s="6">
        <v>388527.79</v>
      </c>
      <c r="F185" s="6">
        <v>720100.07</v>
      </c>
      <c r="G185" s="6">
        <v>150944.9</v>
      </c>
      <c r="H185" s="6">
        <v>384488.67</v>
      </c>
      <c r="I185" s="6">
        <v>781549.83</v>
      </c>
      <c r="J185" s="6">
        <v>421408.12</v>
      </c>
      <c r="K185" s="6">
        <v>714560.14</v>
      </c>
      <c r="L185" s="6">
        <v>643564.38</v>
      </c>
      <c r="M185" s="6">
        <v>726023.41</v>
      </c>
      <c r="N185" s="6">
        <v>171867.91</v>
      </c>
      <c r="O185" s="6">
        <v>326014.09999999998</v>
      </c>
    </row>
    <row r="186" spans="1:15" x14ac:dyDescent="0.25">
      <c r="A186" s="272" t="s">
        <v>90</v>
      </c>
      <c r="B186" s="272" t="s">
        <v>142</v>
      </c>
      <c r="C186" s="272" t="s">
        <v>1047</v>
      </c>
      <c r="D186" s="6">
        <v>481740.72</v>
      </c>
      <c r="E186" s="6">
        <v>417839.66</v>
      </c>
      <c r="F186" s="6">
        <v>473338.9</v>
      </c>
      <c r="G186" s="6">
        <v>228005.6</v>
      </c>
      <c r="H186" s="6">
        <v>334882.93</v>
      </c>
      <c r="I186" s="6">
        <v>601124.9</v>
      </c>
      <c r="J186" s="6">
        <v>462419.36</v>
      </c>
      <c r="K186" s="6">
        <v>629003.61</v>
      </c>
      <c r="L186" s="6">
        <v>137114.87</v>
      </c>
      <c r="M186" s="6">
        <v>379283.94</v>
      </c>
      <c r="N186" s="6">
        <v>518018.92</v>
      </c>
      <c r="O186" s="6">
        <v>592183.06999999995</v>
      </c>
    </row>
    <row r="187" spans="1:15" x14ac:dyDescent="0.25">
      <c r="A187" s="272" t="s">
        <v>90</v>
      </c>
      <c r="B187" s="272" t="s">
        <v>142</v>
      </c>
      <c r="C187" s="272" t="s">
        <v>1048</v>
      </c>
      <c r="D187" s="6">
        <v>584824.55000000005</v>
      </c>
      <c r="E187" s="6">
        <v>576479.67000000004</v>
      </c>
      <c r="F187" s="6">
        <v>870714.37</v>
      </c>
      <c r="G187" s="6">
        <v>709168.15</v>
      </c>
      <c r="H187" s="6">
        <v>354783.36</v>
      </c>
      <c r="I187" s="6">
        <v>672273.27</v>
      </c>
      <c r="J187" s="6">
        <v>633691.76</v>
      </c>
      <c r="K187" s="6">
        <v>458427.88</v>
      </c>
      <c r="L187" s="6">
        <v>349521.5</v>
      </c>
      <c r="M187" s="6">
        <v>199740.76</v>
      </c>
      <c r="N187" s="6">
        <v>301993.88</v>
      </c>
      <c r="O187" s="6">
        <v>385165.73</v>
      </c>
    </row>
    <row r="188" spans="1:15" x14ac:dyDescent="0.25">
      <c r="A188" s="272" t="s">
        <v>90</v>
      </c>
      <c r="B188" s="272" t="s">
        <v>142</v>
      </c>
      <c r="C188" s="272" t="s">
        <v>1049</v>
      </c>
      <c r="D188" s="6">
        <v>775180.4</v>
      </c>
      <c r="E188" s="6">
        <v>441189.78</v>
      </c>
      <c r="F188" s="6">
        <v>490470.39</v>
      </c>
      <c r="G188" s="6">
        <v>190294.01</v>
      </c>
      <c r="H188" s="6">
        <v>576614.31999999995</v>
      </c>
      <c r="I188" s="6">
        <v>950703.65</v>
      </c>
      <c r="J188" s="6">
        <v>893913.82</v>
      </c>
      <c r="K188" s="6">
        <v>701172.2</v>
      </c>
      <c r="L188" s="6">
        <v>573969.1</v>
      </c>
      <c r="M188" s="6">
        <v>660232</v>
      </c>
      <c r="N188" s="6">
        <v>828907.31</v>
      </c>
      <c r="O188" s="6">
        <v>728415.9</v>
      </c>
    </row>
    <row r="189" spans="1:15" x14ac:dyDescent="0.25">
      <c r="A189" s="272" t="s">
        <v>90</v>
      </c>
      <c r="B189" s="272" t="s">
        <v>142</v>
      </c>
      <c r="C189" s="272" t="s">
        <v>661</v>
      </c>
      <c r="D189" s="6">
        <v>157012.51999999999</v>
      </c>
      <c r="E189" s="6">
        <v>331407.78000000003</v>
      </c>
      <c r="F189" s="6">
        <v>417516.34</v>
      </c>
      <c r="G189" s="6">
        <v>911630.87</v>
      </c>
      <c r="H189" s="6">
        <v>781023.5</v>
      </c>
      <c r="I189" s="6">
        <v>623263.39</v>
      </c>
      <c r="J189" s="6">
        <v>637945.32999999996</v>
      </c>
      <c r="K189" s="6">
        <v>399482.7</v>
      </c>
      <c r="L189" s="6">
        <v>675661.4</v>
      </c>
      <c r="M189" s="6">
        <v>672514.44</v>
      </c>
      <c r="N189" s="6">
        <v>917804.88</v>
      </c>
      <c r="O189" s="6">
        <v>611332.02</v>
      </c>
    </row>
    <row r="190" spans="1:15" x14ac:dyDescent="0.25">
      <c r="A190" s="272" t="s">
        <v>90</v>
      </c>
      <c r="B190" s="272" t="s">
        <v>142</v>
      </c>
      <c r="C190" s="272" t="s">
        <v>1050</v>
      </c>
      <c r="D190" s="6">
        <v>967768.63</v>
      </c>
      <c r="E190" s="6">
        <v>986484.97</v>
      </c>
      <c r="F190" s="6">
        <v>308946.40000000002</v>
      </c>
      <c r="G190" s="6">
        <v>449882.33</v>
      </c>
      <c r="H190" s="6">
        <v>521791.68</v>
      </c>
      <c r="I190" s="6">
        <v>994724.93</v>
      </c>
      <c r="J190" s="6">
        <v>943650.6</v>
      </c>
      <c r="K190" s="6">
        <v>381815.15</v>
      </c>
      <c r="L190" s="6">
        <v>588307.06999999995</v>
      </c>
      <c r="M190" s="6">
        <v>359834.37</v>
      </c>
      <c r="N190" s="6">
        <v>854266.32</v>
      </c>
      <c r="O190" s="6">
        <v>227917.8</v>
      </c>
    </row>
    <row r="191" spans="1:15" x14ac:dyDescent="0.25">
      <c r="A191" s="272" t="s">
        <v>90</v>
      </c>
      <c r="B191" s="272" t="s">
        <v>143</v>
      </c>
      <c r="C191" s="272" t="s">
        <v>699</v>
      </c>
      <c r="D191" s="6">
        <v>978308.61</v>
      </c>
      <c r="E191" s="6">
        <v>277148.57</v>
      </c>
      <c r="F191" s="6">
        <v>752741.22</v>
      </c>
      <c r="G191" s="6">
        <v>146562.37</v>
      </c>
      <c r="H191" s="6">
        <v>375244.32</v>
      </c>
      <c r="I191" s="6">
        <v>494942.2</v>
      </c>
      <c r="J191" s="6">
        <v>829135.6</v>
      </c>
      <c r="K191" s="6">
        <v>891853.06</v>
      </c>
      <c r="L191" s="6">
        <v>951490.97</v>
      </c>
      <c r="M191" s="6">
        <v>595286.5</v>
      </c>
      <c r="N191" s="6">
        <v>446633.22</v>
      </c>
      <c r="O191" s="6">
        <v>946623.81</v>
      </c>
    </row>
    <row r="192" spans="1:15" x14ac:dyDescent="0.25">
      <c r="A192" s="272" t="s">
        <v>90</v>
      </c>
      <c r="B192" s="272" t="s">
        <v>143</v>
      </c>
      <c r="C192" s="272" t="s">
        <v>1051</v>
      </c>
      <c r="D192" s="6">
        <v>921479.13</v>
      </c>
      <c r="E192" s="6">
        <v>335949.64</v>
      </c>
      <c r="F192" s="6">
        <v>657909.81999999995</v>
      </c>
      <c r="G192" s="6">
        <v>377451.28</v>
      </c>
      <c r="H192" s="6">
        <v>348762.92</v>
      </c>
      <c r="I192" s="6">
        <v>145347.51999999999</v>
      </c>
      <c r="J192" s="6">
        <v>554617.99</v>
      </c>
      <c r="K192" s="6">
        <v>861490.55</v>
      </c>
      <c r="L192" s="6">
        <v>758087.82</v>
      </c>
      <c r="M192" s="6">
        <v>961234.27</v>
      </c>
      <c r="N192" s="6">
        <v>999148.95</v>
      </c>
      <c r="O192" s="6">
        <v>386436.39</v>
      </c>
    </row>
    <row r="193" spans="1:15" x14ac:dyDescent="0.25">
      <c r="A193" s="272" t="s">
        <v>90</v>
      </c>
      <c r="B193" s="272" t="s">
        <v>143</v>
      </c>
      <c r="C193" s="272" t="s">
        <v>1052</v>
      </c>
      <c r="D193" s="6">
        <v>330174.09999999998</v>
      </c>
      <c r="E193" s="6">
        <v>498690.22</v>
      </c>
      <c r="F193" s="6">
        <v>853505.94</v>
      </c>
      <c r="G193" s="6">
        <v>979571.99</v>
      </c>
      <c r="H193" s="6">
        <v>817943.11</v>
      </c>
      <c r="I193" s="6">
        <v>323359.89</v>
      </c>
      <c r="J193" s="6">
        <v>461369.48</v>
      </c>
      <c r="K193" s="6">
        <v>186069.9</v>
      </c>
      <c r="L193" s="6">
        <v>258722.32</v>
      </c>
      <c r="M193" s="6">
        <v>870857.81</v>
      </c>
      <c r="N193" s="6">
        <v>496184.93</v>
      </c>
      <c r="O193" s="6">
        <v>706617.41</v>
      </c>
    </row>
    <row r="194" spans="1:15" x14ac:dyDescent="0.25">
      <c r="A194" s="272" t="s">
        <v>90</v>
      </c>
      <c r="B194" s="272" t="s">
        <v>143</v>
      </c>
      <c r="C194" s="272" t="s">
        <v>1053</v>
      </c>
      <c r="D194" s="6">
        <v>161974.04</v>
      </c>
      <c r="E194" s="6">
        <v>162821.57999999999</v>
      </c>
      <c r="F194" s="6">
        <v>488312.69</v>
      </c>
      <c r="G194" s="6">
        <v>873013.82</v>
      </c>
      <c r="H194" s="6">
        <v>190255.33</v>
      </c>
      <c r="I194" s="6">
        <v>158845.79</v>
      </c>
      <c r="J194" s="6">
        <v>888872.33</v>
      </c>
      <c r="K194" s="6">
        <v>551819.19999999995</v>
      </c>
      <c r="L194" s="6">
        <v>466467.67</v>
      </c>
      <c r="M194" s="6">
        <v>476881.84</v>
      </c>
      <c r="N194" s="6">
        <v>858454</v>
      </c>
      <c r="O194" s="6">
        <v>292971.65999999997</v>
      </c>
    </row>
    <row r="195" spans="1:15" x14ac:dyDescent="0.25">
      <c r="A195" s="272" t="s">
        <v>90</v>
      </c>
      <c r="B195" s="272" t="s">
        <v>143</v>
      </c>
      <c r="C195" s="272" t="s">
        <v>1054</v>
      </c>
      <c r="D195" s="6">
        <v>112063.39</v>
      </c>
      <c r="E195" s="6">
        <v>856493.99</v>
      </c>
      <c r="F195" s="6">
        <v>531883.68000000005</v>
      </c>
      <c r="G195" s="6">
        <v>696914.21</v>
      </c>
      <c r="H195" s="6">
        <v>621583.31999999995</v>
      </c>
      <c r="I195" s="6">
        <v>669191.28</v>
      </c>
      <c r="J195" s="6">
        <v>331747.78999999998</v>
      </c>
      <c r="K195" s="6">
        <v>349607.05</v>
      </c>
      <c r="L195" s="6">
        <v>427789.45</v>
      </c>
      <c r="M195" s="6">
        <v>660552.98</v>
      </c>
      <c r="N195" s="6">
        <v>673120.43</v>
      </c>
      <c r="O195" s="6">
        <v>249884.31</v>
      </c>
    </row>
    <row r="196" spans="1:15" x14ac:dyDescent="0.25">
      <c r="A196" s="272" t="s">
        <v>90</v>
      </c>
      <c r="B196" s="272" t="s">
        <v>143</v>
      </c>
      <c r="C196" s="272" t="s">
        <v>1055</v>
      </c>
      <c r="D196" s="6">
        <v>228954.16</v>
      </c>
      <c r="E196" s="6">
        <v>535213.63</v>
      </c>
      <c r="F196" s="6">
        <v>720204.45</v>
      </c>
      <c r="G196" s="6">
        <v>725374.61</v>
      </c>
      <c r="H196" s="6">
        <v>700911.19</v>
      </c>
      <c r="I196" s="6">
        <v>495333.47</v>
      </c>
      <c r="J196" s="6">
        <v>677057.38</v>
      </c>
      <c r="K196" s="6">
        <v>695873.61</v>
      </c>
      <c r="L196" s="6">
        <v>779853.24</v>
      </c>
      <c r="M196" s="6">
        <v>566450.5</v>
      </c>
      <c r="N196" s="6">
        <v>400262.26</v>
      </c>
      <c r="O196" s="6">
        <v>799631.71</v>
      </c>
    </row>
    <row r="197" spans="1:15" x14ac:dyDescent="0.25">
      <c r="A197" s="272" t="s">
        <v>90</v>
      </c>
      <c r="B197" s="272" t="s">
        <v>144</v>
      </c>
      <c r="C197" s="272" t="s">
        <v>700</v>
      </c>
      <c r="D197" s="6">
        <v>241808.04</v>
      </c>
      <c r="E197" s="6">
        <v>365332.55</v>
      </c>
      <c r="F197" s="6">
        <v>425138.24</v>
      </c>
      <c r="G197" s="6">
        <v>306528.31</v>
      </c>
      <c r="H197" s="6">
        <v>963959.98</v>
      </c>
      <c r="I197" s="6">
        <v>666116.48</v>
      </c>
      <c r="J197" s="6">
        <v>279249.08</v>
      </c>
      <c r="K197" s="6">
        <v>496446.46</v>
      </c>
      <c r="L197" s="6">
        <v>300127.71999999997</v>
      </c>
      <c r="M197" s="6">
        <v>892324.55</v>
      </c>
      <c r="N197" s="6">
        <v>234825.41</v>
      </c>
      <c r="O197" s="6">
        <v>784972.48</v>
      </c>
    </row>
    <row r="198" spans="1:15" x14ac:dyDescent="0.25">
      <c r="A198" s="272" t="s">
        <v>90</v>
      </c>
      <c r="B198" s="272" t="s">
        <v>91</v>
      </c>
      <c r="C198" s="272" t="s">
        <v>701</v>
      </c>
      <c r="D198" s="6">
        <v>589422.41</v>
      </c>
      <c r="E198" s="6">
        <v>275232.01</v>
      </c>
      <c r="F198" s="6">
        <v>342530.62</v>
      </c>
      <c r="G198" s="6">
        <v>562924.07999999996</v>
      </c>
      <c r="H198" s="6">
        <v>827254.67</v>
      </c>
      <c r="I198" s="6">
        <v>195187.12</v>
      </c>
      <c r="J198" s="6">
        <v>217543.99</v>
      </c>
      <c r="K198" s="6">
        <v>717423.57</v>
      </c>
      <c r="L198" s="6">
        <v>715320.25</v>
      </c>
      <c r="M198" s="6">
        <v>941617.6</v>
      </c>
      <c r="N198" s="6">
        <v>996414.29</v>
      </c>
      <c r="O198" s="6">
        <v>303809.14</v>
      </c>
    </row>
    <row r="199" spans="1:15" x14ac:dyDescent="0.25">
      <c r="A199" s="272" t="s">
        <v>90</v>
      </c>
      <c r="B199" s="272" t="s">
        <v>91</v>
      </c>
      <c r="C199" s="272" t="s">
        <v>1056</v>
      </c>
      <c r="D199" s="6">
        <v>285937.21999999997</v>
      </c>
      <c r="E199" s="6">
        <v>938641.41</v>
      </c>
      <c r="F199" s="6">
        <v>455528.51</v>
      </c>
      <c r="G199" s="6">
        <v>733537.79</v>
      </c>
      <c r="H199" s="6">
        <v>500219.1</v>
      </c>
      <c r="I199" s="6">
        <v>181091.45</v>
      </c>
      <c r="J199" s="6">
        <v>468354.11</v>
      </c>
      <c r="K199" s="6">
        <v>378566.54</v>
      </c>
      <c r="L199" s="6">
        <v>887261.42</v>
      </c>
      <c r="M199" s="6">
        <v>389958.27</v>
      </c>
      <c r="N199" s="6">
        <v>564945.56999999995</v>
      </c>
      <c r="O199" s="6">
        <v>230207.18</v>
      </c>
    </row>
    <row r="200" spans="1:15" x14ac:dyDescent="0.25">
      <c r="A200" s="272" t="s">
        <v>90</v>
      </c>
      <c r="B200" s="272" t="s">
        <v>91</v>
      </c>
      <c r="C200" s="272" t="s">
        <v>1057</v>
      </c>
      <c r="D200" s="6">
        <v>155706.04</v>
      </c>
      <c r="E200" s="6">
        <v>387672.95</v>
      </c>
      <c r="F200" s="6">
        <v>173662.16</v>
      </c>
      <c r="G200" s="6">
        <v>392825.47</v>
      </c>
      <c r="H200" s="6">
        <v>384519.85</v>
      </c>
      <c r="I200" s="6">
        <v>454776.54</v>
      </c>
      <c r="J200" s="6">
        <v>461907.28</v>
      </c>
      <c r="K200" s="6">
        <v>123291.87</v>
      </c>
      <c r="L200" s="6">
        <v>362313.34</v>
      </c>
      <c r="M200" s="6">
        <v>719142.06</v>
      </c>
      <c r="N200" s="6">
        <v>245339.33</v>
      </c>
      <c r="O200" s="6">
        <v>583871.88</v>
      </c>
    </row>
    <row r="201" spans="1:15" x14ac:dyDescent="0.25">
      <c r="A201" s="272" t="s">
        <v>58</v>
      </c>
      <c r="B201" s="272" t="s">
        <v>145</v>
      </c>
      <c r="C201" s="272" t="s">
        <v>146</v>
      </c>
      <c r="D201" s="6">
        <v>953234.36</v>
      </c>
      <c r="E201" s="6">
        <v>865282.99</v>
      </c>
      <c r="F201" s="6">
        <v>828429.83</v>
      </c>
      <c r="G201" s="6">
        <v>300366.03999999998</v>
      </c>
      <c r="H201" s="6">
        <v>760544.82</v>
      </c>
      <c r="I201" s="6">
        <v>137627.66</v>
      </c>
      <c r="J201" s="6">
        <v>392732.75</v>
      </c>
      <c r="K201" s="6">
        <v>196545.46</v>
      </c>
      <c r="L201" s="6">
        <v>353013.04</v>
      </c>
      <c r="M201" s="6">
        <v>220156.75</v>
      </c>
      <c r="N201" s="6">
        <v>850099.66</v>
      </c>
      <c r="O201" s="6">
        <v>224095.99</v>
      </c>
    </row>
    <row r="202" spans="1:15" x14ac:dyDescent="0.25">
      <c r="A202" s="272" t="s">
        <v>58</v>
      </c>
      <c r="B202" s="272" t="s">
        <v>145</v>
      </c>
      <c r="C202" s="272" t="s">
        <v>147</v>
      </c>
      <c r="D202" s="6">
        <v>554471.51</v>
      </c>
      <c r="E202" s="6">
        <v>597579.68000000005</v>
      </c>
      <c r="F202" s="6">
        <v>561246.17000000004</v>
      </c>
      <c r="G202" s="6">
        <v>906373.95</v>
      </c>
      <c r="H202" s="6">
        <v>553174.66</v>
      </c>
      <c r="I202" s="6">
        <v>245548.23</v>
      </c>
      <c r="J202" s="6">
        <v>687170.06</v>
      </c>
      <c r="K202" s="6">
        <v>728682.1</v>
      </c>
      <c r="L202" s="6">
        <v>222246.86</v>
      </c>
      <c r="M202" s="6">
        <v>731941.52</v>
      </c>
      <c r="N202" s="6">
        <v>901989.85</v>
      </c>
      <c r="O202" s="6">
        <v>987368.03</v>
      </c>
    </row>
    <row r="203" spans="1:15" x14ac:dyDescent="0.25">
      <c r="A203" s="272" t="s">
        <v>58</v>
      </c>
      <c r="B203" s="272" t="s">
        <v>145</v>
      </c>
      <c r="C203" s="272" t="s">
        <v>148</v>
      </c>
      <c r="D203" s="6">
        <v>432002.94</v>
      </c>
      <c r="E203" s="6">
        <v>566006.17000000004</v>
      </c>
      <c r="F203" s="6">
        <v>356502.1</v>
      </c>
      <c r="G203" s="6">
        <v>284983.07</v>
      </c>
      <c r="H203" s="6">
        <v>460723.28</v>
      </c>
      <c r="I203" s="6">
        <v>284799.08</v>
      </c>
      <c r="J203" s="6">
        <v>885705.66</v>
      </c>
      <c r="K203" s="6">
        <v>438641.7</v>
      </c>
      <c r="L203" s="6">
        <v>753892.79</v>
      </c>
      <c r="M203" s="6">
        <v>203955.71</v>
      </c>
      <c r="N203" s="6">
        <v>315457.62</v>
      </c>
      <c r="O203" s="6">
        <v>680249.64</v>
      </c>
    </row>
    <row r="204" spans="1:15" x14ac:dyDescent="0.25">
      <c r="A204" s="272" t="s">
        <v>58</v>
      </c>
      <c r="B204" s="272" t="s">
        <v>145</v>
      </c>
      <c r="C204" s="272" t="s">
        <v>149</v>
      </c>
      <c r="D204" s="6">
        <v>624450.84</v>
      </c>
      <c r="E204" s="6">
        <v>273034.96999999997</v>
      </c>
      <c r="F204" s="6">
        <v>376565.34</v>
      </c>
      <c r="G204" s="6">
        <v>761352.8</v>
      </c>
      <c r="H204" s="6">
        <v>835153.17</v>
      </c>
      <c r="I204" s="6">
        <v>603449.57999999996</v>
      </c>
      <c r="J204" s="6">
        <v>338810.74</v>
      </c>
      <c r="K204" s="6">
        <v>748584.6</v>
      </c>
      <c r="L204" s="6">
        <v>656879.46</v>
      </c>
      <c r="M204" s="6">
        <v>408020.62</v>
      </c>
      <c r="N204" s="6">
        <v>918545</v>
      </c>
      <c r="O204" s="6">
        <v>467708.48</v>
      </c>
    </row>
    <row r="205" spans="1:15" x14ac:dyDescent="0.25">
      <c r="A205" s="272" t="s">
        <v>58</v>
      </c>
      <c r="B205" s="272" t="s">
        <v>145</v>
      </c>
      <c r="C205" s="272" t="s">
        <v>150</v>
      </c>
      <c r="D205" s="6">
        <v>548907.9</v>
      </c>
      <c r="E205" s="6">
        <v>596147.94999999995</v>
      </c>
      <c r="F205" s="6">
        <v>200042.73</v>
      </c>
      <c r="G205" s="6">
        <v>440915.15</v>
      </c>
      <c r="H205" s="6">
        <v>840636.56</v>
      </c>
      <c r="I205" s="6">
        <v>776354.35</v>
      </c>
      <c r="J205" s="6">
        <v>739647.38</v>
      </c>
      <c r="K205" s="6">
        <v>815488.35</v>
      </c>
      <c r="L205" s="6">
        <v>883220.75</v>
      </c>
      <c r="M205" s="6">
        <v>265030.96000000002</v>
      </c>
      <c r="N205" s="6">
        <v>372362.47</v>
      </c>
      <c r="O205" s="6">
        <v>565736.72</v>
      </c>
    </row>
    <row r="206" spans="1:15" x14ac:dyDescent="0.25">
      <c r="A206" s="272" t="s">
        <v>58</v>
      </c>
      <c r="B206" s="272" t="s">
        <v>145</v>
      </c>
      <c r="C206" s="272" t="s">
        <v>1058</v>
      </c>
      <c r="D206" s="6">
        <v>297964.3</v>
      </c>
      <c r="E206" s="6">
        <v>161257.91</v>
      </c>
      <c r="F206" s="6">
        <v>270591.8</v>
      </c>
      <c r="G206" s="6">
        <v>768084.9</v>
      </c>
      <c r="H206" s="6">
        <v>306088.7</v>
      </c>
      <c r="I206" s="6">
        <v>313586.63</v>
      </c>
      <c r="J206" s="6">
        <v>740667.3</v>
      </c>
      <c r="K206" s="6">
        <v>375557.16</v>
      </c>
      <c r="L206" s="6">
        <v>456703.55</v>
      </c>
      <c r="M206" s="6">
        <v>847759.76</v>
      </c>
      <c r="N206" s="6">
        <v>940509.72</v>
      </c>
      <c r="O206" s="6">
        <v>728684.6</v>
      </c>
    </row>
    <row r="207" spans="1:15" x14ac:dyDescent="0.25">
      <c r="A207" s="272" t="s">
        <v>58</v>
      </c>
      <c r="B207" s="272" t="s">
        <v>145</v>
      </c>
      <c r="C207" s="272" t="s">
        <v>1059</v>
      </c>
      <c r="D207" s="6">
        <v>153688.85</v>
      </c>
      <c r="E207" s="6">
        <v>529190.01</v>
      </c>
      <c r="F207" s="6">
        <v>955513.93</v>
      </c>
      <c r="G207" s="6">
        <v>660862.93999999994</v>
      </c>
      <c r="H207" s="6">
        <v>564716.16</v>
      </c>
      <c r="I207" s="6">
        <v>507823.65</v>
      </c>
      <c r="J207" s="6">
        <v>266872.61</v>
      </c>
      <c r="K207" s="6">
        <v>689735.13</v>
      </c>
      <c r="L207" s="6">
        <v>289053.78000000003</v>
      </c>
      <c r="M207" s="6">
        <v>696258.25</v>
      </c>
      <c r="N207" s="6">
        <v>600520.67000000004</v>
      </c>
      <c r="O207" s="6">
        <v>605727.52</v>
      </c>
    </row>
    <row r="208" spans="1:15" x14ac:dyDescent="0.25">
      <c r="A208" s="272" t="s">
        <v>58</v>
      </c>
      <c r="B208" s="272" t="s">
        <v>145</v>
      </c>
      <c r="C208" s="272" t="s">
        <v>1060</v>
      </c>
      <c r="D208" s="6">
        <v>569248.30000000005</v>
      </c>
      <c r="E208" s="6">
        <v>703198.92</v>
      </c>
      <c r="F208" s="6">
        <v>270127.5</v>
      </c>
      <c r="G208" s="6">
        <v>473317.31</v>
      </c>
      <c r="H208" s="6">
        <v>653760.78</v>
      </c>
      <c r="I208" s="6">
        <v>936987.51</v>
      </c>
      <c r="J208" s="6">
        <v>287834.03999999998</v>
      </c>
      <c r="K208" s="6">
        <v>508077.21</v>
      </c>
      <c r="L208" s="6">
        <v>641699.91</v>
      </c>
      <c r="M208" s="6">
        <v>139113.24</v>
      </c>
      <c r="N208" s="6">
        <v>154538.72</v>
      </c>
      <c r="O208" s="6">
        <v>391236.16</v>
      </c>
    </row>
    <row r="209" spans="1:15" x14ac:dyDescent="0.25">
      <c r="A209" s="272" t="s">
        <v>58</v>
      </c>
      <c r="B209" s="272" t="s">
        <v>145</v>
      </c>
      <c r="C209" s="272" t="s">
        <v>1061</v>
      </c>
      <c r="D209" s="6">
        <v>638749.05000000005</v>
      </c>
      <c r="E209" s="6">
        <v>924511.77</v>
      </c>
      <c r="F209" s="6">
        <v>866995.42</v>
      </c>
      <c r="G209" s="6">
        <v>188603.17</v>
      </c>
      <c r="H209" s="6">
        <v>713453.9</v>
      </c>
      <c r="I209" s="6">
        <v>791672.74</v>
      </c>
      <c r="J209" s="6">
        <v>320596.78000000003</v>
      </c>
      <c r="K209" s="6">
        <v>247349.29</v>
      </c>
      <c r="L209" s="6">
        <v>870640.56</v>
      </c>
      <c r="M209" s="6">
        <v>582268.57999999996</v>
      </c>
      <c r="N209" s="6">
        <v>915556.63</v>
      </c>
      <c r="O209" s="6">
        <v>383583.03</v>
      </c>
    </row>
    <row r="210" spans="1:15" x14ac:dyDescent="0.25">
      <c r="A210" s="272" t="s">
        <v>58</v>
      </c>
      <c r="B210" s="272" t="s">
        <v>145</v>
      </c>
      <c r="C210" s="272" t="s">
        <v>1062</v>
      </c>
      <c r="D210" s="6">
        <v>976525.51</v>
      </c>
      <c r="E210" s="6">
        <v>406366.74</v>
      </c>
      <c r="F210" s="6">
        <v>187127.13</v>
      </c>
      <c r="G210" s="6">
        <v>857676</v>
      </c>
      <c r="H210" s="6">
        <v>709156.83</v>
      </c>
      <c r="I210" s="6">
        <v>514230.29</v>
      </c>
      <c r="J210" s="6">
        <v>329342.43</v>
      </c>
      <c r="K210" s="6">
        <v>883293.6</v>
      </c>
      <c r="L210" s="6">
        <v>948667.63</v>
      </c>
      <c r="M210" s="6">
        <v>479775.26</v>
      </c>
      <c r="N210" s="6">
        <v>520158</v>
      </c>
      <c r="O210" s="6">
        <v>264372.87</v>
      </c>
    </row>
    <row r="211" spans="1:15" x14ac:dyDescent="0.25">
      <c r="A211" s="272" t="s">
        <v>58</v>
      </c>
      <c r="B211" s="272" t="s">
        <v>59</v>
      </c>
      <c r="C211" s="272" t="s">
        <v>702</v>
      </c>
      <c r="D211" s="6">
        <v>191583.28</v>
      </c>
      <c r="E211" s="6">
        <v>608102.5</v>
      </c>
      <c r="F211" s="6">
        <v>839368.44</v>
      </c>
      <c r="G211" s="6">
        <v>653583.59</v>
      </c>
      <c r="H211" s="6">
        <v>582414.03</v>
      </c>
      <c r="I211" s="6">
        <v>450050.29</v>
      </c>
      <c r="J211" s="6">
        <v>209892.09</v>
      </c>
      <c r="K211" s="6">
        <v>332247.44</v>
      </c>
      <c r="L211" s="6">
        <v>836194.34</v>
      </c>
      <c r="M211" s="6">
        <v>148376.84</v>
      </c>
      <c r="N211" s="6">
        <v>817738.43</v>
      </c>
      <c r="O211" s="6">
        <v>894079.87</v>
      </c>
    </row>
    <row r="212" spans="1:15" x14ac:dyDescent="0.25">
      <c r="A212" s="272" t="s">
        <v>58</v>
      </c>
      <c r="B212" s="272" t="s">
        <v>59</v>
      </c>
      <c r="C212" s="272" t="s">
        <v>1063</v>
      </c>
      <c r="D212" s="6">
        <v>977833.39</v>
      </c>
      <c r="E212" s="6">
        <v>474412.41</v>
      </c>
      <c r="F212" s="6">
        <v>858522.14</v>
      </c>
      <c r="G212" s="6">
        <v>340333.3</v>
      </c>
      <c r="H212" s="6">
        <v>474725.93</v>
      </c>
      <c r="I212" s="6">
        <v>171890.64</v>
      </c>
      <c r="J212" s="6">
        <v>897761.19</v>
      </c>
      <c r="K212" s="6">
        <v>122335.12</v>
      </c>
      <c r="L212" s="6">
        <v>895329.26</v>
      </c>
      <c r="M212" s="6">
        <v>384840.23</v>
      </c>
      <c r="N212" s="6">
        <v>916965.21</v>
      </c>
      <c r="O212" s="6">
        <v>889273.69</v>
      </c>
    </row>
    <row r="213" spans="1:15" x14ac:dyDescent="0.25">
      <c r="A213" s="272" t="s">
        <v>58</v>
      </c>
      <c r="B213" s="272" t="s">
        <v>59</v>
      </c>
      <c r="C213" s="272" t="s">
        <v>1064</v>
      </c>
      <c r="D213" s="6">
        <v>980896.06</v>
      </c>
      <c r="E213" s="6">
        <v>190414.75</v>
      </c>
      <c r="F213" s="6">
        <v>704639.7</v>
      </c>
      <c r="G213" s="6">
        <v>972795.04</v>
      </c>
      <c r="H213" s="6">
        <v>723923.46</v>
      </c>
      <c r="I213" s="6">
        <v>931774.06</v>
      </c>
      <c r="J213" s="6">
        <v>186601.14</v>
      </c>
      <c r="K213" s="6">
        <v>512530.39</v>
      </c>
      <c r="L213" s="6">
        <v>378831.56</v>
      </c>
      <c r="M213" s="6">
        <v>357531.24</v>
      </c>
      <c r="N213" s="6">
        <v>293568.19</v>
      </c>
      <c r="O213" s="6">
        <v>696995.15</v>
      </c>
    </row>
    <row r="214" spans="1:15" x14ac:dyDescent="0.25">
      <c r="A214" s="272" t="s">
        <v>58</v>
      </c>
      <c r="B214" s="272" t="s">
        <v>59</v>
      </c>
      <c r="C214" s="272" t="s">
        <v>1065</v>
      </c>
      <c r="D214" s="6">
        <v>185228.2</v>
      </c>
      <c r="E214" s="6">
        <v>948441.62</v>
      </c>
      <c r="F214" s="6">
        <v>514021.14</v>
      </c>
      <c r="G214" s="6">
        <v>738321.04</v>
      </c>
      <c r="H214" s="6">
        <v>694690.5</v>
      </c>
      <c r="I214" s="6">
        <v>317211.5</v>
      </c>
      <c r="J214" s="6">
        <v>752343.42</v>
      </c>
      <c r="K214" s="6">
        <v>296173.92</v>
      </c>
      <c r="L214" s="6">
        <v>974135.58</v>
      </c>
      <c r="M214" s="6">
        <v>945999.72</v>
      </c>
      <c r="N214" s="6">
        <v>158495.45000000001</v>
      </c>
      <c r="O214" s="6">
        <v>170000.71</v>
      </c>
    </row>
    <row r="215" spans="1:15" x14ac:dyDescent="0.25">
      <c r="A215" s="272" t="s">
        <v>58</v>
      </c>
      <c r="B215" s="272" t="s">
        <v>59</v>
      </c>
      <c r="C215" s="272" t="s">
        <v>1066</v>
      </c>
      <c r="D215" s="6">
        <v>447042.01</v>
      </c>
      <c r="E215" s="6">
        <v>361685.67</v>
      </c>
      <c r="F215" s="6">
        <v>375067.17</v>
      </c>
      <c r="G215" s="6">
        <v>272003.27</v>
      </c>
      <c r="H215" s="6">
        <v>820351.24</v>
      </c>
      <c r="I215" s="6">
        <v>236599.36</v>
      </c>
      <c r="J215" s="6">
        <v>606288.81999999995</v>
      </c>
      <c r="K215" s="6">
        <v>968505.81</v>
      </c>
      <c r="L215" s="6">
        <v>601115.79</v>
      </c>
      <c r="M215" s="6">
        <v>331087.96000000002</v>
      </c>
      <c r="N215" s="6">
        <v>205599.01</v>
      </c>
      <c r="O215" s="6">
        <v>881151.21</v>
      </c>
    </row>
    <row r="216" spans="1:15" x14ac:dyDescent="0.25">
      <c r="A216" s="272" t="s">
        <v>58</v>
      </c>
      <c r="B216" s="272" t="s">
        <v>59</v>
      </c>
      <c r="C216" s="272" t="s">
        <v>1067</v>
      </c>
      <c r="D216" s="6">
        <v>182167.33</v>
      </c>
      <c r="E216" s="6">
        <v>902835.86</v>
      </c>
      <c r="F216" s="6">
        <v>998871.31</v>
      </c>
      <c r="G216" s="6">
        <v>437563.17</v>
      </c>
      <c r="H216" s="6">
        <v>155808.94</v>
      </c>
      <c r="I216" s="6">
        <v>447089.08</v>
      </c>
      <c r="J216" s="6">
        <v>593097.23</v>
      </c>
      <c r="K216" s="6">
        <v>258039.95</v>
      </c>
      <c r="L216" s="6">
        <v>749881.67</v>
      </c>
      <c r="M216" s="6">
        <v>686569.22</v>
      </c>
      <c r="N216" s="6">
        <v>614418.05000000005</v>
      </c>
      <c r="O216" s="6">
        <v>331552.09999999998</v>
      </c>
    </row>
    <row r="217" spans="1:15" x14ac:dyDescent="0.25">
      <c r="A217" s="272" t="s">
        <v>58</v>
      </c>
      <c r="B217" s="272" t="s">
        <v>59</v>
      </c>
      <c r="C217" s="272" t="s">
        <v>1068</v>
      </c>
      <c r="D217" s="6">
        <v>808479.53</v>
      </c>
      <c r="E217" s="6">
        <v>511561.71</v>
      </c>
      <c r="F217" s="6">
        <v>547109.02</v>
      </c>
      <c r="G217" s="6">
        <v>230398.31</v>
      </c>
      <c r="H217" s="6">
        <v>289791.65000000002</v>
      </c>
      <c r="I217" s="6">
        <v>930676.24</v>
      </c>
      <c r="J217" s="6">
        <v>928039.44</v>
      </c>
      <c r="K217" s="6">
        <v>388612.92</v>
      </c>
      <c r="L217" s="6">
        <v>520805.4</v>
      </c>
      <c r="M217" s="6">
        <v>173379.61</v>
      </c>
      <c r="N217" s="6">
        <v>445525.65</v>
      </c>
      <c r="O217" s="6">
        <v>773840.56</v>
      </c>
    </row>
    <row r="218" spans="1:15" x14ac:dyDescent="0.25">
      <c r="A218" s="272" t="s">
        <v>58</v>
      </c>
      <c r="B218" s="272" t="s">
        <v>59</v>
      </c>
      <c r="C218" s="272" t="s">
        <v>1069</v>
      </c>
      <c r="D218" s="6">
        <v>237292.84</v>
      </c>
      <c r="E218" s="6">
        <v>883162.86</v>
      </c>
      <c r="F218" s="6">
        <v>185038.75</v>
      </c>
      <c r="G218" s="6">
        <v>747518.29</v>
      </c>
      <c r="H218" s="6">
        <v>261806.48</v>
      </c>
      <c r="I218" s="6">
        <v>629697.14</v>
      </c>
      <c r="J218" s="6">
        <v>291348.28000000003</v>
      </c>
      <c r="K218" s="6">
        <v>736667.06</v>
      </c>
      <c r="L218" s="6">
        <v>850698.16</v>
      </c>
      <c r="M218" s="6">
        <v>280952.39</v>
      </c>
      <c r="N218" s="6">
        <v>403652.74</v>
      </c>
      <c r="O218" s="6">
        <v>696616.52</v>
      </c>
    </row>
    <row r="219" spans="1:15" x14ac:dyDescent="0.25">
      <c r="A219" s="272" t="s">
        <v>58</v>
      </c>
      <c r="B219" s="272" t="s">
        <v>59</v>
      </c>
      <c r="C219" s="272" t="s">
        <v>1070</v>
      </c>
      <c r="D219" s="6">
        <v>439761.27</v>
      </c>
      <c r="E219" s="6">
        <v>157964.35999999999</v>
      </c>
      <c r="F219" s="6">
        <v>161774.51999999999</v>
      </c>
      <c r="G219" s="6">
        <v>396966.74</v>
      </c>
      <c r="H219" s="6">
        <v>595402.92000000004</v>
      </c>
      <c r="I219" s="6">
        <v>267648.48</v>
      </c>
      <c r="J219" s="6">
        <v>274262.84000000003</v>
      </c>
      <c r="K219" s="6">
        <v>983484.18</v>
      </c>
      <c r="L219" s="6">
        <v>613541.59</v>
      </c>
      <c r="M219" s="6">
        <v>674226.61</v>
      </c>
      <c r="N219" s="6">
        <v>873257.19</v>
      </c>
      <c r="O219" s="6">
        <v>678296.64</v>
      </c>
    </row>
    <row r="220" spans="1:15" x14ac:dyDescent="0.25">
      <c r="A220" s="272" t="s">
        <v>58</v>
      </c>
      <c r="B220" s="272" t="s">
        <v>59</v>
      </c>
      <c r="C220" s="272" t="s">
        <v>1071</v>
      </c>
      <c r="D220" s="6">
        <v>830723.68</v>
      </c>
      <c r="E220" s="6">
        <v>484441.16</v>
      </c>
      <c r="F220" s="6">
        <v>862201.92</v>
      </c>
      <c r="G220" s="6">
        <v>607616.75</v>
      </c>
      <c r="H220" s="6">
        <v>538035.53</v>
      </c>
      <c r="I220" s="6">
        <v>248808.2</v>
      </c>
      <c r="J220" s="6">
        <v>778095.88</v>
      </c>
      <c r="K220" s="6">
        <v>841080.97</v>
      </c>
      <c r="L220" s="6">
        <v>847009.92</v>
      </c>
      <c r="M220" s="6">
        <v>124712.44</v>
      </c>
      <c r="N220" s="6">
        <v>306117</v>
      </c>
      <c r="O220" s="6">
        <v>773002.83</v>
      </c>
    </row>
    <row r="221" spans="1:15" x14ac:dyDescent="0.25">
      <c r="A221" s="272" t="s">
        <v>58</v>
      </c>
      <c r="B221" s="272" t="s">
        <v>59</v>
      </c>
      <c r="C221" s="272" t="s">
        <v>1072</v>
      </c>
      <c r="D221" s="6">
        <v>340803.04</v>
      </c>
      <c r="E221" s="6">
        <v>725007.58</v>
      </c>
      <c r="F221" s="6">
        <v>699379.49</v>
      </c>
      <c r="G221" s="6">
        <v>984351.46</v>
      </c>
      <c r="H221" s="6">
        <v>234267.98</v>
      </c>
      <c r="I221" s="6">
        <v>243476.35</v>
      </c>
      <c r="J221" s="6">
        <v>936928.03</v>
      </c>
      <c r="K221" s="6">
        <v>232588.55</v>
      </c>
      <c r="L221" s="6">
        <v>524999.21</v>
      </c>
      <c r="M221" s="6">
        <v>534260.4</v>
      </c>
      <c r="N221" s="6">
        <v>222217.24</v>
      </c>
      <c r="O221" s="6">
        <v>904466.71</v>
      </c>
    </row>
    <row r="222" spans="1:15" x14ac:dyDescent="0.25">
      <c r="A222" s="272" t="s">
        <v>58</v>
      </c>
      <c r="B222" s="272" t="s">
        <v>59</v>
      </c>
      <c r="C222" s="272" t="s">
        <v>1073</v>
      </c>
      <c r="D222" s="6">
        <v>678937.63</v>
      </c>
      <c r="E222" s="6">
        <v>488377.64</v>
      </c>
      <c r="F222" s="6">
        <v>849126.2</v>
      </c>
      <c r="G222" s="6">
        <v>863647.83</v>
      </c>
      <c r="H222" s="6">
        <v>537034.56000000006</v>
      </c>
      <c r="I222" s="6">
        <v>169413.66</v>
      </c>
      <c r="J222" s="6">
        <v>167011.6</v>
      </c>
      <c r="K222" s="6">
        <v>500836.33</v>
      </c>
      <c r="L222" s="6">
        <v>236961.25</v>
      </c>
      <c r="M222" s="6">
        <v>539097.72</v>
      </c>
      <c r="N222" s="6">
        <v>885536.08</v>
      </c>
      <c r="O222" s="6">
        <v>933012.63</v>
      </c>
    </row>
    <row r="223" spans="1:15" x14ac:dyDescent="0.25">
      <c r="A223" s="272" t="s">
        <v>58</v>
      </c>
      <c r="B223" s="272" t="s">
        <v>59</v>
      </c>
      <c r="C223" s="272" t="s">
        <v>1074</v>
      </c>
      <c r="D223" s="6">
        <v>421790.09</v>
      </c>
      <c r="E223" s="6">
        <v>972431.54</v>
      </c>
      <c r="F223" s="6">
        <v>190199.49</v>
      </c>
      <c r="G223" s="6">
        <v>893606.22</v>
      </c>
      <c r="H223" s="6">
        <v>981976.63</v>
      </c>
      <c r="I223" s="6">
        <v>395168.62</v>
      </c>
      <c r="J223" s="6">
        <v>623639.76</v>
      </c>
      <c r="K223" s="6">
        <v>870623.76</v>
      </c>
      <c r="L223" s="6">
        <v>848055.34</v>
      </c>
      <c r="M223" s="6">
        <v>477518.15</v>
      </c>
      <c r="N223" s="6">
        <v>295476.28999999998</v>
      </c>
      <c r="O223" s="6">
        <v>694508.5</v>
      </c>
    </row>
    <row r="224" spans="1:15" x14ac:dyDescent="0.25">
      <c r="A224" s="272" t="s">
        <v>58</v>
      </c>
      <c r="B224" s="272" t="s">
        <v>59</v>
      </c>
      <c r="C224" s="272" t="s">
        <v>1075</v>
      </c>
      <c r="D224" s="6">
        <v>467989.52</v>
      </c>
      <c r="E224" s="6">
        <v>884474.28</v>
      </c>
      <c r="F224" s="6">
        <v>391361.28000000003</v>
      </c>
      <c r="G224" s="6">
        <v>356463.74</v>
      </c>
      <c r="H224" s="6">
        <v>264216.36</v>
      </c>
      <c r="I224" s="6">
        <v>488745.91</v>
      </c>
      <c r="J224" s="6">
        <v>649978.65</v>
      </c>
      <c r="K224" s="6">
        <v>407920.09</v>
      </c>
      <c r="L224" s="6">
        <v>758012.18</v>
      </c>
      <c r="M224" s="6">
        <v>837509.89</v>
      </c>
      <c r="N224" s="6">
        <v>984990.57</v>
      </c>
      <c r="O224" s="6">
        <v>553302.31999999995</v>
      </c>
    </row>
    <row r="225" spans="1:15" x14ac:dyDescent="0.25">
      <c r="A225" s="272" t="s">
        <v>58</v>
      </c>
      <c r="B225" s="272" t="s">
        <v>59</v>
      </c>
      <c r="C225" s="272" t="s">
        <v>1076</v>
      </c>
      <c r="D225" s="6">
        <v>936210.18</v>
      </c>
      <c r="E225" s="6">
        <v>723517.07</v>
      </c>
      <c r="F225" s="6">
        <v>357205.69</v>
      </c>
      <c r="G225" s="6">
        <v>379819.02</v>
      </c>
      <c r="H225" s="6">
        <v>894823.22</v>
      </c>
      <c r="I225" s="6">
        <v>193010.84</v>
      </c>
      <c r="J225" s="6">
        <v>324583.19</v>
      </c>
      <c r="K225" s="6">
        <v>376762.96</v>
      </c>
      <c r="L225" s="6">
        <v>248101.12</v>
      </c>
      <c r="M225" s="6">
        <v>651434.82999999996</v>
      </c>
      <c r="N225" s="6">
        <v>564582.22</v>
      </c>
      <c r="O225" s="6">
        <v>876240.24</v>
      </c>
    </row>
    <row r="226" spans="1:15" x14ac:dyDescent="0.25">
      <c r="A226" s="272" t="s">
        <v>58</v>
      </c>
      <c r="B226" s="272" t="s">
        <v>59</v>
      </c>
      <c r="C226" s="272" t="s">
        <v>1077</v>
      </c>
      <c r="D226" s="6">
        <v>542309.55000000005</v>
      </c>
      <c r="E226" s="6">
        <v>664311.5</v>
      </c>
      <c r="F226" s="6">
        <v>243331.66</v>
      </c>
      <c r="G226" s="6">
        <v>418045.6</v>
      </c>
      <c r="H226" s="6">
        <v>754115.01</v>
      </c>
      <c r="I226" s="6">
        <v>753492.28</v>
      </c>
      <c r="J226" s="6">
        <v>506593.74</v>
      </c>
      <c r="K226" s="6">
        <v>872360.91</v>
      </c>
      <c r="L226" s="6">
        <v>644446.32999999996</v>
      </c>
      <c r="M226" s="6">
        <v>963536.98</v>
      </c>
      <c r="N226" s="6">
        <v>202814.48</v>
      </c>
      <c r="O226" s="6">
        <v>651749.52</v>
      </c>
    </row>
    <row r="227" spans="1:15" x14ac:dyDescent="0.25">
      <c r="A227" s="272" t="s">
        <v>58</v>
      </c>
      <c r="B227" s="272" t="s">
        <v>59</v>
      </c>
      <c r="C227" s="272" t="s">
        <v>1078</v>
      </c>
      <c r="D227" s="6">
        <v>807962.5</v>
      </c>
      <c r="E227" s="6">
        <v>688033.15</v>
      </c>
      <c r="F227" s="6">
        <v>381800.2</v>
      </c>
      <c r="G227" s="6">
        <v>855314.76</v>
      </c>
      <c r="H227" s="6">
        <v>493034.73</v>
      </c>
      <c r="I227" s="6">
        <v>782124.52</v>
      </c>
      <c r="J227" s="6">
        <v>476130.76</v>
      </c>
      <c r="K227" s="6">
        <v>614912.43999999994</v>
      </c>
      <c r="L227" s="6">
        <v>238977.65</v>
      </c>
      <c r="M227" s="6">
        <v>636542.99</v>
      </c>
      <c r="N227" s="6">
        <v>501204.7</v>
      </c>
      <c r="O227" s="6">
        <v>804528.73</v>
      </c>
    </row>
    <row r="228" spans="1:15" x14ac:dyDescent="0.25">
      <c r="A228" s="272" t="s">
        <v>58</v>
      </c>
      <c r="B228" s="272" t="s">
        <v>59</v>
      </c>
      <c r="C228" s="272" t="s">
        <v>1079</v>
      </c>
      <c r="D228" s="6">
        <v>896798.4</v>
      </c>
      <c r="E228" s="6">
        <v>659662.96</v>
      </c>
      <c r="F228" s="6">
        <v>730509.27</v>
      </c>
      <c r="G228" s="6">
        <v>175093.02</v>
      </c>
      <c r="H228" s="6">
        <v>545924.80000000005</v>
      </c>
      <c r="I228" s="6">
        <v>860116.04</v>
      </c>
      <c r="J228" s="6">
        <v>169180.92</v>
      </c>
      <c r="K228" s="6">
        <v>169592.63</v>
      </c>
      <c r="L228" s="6">
        <v>333467.96999999997</v>
      </c>
      <c r="M228" s="6">
        <v>445883.39</v>
      </c>
      <c r="N228" s="6">
        <v>591753.54</v>
      </c>
      <c r="O228" s="6">
        <v>917631.21</v>
      </c>
    </row>
    <row r="229" spans="1:15" x14ac:dyDescent="0.25">
      <c r="A229" s="272" t="s">
        <v>58</v>
      </c>
      <c r="B229" s="272" t="s">
        <v>59</v>
      </c>
      <c r="C229" s="272" t="s">
        <v>1080</v>
      </c>
      <c r="D229" s="6">
        <v>402194.27</v>
      </c>
      <c r="E229" s="6">
        <v>484880.89</v>
      </c>
      <c r="F229" s="6">
        <v>736046.88</v>
      </c>
      <c r="G229" s="6">
        <v>853212.19</v>
      </c>
      <c r="H229" s="6">
        <v>190322.25</v>
      </c>
      <c r="I229" s="6">
        <v>695325.02</v>
      </c>
      <c r="J229" s="6">
        <v>382294.94</v>
      </c>
      <c r="K229" s="6">
        <v>292469.12</v>
      </c>
      <c r="L229" s="6">
        <v>608952.99</v>
      </c>
      <c r="M229" s="6">
        <v>663594.56000000006</v>
      </c>
      <c r="N229" s="6">
        <v>327993.09999999998</v>
      </c>
      <c r="O229" s="6">
        <v>255900.22</v>
      </c>
    </row>
    <row r="230" spans="1:15" x14ac:dyDescent="0.25">
      <c r="A230" s="272" t="s">
        <v>58</v>
      </c>
      <c r="B230" s="272" t="s">
        <v>59</v>
      </c>
      <c r="C230" s="272" t="s">
        <v>1081</v>
      </c>
      <c r="D230" s="6">
        <v>858296.49</v>
      </c>
      <c r="E230" s="6">
        <v>672424.64</v>
      </c>
      <c r="F230" s="6">
        <v>547643.89</v>
      </c>
      <c r="G230" s="6">
        <v>959904.66</v>
      </c>
      <c r="H230" s="6">
        <v>248189.37</v>
      </c>
      <c r="I230" s="6">
        <v>534605.65</v>
      </c>
      <c r="J230" s="6">
        <v>302594.67</v>
      </c>
      <c r="K230" s="6">
        <v>919547.1</v>
      </c>
      <c r="L230" s="6">
        <v>686568.55</v>
      </c>
      <c r="M230" s="6">
        <v>626706.25</v>
      </c>
      <c r="N230" s="6">
        <v>336515.46</v>
      </c>
      <c r="O230" s="6">
        <v>231535.85</v>
      </c>
    </row>
    <row r="231" spans="1:15" x14ac:dyDescent="0.25">
      <c r="A231" s="272" t="s">
        <v>58</v>
      </c>
      <c r="B231" s="272" t="s">
        <v>59</v>
      </c>
      <c r="C231" s="272" t="s">
        <v>1082</v>
      </c>
      <c r="D231" s="6">
        <v>226764.25</v>
      </c>
      <c r="E231" s="6">
        <v>958097.44</v>
      </c>
      <c r="F231" s="6">
        <v>536608.89</v>
      </c>
      <c r="G231" s="6">
        <v>966474.98</v>
      </c>
      <c r="H231" s="6">
        <v>860104.64</v>
      </c>
      <c r="I231" s="6">
        <v>956278.46</v>
      </c>
      <c r="J231" s="6">
        <v>333416.68</v>
      </c>
      <c r="K231" s="6">
        <v>758854.58</v>
      </c>
      <c r="L231" s="6">
        <v>387002.1</v>
      </c>
      <c r="M231" s="6">
        <v>717701.19</v>
      </c>
      <c r="N231" s="6">
        <v>862528.72</v>
      </c>
      <c r="O231" s="6">
        <v>405613.46</v>
      </c>
    </row>
    <row r="232" spans="1:15" x14ac:dyDescent="0.25">
      <c r="A232" s="272" t="s">
        <v>58</v>
      </c>
      <c r="B232" s="272" t="s">
        <v>59</v>
      </c>
      <c r="C232" s="272" t="s">
        <v>1083</v>
      </c>
      <c r="D232" s="6">
        <v>386952.14</v>
      </c>
      <c r="E232" s="6">
        <v>301451.27</v>
      </c>
      <c r="F232" s="6">
        <v>833897.21</v>
      </c>
      <c r="G232" s="6">
        <v>571119.61</v>
      </c>
      <c r="H232" s="6">
        <v>625911.84</v>
      </c>
      <c r="I232" s="6">
        <v>754938.33</v>
      </c>
      <c r="J232" s="6">
        <v>644716.76</v>
      </c>
      <c r="K232" s="6">
        <v>864431.92</v>
      </c>
      <c r="L232" s="6">
        <v>372702.52</v>
      </c>
      <c r="M232" s="6">
        <v>301021.05</v>
      </c>
      <c r="N232" s="6">
        <v>706847.37</v>
      </c>
      <c r="O232" s="6">
        <v>240823.72</v>
      </c>
    </row>
    <row r="233" spans="1:15" x14ac:dyDescent="0.25">
      <c r="A233" s="272" t="s">
        <v>58</v>
      </c>
      <c r="B233" s="272" t="s">
        <v>59</v>
      </c>
      <c r="C233" s="272" t="s">
        <v>1084</v>
      </c>
      <c r="D233" s="6">
        <v>192308.62</v>
      </c>
      <c r="E233" s="6">
        <v>549700.21</v>
      </c>
      <c r="F233" s="6">
        <v>239322.5</v>
      </c>
      <c r="G233" s="6">
        <v>156314.47</v>
      </c>
      <c r="H233" s="6">
        <v>665422.80000000005</v>
      </c>
      <c r="I233" s="6">
        <v>673710.58</v>
      </c>
      <c r="J233" s="6">
        <v>445127.85</v>
      </c>
      <c r="K233" s="6">
        <v>724058.56</v>
      </c>
      <c r="L233" s="6">
        <v>891045.38</v>
      </c>
      <c r="M233" s="6">
        <v>426143.71</v>
      </c>
      <c r="N233" s="6">
        <v>547335.93999999994</v>
      </c>
      <c r="O233" s="6">
        <v>265712.28999999998</v>
      </c>
    </row>
    <row r="234" spans="1:15" x14ac:dyDescent="0.25">
      <c r="A234" s="272" t="s">
        <v>58</v>
      </c>
      <c r="B234" s="272" t="s">
        <v>59</v>
      </c>
      <c r="C234" s="272" t="s">
        <v>1085</v>
      </c>
      <c r="D234" s="6">
        <v>846553.86</v>
      </c>
      <c r="E234" s="6">
        <v>345005.28</v>
      </c>
      <c r="F234" s="6">
        <v>599285.4</v>
      </c>
      <c r="G234" s="6">
        <v>128756.95</v>
      </c>
      <c r="H234" s="6">
        <v>266528.53999999998</v>
      </c>
      <c r="I234" s="6">
        <v>667621.39</v>
      </c>
      <c r="J234" s="6">
        <v>361140.98</v>
      </c>
      <c r="K234" s="6">
        <v>584973.82999999996</v>
      </c>
      <c r="L234" s="6">
        <v>384345.97</v>
      </c>
      <c r="M234" s="6">
        <v>719753.69</v>
      </c>
      <c r="N234" s="6">
        <v>462567.54</v>
      </c>
      <c r="O234" s="6">
        <v>428492.13</v>
      </c>
    </row>
    <row r="235" spans="1:15" x14ac:dyDescent="0.25">
      <c r="A235" s="272" t="s">
        <v>58</v>
      </c>
      <c r="B235" s="272" t="s">
        <v>59</v>
      </c>
      <c r="C235" s="272" t="s">
        <v>1086</v>
      </c>
      <c r="D235" s="6">
        <v>611569.06000000006</v>
      </c>
      <c r="E235" s="6">
        <v>673359.35999999999</v>
      </c>
      <c r="F235" s="6">
        <v>280637.84999999998</v>
      </c>
      <c r="G235" s="6">
        <v>788108.54</v>
      </c>
      <c r="H235" s="6">
        <v>768794.23</v>
      </c>
      <c r="I235" s="6">
        <v>408655.23</v>
      </c>
      <c r="J235" s="6">
        <v>221667.07</v>
      </c>
      <c r="K235" s="6">
        <v>723346.39</v>
      </c>
      <c r="L235" s="6">
        <v>178649.97</v>
      </c>
      <c r="M235" s="6">
        <v>327534.32</v>
      </c>
      <c r="N235" s="6">
        <v>299525.78999999998</v>
      </c>
      <c r="O235" s="6">
        <v>773418.75</v>
      </c>
    </row>
    <row r="236" spans="1:15" x14ac:dyDescent="0.25">
      <c r="A236" s="272" t="s">
        <v>58</v>
      </c>
      <c r="B236" s="272" t="s">
        <v>59</v>
      </c>
      <c r="C236" s="272" t="s">
        <v>1087</v>
      </c>
      <c r="D236" s="6">
        <v>831181.27</v>
      </c>
      <c r="E236" s="6">
        <v>816252.13</v>
      </c>
      <c r="F236" s="6">
        <v>763795.61</v>
      </c>
      <c r="G236" s="6">
        <v>695538.35</v>
      </c>
      <c r="H236" s="6">
        <v>875074.8</v>
      </c>
      <c r="I236" s="6">
        <v>341603.81</v>
      </c>
      <c r="J236" s="6">
        <v>552297.5</v>
      </c>
      <c r="K236" s="6">
        <v>601044.19999999995</v>
      </c>
      <c r="L236" s="6">
        <v>292015.57</v>
      </c>
      <c r="M236" s="6">
        <v>877258.26</v>
      </c>
      <c r="N236" s="6">
        <v>835528.24</v>
      </c>
      <c r="O236" s="6">
        <v>649699.41</v>
      </c>
    </row>
    <row r="237" spans="1:15" x14ac:dyDescent="0.25">
      <c r="A237" s="272" t="s">
        <v>58</v>
      </c>
      <c r="B237" s="272" t="s">
        <v>59</v>
      </c>
      <c r="C237" s="272" t="s">
        <v>1088</v>
      </c>
      <c r="D237" s="6">
        <v>680149.8</v>
      </c>
      <c r="E237" s="6">
        <v>553524.65</v>
      </c>
      <c r="F237" s="6">
        <v>769145.28</v>
      </c>
      <c r="G237" s="6">
        <v>807745.38</v>
      </c>
      <c r="H237" s="6">
        <v>516804.96</v>
      </c>
      <c r="I237" s="6">
        <v>381060.41</v>
      </c>
      <c r="J237" s="6">
        <v>145368.4</v>
      </c>
      <c r="K237" s="6">
        <v>439697.64</v>
      </c>
      <c r="L237" s="6">
        <v>440372.06</v>
      </c>
      <c r="M237" s="6">
        <v>974652.24</v>
      </c>
      <c r="N237" s="6">
        <v>773348.91</v>
      </c>
      <c r="O237" s="6">
        <v>901042.06</v>
      </c>
    </row>
    <row r="238" spans="1:15" x14ac:dyDescent="0.25">
      <c r="A238" s="272" t="s">
        <v>58</v>
      </c>
      <c r="B238" s="272" t="s">
        <v>59</v>
      </c>
      <c r="C238" s="272" t="s">
        <v>1089</v>
      </c>
      <c r="D238" s="6">
        <v>251536.25</v>
      </c>
      <c r="E238" s="6">
        <v>693872.7</v>
      </c>
      <c r="F238" s="6">
        <v>374692.18</v>
      </c>
      <c r="G238" s="6">
        <v>204818.25</v>
      </c>
      <c r="H238" s="6">
        <v>137823.81</v>
      </c>
      <c r="I238" s="6">
        <v>631701.69999999995</v>
      </c>
      <c r="J238" s="6">
        <v>313161.8</v>
      </c>
      <c r="K238" s="6">
        <v>818124.53</v>
      </c>
      <c r="L238" s="6">
        <v>130372.92</v>
      </c>
      <c r="M238" s="6">
        <v>120202.46</v>
      </c>
      <c r="N238" s="6">
        <v>502287.45</v>
      </c>
      <c r="O238" s="6">
        <v>589718.61</v>
      </c>
    </row>
    <row r="239" spans="1:15" x14ac:dyDescent="0.25">
      <c r="A239" s="272" t="s">
        <v>58</v>
      </c>
      <c r="B239" s="272" t="s">
        <v>59</v>
      </c>
      <c r="C239" s="272" t="s">
        <v>1090</v>
      </c>
      <c r="D239" s="6">
        <v>606789.85</v>
      </c>
      <c r="E239" s="6">
        <v>996937.66</v>
      </c>
      <c r="F239" s="6">
        <v>512555.06</v>
      </c>
      <c r="G239" s="6">
        <v>919257.45</v>
      </c>
      <c r="H239" s="6">
        <v>528081.97</v>
      </c>
      <c r="I239" s="6">
        <v>551035.12</v>
      </c>
      <c r="J239" s="6">
        <v>610174.38</v>
      </c>
      <c r="K239" s="6">
        <v>440831.75</v>
      </c>
      <c r="L239" s="6">
        <v>541513.93000000005</v>
      </c>
      <c r="M239" s="6">
        <v>695102.41</v>
      </c>
      <c r="N239" s="6">
        <v>225241.74</v>
      </c>
      <c r="O239" s="6">
        <v>606917.42000000004</v>
      </c>
    </row>
    <row r="240" spans="1:15" x14ac:dyDescent="0.25">
      <c r="A240" s="272" t="s">
        <v>58</v>
      </c>
      <c r="B240" s="272" t="s">
        <v>59</v>
      </c>
      <c r="C240" s="272" t="s">
        <v>1091</v>
      </c>
      <c r="D240" s="6">
        <v>712723.15</v>
      </c>
      <c r="E240" s="6">
        <v>292744.36</v>
      </c>
      <c r="F240" s="6">
        <v>141769.71</v>
      </c>
      <c r="G240" s="6">
        <v>883472.58</v>
      </c>
      <c r="H240" s="6">
        <v>966241.38</v>
      </c>
      <c r="I240" s="6">
        <v>160038.20000000001</v>
      </c>
      <c r="J240" s="6">
        <v>725699.97</v>
      </c>
      <c r="K240" s="6">
        <v>998665.75</v>
      </c>
      <c r="L240" s="6">
        <v>185574.83</v>
      </c>
      <c r="M240" s="6">
        <v>263563.38</v>
      </c>
      <c r="N240" s="6">
        <v>577222.97</v>
      </c>
      <c r="O240" s="6">
        <v>999556.52</v>
      </c>
    </row>
    <row r="241" spans="1:15" x14ac:dyDescent="0.25">
      <c r="A241" s="272" t="s">
        <v>58</v>
      </c>
      <c r="B241" s="272" t="s">
        <v>59</v>
      </c>
      <c r="C241" s="272" t="s">
        <v>1092</v>
      </c>
      <c r="D241" s="6">
        <v>949655.76</v>
      </c>
      <c r="E241" s="6">
        <v>990522.68</v>
      </c>
      <c r="F241" s="6">
        <v>963862.81</v>
      </c>
      <c r="G241" s="6">
        <v>492068.85</v>
      </c>
      <c r="H241" s="6">
        <v>179139.93</v>
      </c>
      <c r="I241" s="6">
        <v>163429.85</v>
      </c>
      <c r="J241" s="6">
        <v>857797.96</v>
      </c>
      <c r="K241" s="6">
        <v>454288.41</v>
      </c>
      <c r="L241" s="6">
        <v>803063.95</v>
      </c>
      <c r="M241" s="6">
        <v>780663.13</v>
      </c>
      <c r="N241" s="6">
        <v>387494.48</v>
      </c>
      <c r="O241" s="6">
        <v>529004.81999999995</v>
      </c>
    </row>
    <row r="242" spans="1:15" x14ac:dyDescent="0.25">
      <c r="A242" s="272" t="s">
        <v>58</v>
      </c>
      <c r="B242" s="272" t="s">
        <v>59</v>
      </c>
      <c r="C242" s="272" t="s">
        <v>1093</v>
      </c>
      <c r="D242" s="6">
        <v>266709.53000000003</v>
      </c>
      <c r="E242" s="6">
        <v>206931.55</v>
      </c>
      <c r="F242" s="6">
        <v>815178.46</v>
      </c>
      <c r="G242" s="6">
        <v>544693.31000000006</v>
      </c>
      <c r="H242" s="6">
        <v>981885.46</v>
      </c>
      <c r="I242" s="6">
        <v>877850.83</v>
      </c>
      <c r="J242" s="6">
        <v>572849.01</v>
      </c>
      <c r="K242" s="6">
        <v>130513.06</v>
      </c>
      <c r="L242" s="6">
        <v>871452.56</v>
      </c>
      <c r="M242" s="6">
        <v>987047.55</v>
      </c>
      <c r="N242" s="6">
        <v>774329.66</v>
      </c>
      <c r="O242" s="6">
        <v>254943.96</v>
      </c>
    </row>
    <row r="243" spans="1:15" x14ac:dyDescent="0.25">
      <c r="A243" s="272" t="s">
        <v>58</v>
      </c>
      <c r="B243" s="272" t="s">
        <v>59</v>
      </c>
      <c r="C243" s="272" t="s">
        <v>1094</v>
      </c>
      <c r="D243" s="6">
        <v>236611.64</v>
      </c>
      <c r="E243" s="6">
        <v>622189.24</v>
      </c>
      <c r="F243" s="6">
        <v>857025.6</v>
      </c>
      <c r="G243" s="6">
        <v>689432.08</v>
      </c>
      <c r="H243" s="6">
        <v>984257.75</v>
      </c>
      <c r="I243" s="6">
        <v>128992.19</v>
      </c>
      <c r="J243" s="6">
        <v>714969.61</v>
      </c>
      <c r="K243" s="6">
        <v>713298.92</v>
      </c>
      <c r="L243" s="6">
        <v>632274.42000000004</v>
      </c>
      <c r="M243" s="6">
        <v>235381.18</v>
      </c>
      <c r="N243" s="6">
        <v>883686.98</v>
      </c>
      <c r="O243" s="6">
        <v>750026.98</v>
      </c>
    </row>
    <row r="244" spans="1:15" x14ac:dyDescent="0.25">
      <c r="A244" s="272" t="s">
        <v>58</v>
      </c>
      <c r="B244" s="272" t="s">
        <v>59</v>
      </c>
      <c r="C244" s="272" t="s">
        <v>1095</v>
      </c>
      <c r="D244" s="6">
        <v>561238.42000000004</v>
      </c>
      <c r="E244" s="6">
        <v>398763.7</v>
      </c>
      <c r="F244" s="6">
        <v>834727.36</v>
      </c>
      <c r="G244" s="6">
        <v>557311.52</v>
      </c>
      <c r="H244" s="6">
        <v>967304.08</v>
      </c>
      <c r="I244" s="6">
        <v>299099.71000000002</v>
      </c>
      <c r="J244" s="6">
        <v>986504.91</v>
      </c>
      <c r="K244" s="6">
        <v>840494.5</v>
      </c>
      <c r="L244" s="6">
        <v>456933.43</v>
      </c>
      <c r="M244" s="6">
        <v>808942</v>
      </c>
      <c r="N244" s="6">
        <v>671869.87</v>
      </c>
      <c r="O244" s="6">
        <v>362197.29</v>
      </c>
    </row>
    <row r="245" spans="1:15" x14ac:dyDescent="0.25">
      <c r="A245" s="272" t="s">
        <v>58</v>
      </c>
      <c r="B245" s="272" t="s">
        <v>59</v>
      </c>
      <c r="C245" s="272" t="s">
        <v>1096</v>
      </c>
      <c r="D245" s="6">
        <v>258414.97</v>
      </c>
      <c r="E245" s="6">
        <v>960077.52</v>
      </c>
      <c r="F245" s="6">
        <v>145897.26</v>
      </c>
      <c r="G245" s="6">
        <v>667524.55000000005</v>
      </c>
      <c r="H245" s="6">
        <v>729095.23</v>
      </c>
      <c r="I245" s="6">
        <v>756021.18</v>
      </c>
      <c r="J245" s="6">
        <v>812077.15</v>
      </c>
      <c r="K245" s="6">
        <v>280909.53999999998</v>
      </c>
      <c r="L245" s="6">
        <v>823161.14</v>
      </c>
      <c r="M245" s="6">
        <v>878245.55</v>
      </c>
      <c r="N245" s="6">
        <v>988325.42</v>
      </c>
      <c r="O245" s="6">
        <v>412943.27</v>
      </c>
    </row>
    <row r="246" spans="1:15" x14ac:dyDescent="0.25">
      <c r="A246" s="272" t="s">
        <v>58</v>
      </c>
      <c r="B246" s="272" t="s">
        <v>59</v>
      </c>
      <c r="C246" s="272" t="s">
        <v>1097</v>
      </c>
      <c r="D246" s="6">
        <v>426071.82</v>
      </c>
      <c r="E246" s="6">
        <v>789919.36</v>
      </c>
      <c r="F246" s="6">
        <v>557648.05000000005</v>
      </c>
      <c r="G246" s="6">
        <v>899275.15</v>
      </c>
      <c r="H246" s="6">
        <v>770042.47</v>
      </c>
      <c r="I246" s="6">
        <v>777963.26</v>
      </c>
      <c r="J246" s="6">
        <v>928270.17</v>
      </c>
      <c r="K246" s="6">
        <v>330732.48</v>
      </c>
      <c r="L246" s="6">
        <v>257749.4</v>
      </c>
      <c r="M246" s="6">
        <v>543902.77</v>
      </c>
      <c r="N246" s="6">
        <v>146275.88</v>
      </c>
      <c r="O246" s="6">
        <v>922802.39</v>
      </c>
    </row>
    <row r="247" spans="1:15" x14ac:dyDescent="0.25">
      <c r="A247" s="272" t="s">
        <v>58</v>
      </c>
      <c r="B247" s="272" t="s">
        <v>59</v>
      </c>
      <c r="C247" s="272" t="s">
        <v>1098</v>
      </c>
      <c r="D247" s="6">
        <v>859355.7</v>
      </c>
      <c r="E247" s="6">
        <v>823134.98</v>
      </c>
      <c r="F247" s="6">
        <v>379310.34</v>
      </c>
      <c r="G247" s="6">
        <v>369073.09</v>
      </c>
      <c r="H247" s="6">
        <v>790296.56</v>
      </c>
      <c r="I247" s="6">
        <v>746347.74</v>
      </c>
      <c r="J247" s="6">
        <v>808494.2</v>
      </c>
      <c r="K247" s="6">
        <v>127561.44</v>
      </c>
      <c r="L247" s="6">
        <v>825121.77</v>
      </c>
      <c r="M247" s="6">
        <v>718082.47</v>
      </c>
      <c r="N247" s="6">
        <v>137378.92000000001</v>
      </c>
      <c r="O247" s="6">
        <v>243009.51</v>
      </c>
    </row>
    <row r="248" spans="1:15" x14ac:dyDescent="0.25">
      <c r="A248" s="272" t="s">
        <v>58</v>
      </c>
      <c r="B248" s="272" t="s">
        <v>59</v>
      </c>
      <c r="C248" s="272" t="s">
        <v>1099</v>
      </c>
      <c r="D248" s="6">
        <v>346810.89</v>
      </c>
      <c r="E248" s="6">
        <v>408743.35</v>
      </c>
      <c r="F248" s="6">
        <v>703379.37</v>
      </c>
      <c r="G248" s="6">
        <v>564276.06000000006</v>
      </c>
      <c r="H248" s="6">
        <v>724349.11</v>
      </c>
      <c r="I248" s="6">
        <v>973250.01</v>
      </c>
      <c r="J248" s="6">
        <v>950159.43</v>
      </c>
      <c r="K248" s="6">
        <v>979457.09</v>
      </c>
      <c r="L248" s="6">
        <v>999758.85</v>
      </c>
      <c r="M248" s="6">
        <v>800160.36</v>
      </c>
      <c r="N248" s="6">
        <v>363957.29</v>
      </c>
      <c r="O248" s="6">
        <v>629504.25</v>
      </c>
    </row>
    <row r="249" spans="1:15" x14ac:dyDescent="0.25">
      <c r="A249" s="272" t="s">
        <v>58</v>
      </c>
      <c r="B249" s="272" t="s">
        <v>59</v>
      </c>
      <c r="C249" s="272" t="s">
        <v>1100</v>
      </c>
      <c r="D249" s="6">
        <v>934838.22</v>
      </c>
      <c r="E249" s="6">
        <v>724373.6</v>
      </c>
      <c r="F249" s="6">
        <v>264574.8</v>
      </c>
      <c r="G249" s="6">
        <v>402551.12</v>
      </c>
      <c r="H249" s="6">
        <v>714029.12</v>
      </c>
      <c r="I249" s="6">
        <v>736556.49</v>
      </c>
      <c r="J249" s="6">
        <v>772875.37</v>
      </c>
      <c r="K249" s="6">
        <v>271521.90999999997</v>
      </c>
      <c r="L249" s="6">
        <v>731834.19</v>
      </c>
      <c r="M249" s="6">
        <v>606259.93000000005</v>
      </c>
      <c r="N249" s="6">
        <v>697722.14</v>
      </c>
      <c r="O249" s="6">
        <v>547859.96</v>
      </c>
    </row>
    <row r="250" spans="1:15" x14ac:dyDescent="0.25">
      <c r="A250" s="272" t="s">
        <v>58</v>
      </c>
      <c r="B250" s="272" t="s">
        <v>59</v>
      </c>
      <c r="C250" s="272" t="s">
        <v>1101</v>
      </c>
      <c r="D250" s="6">
        <v>270737.59999999998</v>
      </c>
      <c r="E250" s="6">
        <v>494228.31</v>
      </c>
      <c r="F250" s="6">
        <v>805728.61</v>
      </c>
      <c r="G250" s="6">
        <v>989110.84</v>
      </c>
      <c r="H250" s="6">
        <v>680366.05</v>
      </c>
      <c r="I250" s="6">
        <v>636100.99</v>
      </c>
      <c r="J250" s="6">
        <v>575003.31000000006</v>
      </c>
      <c r="K250" s="6">
        <v>796857.63</v>
      </c>
      <c r="L250" s="6">
        <v>671191.96</v>
      </c>
      <c r="M250" s="6">
        <v>956205.76</v>
      </c>
      <c r="N250" s="6">
        <v>277652.33</v>
      </c>
      <c r="O250" s="6">
        <v>307223.95</v>
      </c>
    </row>
    <row r="251" spans="1:15" x14ac:dyDescent="0.25">
      <c r="A251" s="272" t="s">
        <v>58</v>
      </c>
      <c r="B251" s="272" t="s">
        <v>59</v>
      </c>
      <c r="C251" s="272" t="s">
        <v>1102</v>
      </c>
      <c r="D251" s="6">
        <v>406325.13</v>
      </c>
      <c r="E251" s="6">
        <v>857518.38</v>
      </c>
      <c r="F251" s="6">
        <v>292616.99</v>
      </c>
      <c r="G251" s="6">
        <v>900489.43</v>
      </c>
      <c r="H251" s="6">
        <v>296771.46000000002</v>
      </c>
      <c r="I251" s="6">
        <v>324733.71000000002</v>
      </c>
      <c r="J251" s="6">
        <v>636930.97</v>
      </c>
      <c r="K251" s="6">
        <v>575680.34</v>
      </c>
      <c r="L251" s="6">
        <v>623056.97</v>
      </c>
      <c r="M251" s="6">
        <v>629887.46</v>
      </c>
      <c r="N251" s="6">
        <v>616789.69999999995</v>
      </c>
      <c r="O251" s="6">
        <v>865318.53</v>
      </c>
    </row>
    <row r="252" spans="1:15" x14ac:dyDescent="0.25">
      <c r="A252" s="272" t="s">
        <v>58</v>
      </c>
      <c r="B252" s="272" t="s">
        <v>59</v>
      </c>
      <c r="C252" s="272" t="s">
        <v>985</v>
      </c>
      <c r="D252" s="6">
        <v>558930.36</v>
      </c>
      <c r="E252" s="6">
        <v>879580.28</v>
      </c>
      <c r="F252" s="6">
        <v>981817.28</v>
      </c>
      <c r="G252" s="6">
        <v>604283.88</v>
      </c>
      <c r="H252" s="6">
        <v>582707.76</v>
      </c>
      <c r="I252" s="6">
        <v>297811.55</v>
      </c>
      <c r="J252" s="6">
        <v>934523.89</v>
      </c>
      <c r="K252" s="6">
        <v>259018.14</v>
      </c>
      <c r="L252" s="6">
        <v>697993.93</v>
      </c>
      <c r="M252" s="6">
        <v>618621.15</v>
      </c>
      <c r="N252" s="6">
        <v>966512.91</v>
      </c>
      <c r="O252" s="6">
        <v>544517.03</v>
      </c>
    </row>
    <row r="253" spans="1:15" x14ac:dyDescent="0.25">
      <c r="A253" s="272" t="s">
        <v>58</v>
      </c>
      <c r="B253" s="272" t="s">
        <v>59</v>
      </c>
      <c r="C253" s="272" t="s">
        <v>1103</v>
      </c>
      <c r="D253" s="6">
        <v>169151.83</v>
      </c>
      <c r="E253" s="6">
        <v>998245</v>
      </c>
      <c r="F253" s="6">
        <v>443768.64</v>
      </c>
      <c r="G253" s="6">
        <v>788452.05</v>
      </c>
      <c r="H253" s="6">
        <v>154585.78</v>
      </c>
      <c r="I253" s="6">
        <v>309660.15000000002</v>
      </c>
      <c r="J253" s="6">
        <v>255139.29</v>
      </c>
      <c r="K253" s="6">
        <v>156963.44</v>
      </c>
      <c r="L253" s="6">
        <v>247890.9</v>
      </c>
      <c r="M253" s="6">
        <v>712200.88</v>
      </c>
      <c r="N253" s="6">
        <v>906403.68</v>
      </c>
      <c r="O253" s="6">
        <v>647943.59</v>
      </c>
    </row>
    <row r="254" spans="1:15" x14ac:dyDescent="0.25">
      <c r="A254" s="272" t="s">
        <v>58</v>
      </c>
      <c r="B254" s="272" t="s">
        <v>59</v>
      </c>
      <c r="C254" s="272" t="s">
        <v>1104</v>
      </c>
      <c r="D254" s="6">
        <v>147934.88</v>
      </c>
      <c r="E254" s="6">
        <v>200910.99</v>
      </c>
      <c r="F254" s="6">
        <v>766787.55</v>
      </c>
      <c r="G254" s="6">
        <v>242628.63</v>
      </c>
      <c r="H254" s="6">
        <v>941510</v>
      </c>
      <c r="I254" s="6">
        <v>702060.41</v>
      </c>
      <c r="J254" s="6">
        <v>636507.47</v>
      </c>
      <c r="K254" s="6">
        <v>463906.69</v>
      </c>
      <c r="L254" s="6">
        <v>367487.58</v>
      </c>
      <c r="M254" s="6">
        <v>383012.21</v>
      </c>
      <c r="N254" s="6">
        <v>390713.39</v>
      </c>
      <c r="O254" s="6">
        <v>320522.86</v>
      </c>
    </row>
    <row r="255" spans="1:15" x14ac:dyDescent="0.25">
      <c r="A255" s="272" t="s">
        <v>58</v>
      </c>
      <c r="B255" s="272" t="s">
        <v>59</v>
      </c>
      <c r="C255" s="272" t="s">
        <v>1105</v>
      </c>
      <c r="D255" s="6">
        <v>629924</v>
      </c>
      <c r="E255" s="6">
        <v>428509.73</v>
      </c>
      <c r="F255" s="6">
        <v>885763.53</v>
      </c>
      <c r="G255" s="6">
        <v>876847.12</v>
      </c>
      <c r="H255" s="6">
        <v>164156.85999999999</v>
      </c>
      <c r="I255" s="6">
        <v>610363.91</v>
      </c>
      <c r="J255" s="6">
        <v>184045.46</v>
      </c>
      <c r="K255" s="6">
        <v>299214.87</v>
      </c>
      <c r="L255" s="6">
        <v>861108.37</v>
      </c>
      <c r="M255" s="6">
        <v>853328.62</v>
      </c>
      <c r="N255" s="6">
        <v>338480.29</v>
      </c>
      <c r="O255" s="6">
        <v>278082.3</v>
      </c>
    </row>
    <row r="256" spans="1:15" x14ac:dyDescent="0.25">
      <c r="A256" s="272" t="s">
        <v>58</v>
      </c>
      <c r="B256" s="272" t="s">
        <v>59</v>
      </c>
      <c r="C256" s="272" t="s">
        <v>1106</v>
      </c>
      <c r="D256" s="6">
        <v>865497.06</v>
      </c>
      <c r="E256" s="6">
        <v>235627.92</v>
      </c>
      <c r="F256" s="6">
        <v>356386.88</v>
      </c>
      <c r="G256" s="6">
        <v>469817.42</v>
      </c>
      <c r="H256" s="6">
        <v>590084.94999999995</v>
      </c>
      <c r="I256" s="6">
        <v>323559.21000000002</v>
      </c>
      <c r="J256" s="6">
        <v>169421.3</v>
      </c>
      <c r="K256" s="6">
        <v>599975.55000000005</v>
      </c>
      <c r="L256" s="6">
        <v>729969.94</v>
      </c>
      <c r="M256" s="6">
        <v>759207.13</v>
      </c>
      <c r="N256" s="6">
        <v>626371.13</v>
      </c>
      <c r="O256" s="6">
        <v>395692.03</v>
      </c>
    </row>
    <row r="257" spans="1:15" x14ac:dyDescent="0.25">
      <c r="A257" s="272" t="s">
        <v>58</v>
      </c>
      <c r="B257" s="272" t="s">
        <v>59</v>
      </c>
      <c r="C257" s="272" t="s">
        <v>1107</v>
      </c>
      <c r="D257" s="6">
        <v>562257.42000000004</v>
      </c>
      <c r="E257" s="6">
        <v>177172.1</v>
      </c>
      <c r="F257" s="6">
        <v>834235.44</v>
      </c>
      <c r="G257" s="6">
        <v>545012.55000000005</v>
      </c>
      <c r="H257" s="6">
        <v>213575.29</v>
      </c>
      <c r="I257" s="6">
        <v>981822.3</v>
      </c>
      <c r="J257" s="6">
        <v>274916.57</v>
      </c>
      <c r="K257" s="6">
        <v>987693.34</v>
      </c>
      <c r="L257" s="6">
        <v>360242.75</v>
      </c>
      <c r="M257" s="6">
        <v>579723.43000000005</v>
      </c>
      <c r="N257" s="6">
        <v>346163.33</v>
      </c>
      <c r="O257" s="6">
        <v>651307.61</v>
      </c>
    </row>
    <row r="258" spans="1:15" x14ac:dyDescent="0.25">
      <c r="A258" s="272" t="s">
        <v>58</v>
      </c>
      <c r="B258" s="272" t="s">
        <v>59</v>
      </c>
      <c r="C258" s="272" t="s">
        <v>1108</v>
      </c>
      <c r="D258" s="6">
        <v>210790.31</v>
      </c>
      <c r="E258" s="6">
        <v>964565.14</v>
      </c>
      <c r="F258" s="6">
        <v>223012.82</v>
      </c>
      <c r="G258" s="6">
        <v>695545.57</v>
      </c>
      <c r="H258" s="6">
        <v>205698.35</v>
      </c>
      <c r="I258" s="6">
        <v>666325.13</v>
      </c>
      <c r="J258" s="6">
        <v>322144.84999999998</v>
      </c>
      <c r="K258" s="6">
        <v>458789.1</v>
      </c>
      <c r="L258" s="6">
        <v>411504.81</v>
      </c>
      <c r="M258" s="6">
        <v>470068.19</v>
      </c>
      <c r="N258" s="6">
        <v>259873.63</v>
      </c>
      <c r="O258" s="6">
        <v>287264.03000000003</v>
      </c>
    </row>
    <row r="259" spans="1:15" x14ac:dyDescent="0.25">
      <c r="A259" s="272" t="s">
        <v>58</v>
      </c>
      <c r="B259" s="272" t="s">
        <v>59</v>
      </c>
      <c r="C259" s="272" t="s">
        <v>1109</v>
      </c>
      <c r="D259" s="6">
        <v>460995.28</v>
      </c>
      <c r="E259" s="6">
        <v>640517.25</v>
      </c>
      <c r="F259" s="6">
        <v>559475.86</v>
      </c>
      <c r="G259" s="6">
        <v>416877.52</v>
      </c>
      <c r="H259" s="6">
        <v>378897.91</v>
      </c>
      <c r="I259" s="6">
        <v>986137.41</v>
      </c>
      <c r="J259" s="6">
        <v>852875.71</v>
      </c>
      <c r="K259" s="6">
        <v>562782.26</v>
      </c>
      <c r="L259" s="6">
        <v>990107.27</v>
      </c>
      <c r="M259" s="6">
        <v>325049.3</v>
      </c>
      <c r="N259" s="6">
        <v>586698.37</v>
      </c>
      <c r="O259" s="6">
        <v>233770.34</v>
      </c>
    </row>
    <row r="260" spans="1:15" x14ac:dyDescent="0.25">
      <c r="A260" s="272" t="s">
        <v>58</v>
      </c>
      <c r="B260" s="272" t="s">
        <v>59</v>
      </c>
      <c r="C260" s="272" t="s">
        <v>1110</v>
      </c>
      <c r="D260" s="6">
        <v>148959.42000000001</v>
      </c>
      <c r="E260" s="6">
        <v>495785.86</v>
      </c>
      <c r="F260" s="6">
        <v>150660.26999999999</v>
      </c>
      <c r="G260" s="6">
        <v>704459.73</v>
      </c>
      <c r="H260" s="6">
        <v>249100.15</v>
      </c>
      <c r="I260" s="6">
        <v>874863.9</v>
      </c>
      <c r="J260" s="6">
        <v>533844.71</v>
      </c>
      <c r="K260" s="6">
        <v>129941.12</v>
      </c>
      <c r="L260" s="6">
        <v>925913.9</v>
      </c>
      <c r="M260" s="6">
        <v>385206.4</v>
      </c>
      <c r="N260" s="6">
        <v>300000.44</v>
      </c>
      <c r="O260" s="6">
        <v>502553.86</v>
      </c>
    </row>
    <row r="261" spans="1:15" x14ac:dyDescent="0.25">
      <c r="A261" s="272" t="s">
        <v>58</v>
      </c>
      <c r="B261" s="272" t="s">
        <v>59</v>
      </c>
      <c r="C261" s="272" t="s">
        <v>1111</v>
      </c>
      <c r="D261" s="6">
        <v>128788.12</v>
      </c>
      <c r="E261" s="6">
        <v>692914.96</v>
      </c>
      <c r="F261" s="6">
        <v>747423.41</v>
      </c>
      <c r="G261" s="6">
        <v>399941.43</v>
      </c>
      <c r="H261" s="6">
        <v>638137.66</v>
      </c>
      <c r="I261" s="6">
        <v>157080.29</v>
      </c>
      <c r="J261" s="6">
        <v>444667.43</v>
      </c>
      <c r="K261" s="6">
        <v>309647.68</v>
      </c>
      <c r="L261" s="6">
        <v>426184.44</v>
      </c>
      <c r="M261" s="6">
        <v>526361.34</v>
      </c>
      <c r="N261" s="6">
        <v>254214.81</v>
      </c>
      <c r="O261" s="6">
        <v>411080.19</v>
      </c>
    </row>
    <row r="262" spans="1:15" x14ac:dyDescent="0.25">
      <c r="A262" s="272" t="s">
        <v>58</v>
      </c>
      <c r="B262" s="272" t="s">
        <v>59</v>
      </c>
      <c r="C262" s="272" t="s">
        <v>1112</v>
      </c>
      <c r="D262" s="6">
        <v>456978</v>
      </c>
      <c r="E262" s="6">
        <v>975319.24</v>
      </c>
      <c r="F262" s="6">
        <v>598438.17000000004</v>
      </c>
      <c r="G262" s="6">
        <v>163208.14000000001</v>
      </c>
      <c r="H262" s="6">
        <v>600648.93000000005</v>
      </c>
      <c r="I262" s="6">
        <v>624395.18000000005</v>
      </c>
      <c r="J262" s="6">
        <v>548355.56000000006</v>
      </c>
      <c r="K262" s="6">
        <v>676368.64</v>
      </c>
      <c r="L262" s="6">
        <v>656465.34</v>
      </c>
      <c r="M262" s="6">
        <v>838719.64</v>
      </c>
      <c r="N262" s="6">
        <v>134829.26</v>
      </c>
      <c r="O262" s="6">
        <v>736447.21</v>
      </c>
    </row>
    <row r="263" spans="1:15" x14ac:dyDescent="0.25">
      <c r="A263" s="272" t="s">
        <v>58</v>
      </c>
      <c r="B263" s="272" t="s">
        <v>59</v>
      </c>
      <c r="C263" s="272" t="s">
        <v>1113</v>
      </c>
      <c r="D263" s="6">
        <v>961907.18</v>
      </c>
      <c r="E263" s="6">
        <v>407474.32</v>
      </c>
      <c r="F263" s="6">
        <v>400921.11</v>
      </c>
      <c r="G263" s="6">
        <v>546812.81000000006</v>
      </c>
      <c r="H263" s="6">
        <v>285164.78000000003</v>
      </c>
      <c r="I263" s="6">
        <v>340273.09</v>
      </c>
      <c r="J263" s="6">
        <v>752577.67</v>
      </c>
      <c r="K263" s="6">
        <v>517322.4</v>
      </c>
      <c r="L263" s="6">
        <v>468464.08</v>
      </c>
      <c r="M263" s="6">
        <v>935524.99</v>
      </c>
      <c r="N263" s="6">
        <v>665718.67000000004</v>
      </c>
      <c r="O263" s="6">
        <v>412491.24</v>
      </c>
    </row>
    <row r="264" spans="1:15" x14ac:dyDescent="0.25">
      <c r="A264" s="272" t="s">
        <v>58</v>
      </c>
      <c r="B264" s="272" t="s">
        <v>59</v>
      </c>
      <c r="C264" s="272" t="s">
        <v>1114</v>
      </c>
      <c r="D264" s="6">
        <v>466831.94</v>
      </c>
      <c r="E264" s="6">
        <v>731179.76</v>
      </c>
      <c r="F264" s="6">
        <v>933006.37</v>
      </c>
      <c r="G264" s="6">
        <v>173173.66</v>
      </c>
      <c r="H264" s="6">
        <v>660615.67000000004</v>
      </c>
      <c r="I264" s="6">
        <v>903552.59</v>
      </c>
      <c r="J264" s="6">
        <v>543875.62</v>
      </c>
      <c r="K264" s="6">
        <v>267522.18</v>
      </c>
      <c r="L264" s="6">
        <v>725992.67</v>
      </c>
      <c r="M264" s="6">
        <v>686809.77</v>
      </c>
      <c r="N264" s="6">
        <v>474719.49</v>
      </c>
      <c r="O264" s="6">
        <v>846008.85</v>
      </c>
    </row>
    <row r="265" spans="1:15" x14ac:dyDescent="0.25">
      <c r="A265" s="272" t="s">
        <v>58</v>
      </c>
      <c r="B265" s="272" t="s">
        <v>59</v>
      </c>
      <c r="C265" s="272" t="s">
        <v>1115</v>
      </c>
      <c r="D265" s="6">
        <v>263689.51</v>
      </c>
      <c r="E265" s="6">
        <v>179921.46</v>
      </c>
      <c r="F265" s="6">
        <v>677567.28</v>
      </c>
      <c r="G265" s="6">
        <v>228761.27</v>
      </c>
      <c r="H265" s="6">
        <v>729282.36</v>
      </c>
      <c r="I265" s="6">
        <v>586982.53</v>
      </c>
      <c r="J265" s="6">
        <v>472365.34</v>
      </c>
      <c r="K265" s="6">
        <v>346693.87</v>
      </c>
      <c r="L265" s="6">
        <v>675889.87</v>
      </c>
      <c r="M265" s="6">
        <v>259962.88</v>
      </c>
      <c r="N265" s="6">
        <v>501224.22</v>
      </c>
      <c r="O265" s="6">
        <v>816805.61</v>
      </c>
    </row>
    <row r="266" spans="1:15" x14ac:dyDescent="0.25">
      <c r="A266" s="272" t="s">
        <v>58</v>
      </c>
      <c r="B266" s="272" t="s">
        <v>151</v>
      </c>
      <c r="C266" s="272" t="s">
        <v>703</v>
      </c>
      <c r="D266" s="6">
        <v>168438.02</v>
      </c>
      <c r="E266" s="6">
        <v>950681.91</v>
      </c>
      <c r="F266" s="6">
        <v>788472.27</v>
      </c>
      <c r="G266" s="6">
        <v>127484.57</v>
      </c>
      <c r="H266" s="6">
        <v>620212.9</v>
      </c>
      <c r="I266" s="6">
        <v>660519.31999999995</v>
      </c>
      <c r="J266" s="6">
        <v>903872.66</v>
      </c>
      <c r="K266" s="6">
        <v>312423.32</v>
      </c>
      <c r="L266" s="6">
        <v>146015.82</v>
      </c>
      <c r="M266" s="6">
        <v>299599.43</v>
      </c>
      <c r="N266" s="6">
        <v>579420.13</v>
      </c>
      <c r="O266" s="6">
        <v>267707.69</v>
      </c>
    </row>
    <row r="267" spans="1:15" x14ac:dyDescent="0.25">
      <c r="A267" s="272" t="s">
        <v>58</v>
      </c>
      <c r="B267" s="272" t="s">
        <v>151</v>
      </c>
      <c r="C267" s="272" t="s">
        <v>457</v>
      </c>
      <c r="D267" s="6">
        <v>776779.71</v>
      </c>
      <c r="E267" s="6">
        <v>180543.8</v>
      </c>
      <c r="F267" s="6">
        <v>905432.5</v>
      </c>
      <c r="G267" s="6">
        <v>742306.59</v>
      </c>
      <c r="H267" s="6">
        <v>975402.22</v>
      </c>
      <c r="I267" s="6">
        <v>609825.19999999995</v>
      </c>
      <c r="J267" s="6">
        <v>306450.03999999998</v>
      </c>
      <c r="K267" s="6">
        <v>472601.34</v>
      </c>
      <c r="L267" s="6">
        <v>875020.51</v>
      </c>
      <c r="M267" s="6">
        <v>904822.92</v>
      </c>
      <c r="N267" s="6">
        <v>759264.63</v>
      </c>
      <c r="O267" s="6">
        <v>227736.99</v>
      </c>
    </row>
    <row r="268" spans="1:15" x14ac:dyDescent="0.25">
      <c r="A268" s="272" t="s">
        <v>58</v>
      </c>
      <c r="B268" s="272" t="s">
        <v>151</v>
      </c>
      <c r="C268" s="272" t="s">
        <v>1116</v>
      </c>
      <c r="D268" s="6">
        <v>719612.34</v>
      </c>
      <c r="E268" s="6">
        <v>553124.55000000005</v>
      </c>
      <c r="F268" s="6">
        <v>754006.66</v>
      </c>
      <c r="G268" s="6">
        <v>124449.56</v>
      </c>
      <c r="H268" s="6">
        <v>314470.21999999997</v>
      </c>
      <c r="I268" s="6">
        <v>996931.6</v>
      </c>
      <c r="J268" s="6">
        <v>339283.96</v>
      </c>
      <c r="K268" s="6">
        <v>960786.25</v>
      </c>
      <c r="L268" s="6">
        <v>590983.21</v>
      </c>
      <c r="M268" s="6">
        <v>416408.51</v>
      </c>
      <c r="N268" s="6">
        <v>759731.82</v>
      </c>
      <c r="O268" s="6">
        <v>977590.61</v>
      </c>
    </row>
    <row r="269" spans="1:15" x14ac:dyDescent="0.25">
      <c r="A269" s="272" t="s">
        <v>58</v>
      </c>
      <c r="B269" s="272" t="s">
        <v>151</v>
      </c>
      <c r="C269" s="272" t="s">
        <v>1117</v>
      </c>
      <c r="D269" s="6">
        <v>470020.77</v>
      </c>
      <c r="E269" s="6">
        <v>324637.03999999998</v>
      </c>
      <c r="F269" s="6">
        <v>871348.78</v>
      </c>
      <c r="G269" s="6">
        <v>978196.72</v>
      </c>
      <c r="H269" s="6">
        <v>751153.43</v>
      </c>
      <c r="I269" s="6">
        <v>188267.27</v>
      </c>
      <c r="J269" s="6">
        <v>658501.57999999996</v>
      </c>
      <c r="K269" s="6">
        <v>420966.68</v>
      </c>
      <c r="L269" s="6">
        <v>363556.28</v>
      </c>
      <c r="M269" s="6">
        <v>747409.91</v>
      </c>
      <c r="N269" s="6">
        <v>722278.41</v>
      </c>
      <c r="O269" s="6">
        <v>637896.07999999996</v>
      </c>
    </row>
    <row r="270" spans="1:15" x14ac:dyDescent="0.25">
      <c r="A270" s="272" t="s">
        <v>58</v>
      </c>
      <c r="B270" s="272" t="s">
        <v>151</v>
      </c>
      <c r="C270" s="272" t="s">
        <v>1118</v>
      </c>
      <c r="D270" s="6">
        <v>822090.53</v>
      </c>
      <c r="E270" s="6">
        <v>262634.62</v>
      </c>
      <c r="F270" s="6">
        <v>720801.86</v>
      </c>
      <c r="G270" s="6">
        <v>640761.31999999995</v>
      </c>
      <c r="H270" s="6">
        <v>140741.85999999999</v>
      </c>
      <c r="I270" s="6">
        <v>174730.54</v>
      </c>
      <c r="J270" s="6">
        <v>621400.09</v>
      </c>
      <c r="K270" s="6">
        <v>596721.27</v>
      </c>
      <c r="L270" s="6">
        <v>230748.74</v>
      </c>
      <c r="M270" s="6">
        <v>296875.32</v>
      </c>
      <c r="N270" s="6">
        <v>318572.71000000002</v>
      </c>
      <c r="O270" s="6">
        <v>582000.81999999995</v>
      </c>
    </row>
    <row r="271" spans="1:15" x14ac:dyDescent="0.25">
      <c r="A271" s="272" t="s">
        <v>58</v>
      </c>
      <c r="B271" s="272" t="s">
        <v>151</v>
      </c>
      <c r="C271" s="272" t="s">
        <v>1119</v>
      </c>
      <c r="D271" s="6">
        <v>658677.53</v>
      </c>
      <c r="E271" s="6">
        <v>193284.02</v>
      </c>
      <c r="F271" s="6">
        <v>987552.51</v>
      </c>
      <c r="G271" s="6">
        <v>603295.1</v>
      </c>
      <c r="H271" s="6">
        <v>248379.65</v>
      </c>
      <c r="I271" s="6">
        <v>491805.53</v>
      </c>
      <c r="J271" s="6">
        <v>351836.44</v>
      </c>
      <c r="K271" s="6">
        <v>228382.3</v>
      </c>
      <c r="L271" s="6">
        <v>475005.77</v>
      </c>
      <c r="M271" s="6">
        <v>562909.56999999995</v>
      </c>
      <c r="N271" s="6">
        <v>561428.34</v>
      </c>
      <c r="O271" s="6">
        <v>266703.71999999997</v>
      </c>
    </row>
    <row r="272" spans="1:15" x14ac:dyDescent="0.25">
      <c r="A272" s="272" t="s">
        <v>58</v>
      </c>
      <c r="B272" s="272" t="s">
        <v>151</v>
      </c>
      <c r="C272" s="272" t="s">
        <v>669</v>
      </c>
      <c r="D272" s="6">
        <v>117517.7</v>
      </c>
      <c r="E272" s="6">
        <v>632259.05000000005</v>
      </c>
      <c r="F272" s="6">
        <v>114395.54</v>
      </c>
      <c r="G272" s="6">
        <v>979206.3</v>
      </c>
      <c r="H272" s="6">
        <v>977251.33</v>
      </c>
      <c r="I272" s="6">
        <v>159964.79</v>
      </c>
      <c r="J272" s="6">
        <v>639489.27</v>
      </c>
      <c r="K272" s="6">
        <v>246586.46</v>
      </c>
      <c r="L272" s="6">
        <v>551730.13</v>
      </c>
      <c r="M272" s="6">
        <v>981068.47</v>
      </c>
      <c r="N272" s="6">
        <v>472407.71</v>
      </c>
      <c r="O272" s="6">
        <v>779294.91</v>
      </c>
    </row>
    <row r="273" spans="1:15" x14ac:dyDescent="0.25">
      <c r="A273" s="272" t="s">
        <v>58</v>
      </c>
      <c r="B273" s="272" t="s">
        <v>151</v>
      </c>
      <c r="C273" s="272" t="s">
        <v>1120</v>
      </c>
      <c r="D273" s="6">
        <v>766725.91</v>
      </c>
      <c r="E273" s="6">
        <v>428863.05</v>
      </c>
      <c r="F273" s="6">
        <v>255610.02</v>
      </c>
      <c r="G273" s="6">
        <v>867152.72</v>
      </c>
      <c r="H273" s="6">
        <v>559813.28</v>
      </c>
      <c r="I273" s="6">
        <v>145417.59</v>
      </c>
      <c r="J273" s="6">
        <v>846137.07</v>
      </c>
      <c r="K273" s="6">
        <v>431570.41</v>
      </c>
      <c r="L273" s="6">
        <v>432063.23</v>
      </c>
      <c r="M273" s="6">
        <v>610821.99</v>
      </c>
      <c r="N273" s="6">
        <v>485839.89</v>
      </c>
      <c r="O273" s="6">
        <v>851980.48</v>
      </c>
    </row>
    <row r="274" spans="1:15" x14ac:dyDescent="0.25">
      <c r="A274" s="272" t="s">
        <v>58</v>
      </c>
      <c r="B274" s="272" t="s">
        <v>151</v>
      </c>
      <c r="C274" s="272" t="s">
        <v>1121</v>
      </c>
      <c r="D274" s="6">
        <v>215913.76</v>
      </c>
      <c r="E274" s="6">
        <v>296752.31</v>
      </c>
      <c r="F274" s="6">
        <v>764830.26</v>
      </c>
      <c r="G274" s="6">
        <v>303415.28999999998</v>
      </c>
      <c r="H274" s="6">
        <v>928719.01</v>
      </c>
      <c r="I274" s="6">
        <v>323368.40000000002</v>
      </c>
      <c r="J274" s="6">
        <v>237611.75</v>
      </c>
      <c r="K274" s="6">
        <v>982702.6</v>
      </c>
      <c r="L274" s="6">
        <v>506265.61</v>
      </c>
      <c r="M274" s="6">
        <v>666986.19999999995</v>
      </c>
      <c r="N274" s="6">
        <v>193392.07</v>
      </c>
      <c r="O274" s="6">
        <v>396975.74</v>
      </c>
    </row>
    <row r="275" spans="1:15" x14ac:dyDescent="0.25">
      <c r="A275" s="272" t="s">
        <v>58</v>
      </c>
      <c r="B275" s="272" t="s">
        <v>151</v>
      </c>
      <c r="C275" s="272" t="s">
        <v>1122</v>
      </c>
      <c r="D275" s="6">
        <v>665234.16</v>
      </c>
      <c r="E275" s="6">
        <v>673639.4</v>
      </c>
      <c r="F275" s="6">
        <v>780415.78</v>
      </c>
      <c r="G275" s="6">
        <v>676762.58</v>
      </c>
      <c r="H275" s="6">
        <v>176913.02</v>
      </c>
      <c r="I275" s="6">
        <v>926490.43</v>
      </c>
      <c r="J275" s="6">
        <v>926612.41</v>
      </c>
      <c r="K275" s="6">
        <v>572345.25</v>
      </c>
      <c r="L275" s="6">
        <v>711989.5</v>
      </c>
      <c r="M275" s="6">
        <v>732968.06</v>
      </c>
      <c r="N275" s="6">
        <v>601456</v>
      </c>
      <c r="O275" s="6">
        <v>180334.98</v>
      </c>
    </row>
    <row r="276" spans="1:15" x14ac:dyDescent="0.25">
      <c r="A276" s="272" t="s">
        <v>58</v>
      </c>
      <c r="B276" s="272" t="s">
        <v>151</v>
      </c>
      <c r="C276" s="272" t="s">
        <v>1123</v>
      </c>
      <c r="D276" s="6">
        <v>242523.92</v>
      </c>
      <c r="E276" s="6">
        <v>733685.77</v>
      </c>
      <c r="F276" s="6">
        <v>638979.9</v>
      </c>
      <c r="G276" s="6">
        <v>427207.65</v>
      </c>
      <c r="H276" s="6">
        <v>362098.77</v>
      </c>
      <c r="I276" s="6">
        <v>439810.76</v>
      </c>
      <c r="J276" s="6">
        <v>634835.56000000006</v>
      </c>
      <c r="K276" s="6">
        <v>233460.07</v>
      </c>
      <c r="L276" s="6">
        <v>380217.82</v>
      </c>
      <c r="M276" s="6">
        <v>365056.3</v>
      </c>
      <c r="N276" s="6">
        <v>189267.24</v>
      </c>
      <c r="O276" s="6">
        <v>381635.44</v>
      </c>
    </row>
    <row r="277" spans="1:15" x14ac:dyDescent="0.25">
      <c r="A277" s="272" t="s">
        <v>58</v>
      </c>
      <c r="B277" s="272" t="s">
        <v>151</v>
      </c>
      <c r="C277" s="272" t="s">
        <v>1124</v>
      </c>
      <c r="D277" s="6">
        <v>313782.17</v>
      </c>
      <c r="E277" s="6">
        <v>975444.11</v>
      </c>
      <c r="F277" s="6">
        <v>864321.4</v>
      </c>
      <c r="G277" s="6">
        <v>249623.17</v>
      </c>
      <c r="H277" s="6">
        <v>530795.25</v>
      </c>
      <c r="I277" s="6">
        <v>219692.2</v>
      </c>
      <c r="J277" s="6">
        <v>581828.89</v>
      </c>
      <c r="K277" s="6">
        <v>650547.94999999995</v>
      </c>
      <c r="L277" s="6">
        <v>560664.55000000005</v>
      </c>
      <c r="M277" s="6">
        <v>415843.24</v>
      </c>
      <c r="N277" s="6">
        <v>150476</v>
      </c>
      <c r="O277" s="6">
        <v>503578.32</v>
      </c>
    </row>
    <row r="278" spans="1:15" x14ac:dyDescent="0.25">
      <c r="A278" s="272" t="s">
        <v>58</v>
      </c>
      <c r="B278" s="272" t="s">
        <v>151</v>
      </c>
      <c r="C278" s="272" t="s">
        <v>1125</v>
      </c>
      <c r="D278" s="6">
        <v>948178.48</v>
      </c>
      <c r="E278" s="6">
        <v>337533.27</v>
      </c>
      <c r="F278" s="6">
        <v>225613.46</v>
      </c>
      <c r="G278" s="6">
        <v>999472.56</v>
      </c>
      <c r="H278" s="6">
        <v>420760.36</v>
      </c>
      <c r="I278" s="6">
        <v>761865.02</v>
      </c>
      <c r="J278" s="6">
        <v>399339.63</v>
      </c>
      <c r="K278" s="6">
        <v>319991.01</v>
      </c>
      <c r="L278" s="6">
        <v>858767.85</v>
      </c>
      <c r="M278" s="6">
        <v>801296.95</v>
      </c>
      <c r="N278" s="6">
        <v>915151.8</v>
      </c>
      <c r="O278" s="6">
        <v>732066.35</v>
      </c>
    </row>
    <row r="279" spans="1:15" x14ac:dyDescent="0.25">
      <c r="A279" s="272" t="s">
        <v>58</v>
      </c>
      <c r="B279" s="272" t="s">
        <v>151</v>
      </c>
      <c r="C279" s="272" t="s">
        <v>1126</v>
      </c>
      <c r="D279" s="6">
        <v>499750.67</v>
      </c>
      <c r="E279" s="6">
        <v>451595.98</v>
      </c>
      <c r="F279" s="6">
        <v>698536.24</v>
      </c>
      <c r="G279" s="6">
        <v>967837.16</v>
      </c>
      <c r="H279" s="6">
        <v>349898.12</v>
      </c>
      <c r="I279" s="6">
        <v>297881.48</v>
      </c>
      <c r="J279" s="6">
        <v>741019.97</v>
      </c>
      <c r="K279" s="6">
        <v>795812.23</v>
      </c>
      <c r="L279" s="6">
        <v>638239.31999999995</v>
      </c>
      <c r="M279" s="6">
        <v>267152.63</v>
      </c>
      <c r="N279" s="6">
        <v>530459.67000000004</v>
      </c>
      <c r="O279" s="6">
        <v>424237.68</v>
      </c>
    </row>
    <row r="280" spans="1:15" x14ac:dyDescent="0.25">
      <c r="A280" s="272" t="s">
        <v>58</v>
      </c>
      <c r="B280" s="272" t="s">
        <v>151</v>
      </c>
      <c r="C280" s="272" t="s">
        <v>1127</v>
      </c>
      <c r="D280" s="6">
        <v>252280.52</v>
      </c>
      <c r="E280" s="6">
        <v>490311.38</v>
      </c>
      <c r="F280" s="6">
        <v>144253.79999999999</v>
      </c>
      <c r="G280" s="6">
        <v>942054.72</v>
      </c>
      <c r="H280" s="6">
        <v>393882.63</v>
      </c>
      <c r="I280" s="6">
        <v>785197.45</v>
      </c>
      <c r="J280" s="6">
        <v>322618.19</v>
      </c>
      <c r="K280" s="6">
        <v>473542.7</v>
      </c>
      <c r="L280" s="6">
        <v>778286.05</v>
      </c>
      <c r="M280" s="6">
        <v>126227.22</v>
      </c>
      <c r="N280" s="6">
        <v>239985.36</v>
      </c>
      <c r="O280" s="6">
        <v>679573.52</v>
      </c>
    </row>
    <row r="281" spans="1:15" x14ac:dyDescent="0.25">
      <c r="A281" s="272" t="s">
        <v>58</v>
      </c>
      <c r="B281" s="272" t="s">
        <v>151</v>
      </c>
      <c r="C281" s="272" t="s">
        <v>1128</v>
      </c>
      <c r="D281" s="6">
        <v>425234.9</v>
      </c>
      <c r="E281" s="6">
        <v>962616.18</v>
      </c>
      <c r="F281" s="6">
        <v>485846.23</v>
      </c>
      <c r="G281" s="6">
        <v>552932.85</v>
      </c>
      <c r="H281" s="6">
        <v>145103.32</v>
      </c>
      <c r="I281" s="6">
        <v>133242.15</v>
      </c>
      <c r="J281" s="6">
        <v>967218.01</v>
      </c>
      <c r="K281" s="6">
        <v>438082.12</v>
      </c>
      <c r="L281" s="6">
        <v>203914.07</v>
      </c>
      <c r="M281" s="6">
        <v>913466.65</v>
      </c>
      <c r="N281" s="6">
        <v>313751.32</v>
      </c>
      <c r="O281" s="6">
        <v>939939.11</v>
      </c>
    </row>
    <row r="282" spans="1:15" x14ac:dyDescent="0.25">
      <c r="A282" s="272" t="s">
        <v>58</v>
      </c>
      <c r="B282" s="272" t="s">
        <v>151</v>
      </c>
      <c r="C282" s="272" t="s">
        <v>1129</v>
      </c>
      <c r="D282" s="6">
        <v>141470.35</v>
      </c>
      <c r="E282" s="6">
        <v>349054.56</v>
      </c>
      <c r="F282" s="6">
        <v>147709.39000000001</v>
      </c>
      <c r="G282" s="6">
        <v>310991.48</v>
      </c>
      <c r="H282" s="6">
        <v>367541.82</v>
      </c>
      <c r="I282" s="6">
        <v>369480.3</v>
      </c>
      <c r="J282" s="6">
        <v>983567.92</v>
      </c>
      <c r="K282" s="6">
        <v>539048.56000000006</v>
      </c>
      <c r="L282" s="6">
        <v>813352.12</v>
      </c>
      <c r="M282" s="6">
        <v>150170.76</v>
      </c>
      <c r="N282" s="6">
        <v>139336.6</v>
      </c>
      <c r="O282" s="6">
        <v>219443.48</v>
      </c>
    </row>
    <row r="283" spans="1:15" x14ac:dyDescent="0.25">
      <c r="A283" s="272" t="s">
        <v>58</v>
      </c>
      <c r="B283" s="272" t="s">
        <v>151</v>
      </c>
      <c r="C283" s="272" t="s">
        <v>1130</v>
      </c>
      <c r="D283" s="6">
        <v>985033.14</v>
      </c>
      <c r="E283" s="6">
        <v>716875.56</v>
      </c>
      <c r="F283" s="6">
        <v>786875.99</v>
      </c>
      <c r="G283" s="6">
        <v>621872.51</v>
      </c>
      <c r="H283" s="6">
        <v>232582.25</v>
      </c>
      <c r="I283" s="6">
        <v>790209.74</v>
      </c>
      <c r="J283" s="6">
        <v>731181.58</v>
      </c>
      <c r="K283" s="6">
        <v>550675.12</v>
      </c>
      <c r="L283" s="6">
        <v>617008.27</v>
      </c>
      <c r="M283" s="6">
        <v>715092.01</v>
      </c>
      <c r="N283" s="6">
        <v>291134.84999999998</v>
      </c>
      <c r="O283" s="6">
        <v>367617.17</v>
      </c>
    </row>
    <row r="284" spans="1:15" x14ac:dyDescent="0.25">
      <c r="A284" s="272" t="s">
        <v>58</v>
      </c>
      <c r="B284" s="272" t="s">
        <v>151</v>
      </c>
      <c r="C284" s="272" t="s">
        <v>1131</v>
      </c>
      <c r="D284" s="6">
        <v>175192.26</v>
      </c>
      <c r="E284" s="6">
        <v>815910.32</v>
      </c>
      <c r="F284" s="6">
        <v>685375.5</v>
      </c>
      <c r="G284" s="6">
        <v>423593.24</v>
      </c>
      <c r="H284" s="6">
        <v>539459.56000000006</v>
      </c>
      <c r="I284" s="6">
        <v>128946.39</v>
      </c>
      <c r="J284" s="6">
        <v>241223.17</v>
      </c>
      <c r="K284" s="6">
        <v>671401.02</v>
      </c>
      <c r="L284" s="6">
        <v>777392.12</v>
      </c>
      <c r="M284" s="6">
        <v>953303.32</v>
      </c>
      <c r="N284" s="6">
        <v>624476.32999999996</v>
      </c>
      <c r="O284" s="6">
        <v>162749.88</v>
      </c>
    </row>
    <row r="285" spans="1:15" x14ac:dyDescent="0.25">
      <c r="A285" s="272" t="s">
        <v>58</v>
      </c>
      <c r="B285" s="272" t="s">
        <v>151</v>
      </c>
      <c r="C285" s="272" t="s">
        <v>1132</v>
      </c>
      <c r="D285" s="6">
        <v>701619.11</v>
      </c>
      <c r="E285" s="6">
        <v>967806.67</v>
      </c>
      <c r="F285" s="6">
        <v>460567.66</v>
      </c>
      <c r="G285" s="6">
        <v>193012.2</v>
      </c>
      <c r="H285" s="6">
        <v>111277.6</v>
      </c>
      <c r="I285" s="6">
        <v>836198.83</v>
      </c>
      <c r="J285" s="6">
        <v>668853.81000000006</v>
      </c>
      <c r="K285" s="6">
        <v>263686.77</v>
      </c>
      <c r="L285" s="6">
        <v>637272.31999999995</v>
      </c>
      <c r="M285" s="6">
        <v>393890.99</v>
      </c>
      <c r="N285" s="6">
        <v>997188.24</v>
      </c>
      <c r="O285" s="6">
        <v>136714.07</v>
      </c>
    </row>
    <row r="286" spans="1:15" x14ac:dyDescent="0.25">
      <c r="A286" s="272" t="s">
        <v>58</v>
      </c>
      <c r="B286" s="272" t="s">
        <v>151</v>
      </c>
      <c r="C286" s="272" t="s">
        <v>1133</v>
      </c>
      <c r="D286" s="6">
        <v>896512.93</v>
      </c>
      <c r="E286" s="6">
        <v>728169.08</v>
      </c>
      <c r="F286" s="6">
        <v>516852.42</v>
      </c>
      <c r="G286" s="6">
        <v>133830.56</v>
      </c>
      <c r="H286" s="6">
        <v>848185.89</v>
      </c>
      <c r="I286" s="6">
        <v>605824.94999999995</v>
      </c>
      <c r="J286" s="6">
        <v>156864.94</v>
      </c>
      <c r="K286" s="6">
        <v>360023.71</v>
      </c>
      <c r="L286" s="6">
        <v>730455.76</v>
      </c>
      <c r="M286" s="6">
        <v>850156.98</v>
      </c>
      <c r="N286" s="6">
        <v>827914.27</v>
      </c>
      <c r="O286" s="6">
        <v>385872.91</v>
      </c>
    </row>
    <row r="287" spans="1:15" x14ac:dyDescent="0.25">
      <c r="A287" s="272" t="s">
        <v>58</v>
      </c>
      <c r="B287" s="272" t="s">
        <v>151</v>
      </c>
      <c r="C287" s="272" t="s">
        <v>670</v>
      </c>
      <c r="D287" s="6">
        <v>206642.42</v>
      </c>
      <c r="E287" s="6">
        <v>746291.15</v>
      </c>
      <c r="F287" s="6">
        <v>675667.85</v>
      </c>
      <c r="G287" s="6">
        <v>538481.54</v>
      </c>
      <c r="H287" s="6">
        <v>468103.22</v>
      </c>
      <c r="I287" s="6">
        <v>138271.24</v>
      </c>
      <c r="J287" s="6">
        <v>789250.96</v>
      </c>
      <c r="K287" s="6">
        <v>396511.21</v>
      </c>
      <c r="L287" s="6">
        <v>136743.39000000001</v>
      </c>
      <c r="M287" s="6">
        <v>893412.07</v>
      </c>
      <c r="N287" s="6">
        <v>246286.01</v>
      </c>
      <c r="O287" s="6">
        <v>817064.43</v>
      </c>
    </row>
    <row r="288" spans="1:15" x14ac:dyDescent="0.25">
      <c r="A288" s="272" t="s">
        <v>58</v>
      </c>
      <c r="B288" s="272" t="s">
        <v>151</v>
      </c>
      <c r="C288" s="272" t="s">
        <v>1134</v>
      </c>
      <c r="D288" s="6">
        <v>315408.53000000003</v>
      </c>
      <c r="E288" s="6">
        <v>244847.57</v>
      </c>
      <c r="F288" s="6">
        <v>213939.97</v>
      </c>
      <c r="G288" s="6">
        <v>831142.13</v>
      </c>
      <c r="H288" s="6">
        <v>407799.54</v>
      </c>
      <c r="I288" s="6">
        <v>974020.8</v>
      </c>
      <c r="J288" s="6">
        <v>259452.61</v>
      </c>
      <c r="K288" s="6">
        <v>541925.28</v>
      </c>
      <c r="L288" s="6">
        <v>883639.26</v>
      </c>
      <c r="M288" s="6">
        <v>774630.44</v>
      </c>
      <c r="N288" s="6">
        <v>850742.81</v>
      </c>
      <c r="O288" s="6">
        <v>188256.39</v>
      </c>
    </row>
    <row r="289" spans="1:15" x14ac:dyDescent="0.25">
      <c r="A289" s="272" t="s">
        <v>58</v>
      </c>
      <c r="B289" s="272" t="s">
        <v>151</v>
      </c>
      <c r="C289" s="272" t="s">
        <v>1135</v>
      </c>
      <c r="D289" s="6">
        <v>516141.36</v>
      </c>
      <c r="E289" s="6">
        <v>561029.06000000006</v>
      </c>
      <c r="F289" s="6">
        <v>451427.46</v>
      </c>
      <c r="G289" s="6">
        <v>823213.01</v>
      </c>
      <c r="H289" s="6">
        <v>276696.2</v>
      </c>
      <c r="I289" s="6">
        <v>144307.9</v>
      </c>
      <c r="J289" s="6">
        <v>458937.08</v>
      </c>
      <c r="K289" s="6">
        <v>475850.07</v>
      </c>
      <c r="L289" s="6">
        <v>525522.82999999996</v>
      </c>
      <c r="M289" s="6">
        <v>455806.36</v>
      </c>
      <c r="N289" s="6">
        <v>557251.37</v>
      </c>
      <c r="O289" s="6">
        <v>934561.7</v>
      </c>
    </row>
    <row r="290" spans="1:15" x14ac:dyDescent="0.25">
      <c r="A290" s="272" t="s">
        <v>58</v>
      </c>
      <c r="B290" s="272" t="s">
        <v>151</v>
      </c>
      <c r="C290" s="272" t="s">
        <v>1136</v>
      </c>
      <c r="D290" s="6">
        <v>115012.69</v>
      </c>
      <c r="E290" s="6">
        <v>721074.53</v>
      </c>
      <c r="F290" s="6">
        <v>412862.45</v>
      </c>
      <c r="G290" s="6">
        <v>955572.31</v>
      </c>
      <c r="H290" s="6">
        <v>789530.98</v>
      </c>
      <c r="I290" s="6">
        <v>226035.32</v>
      </c>
      <c r="J290" s="6">
        <v>277073.05</v>
      </c>
      <c r="K290" s="6">
        <v>154736.99</v>
      </c>
      <c r="L290" s="6">
        <v>524767.01</v>
      </c>
      <c r="M290" s="6">
        <v>570520.09</v>
      </c>
      <c r="N290" s="6">
        <v>542623.38</v>
      </c>
      <c r="O290" s="6">
        <v>727802.43</v>
      </c>
    </row>
    <row r="291" spans="1:15" x14ac:dyDescent="0.25">
      <c r="A291" s="272" t="s">
        <v>58</v>
      </c>
      <c r="B291" s="272" t="s">
        <v>151</v>
      </c>
      <c r="C291" s="272" t="s">
        <v>1137</v>
      </c>
      <c r="D291" s="6">
        <v>254499.91</v>
      </c>
      <c r="E291" s="6">
        <v>892363.74</v>
      </c>
      <c r="F291" s="6">
        <v>536486.18000000005</v>
      </c>
      <c r="G291" s="6">
        <v>465061.55</v>
      </c>
      <c r="H291" s="6">
        <v>989129.67</v>
      </c>
      <c r="I291" s="6">
        <v>766273.6</v>
      </c>
      <c r="J291" s="6">
        <v>657109.44999999995</v>
      </c>
      <c r="K291" s="6">
        <v>456970.87</v>
      </c>
      <c r="L291" s="6">
        <v>747074.38</v>
      </c>
      <c r="M291" s="6">
        <v>367544.38</v>
      </c>
      <c r="N291" s="6">
        <v>661796.34</v>
      </c>
      <c r="O291" s="6">
        <v>588952.64</v>
      </c>
    </row>
    <row r="292" spans="1:15" x14ac:dyDescent="0.25">
      <c r="A292" s="272" t="s">
        <v>58</v>
      </c>
      <c r="B292" s="272" t="s">
        <v>151</v>
      </c>
      <c r="C292" s="272" t="s">
        <v>453</v>
      </c>
      <c r="D292" s="6">
        <v>987653.36</v>
      </c>
      <c r="E292" s="6">
        <v>883642.82</v>
      </c>
      <c r="F292" s="6">
        <v>352191.15</v>
      </c>
      <c r="G292" s="6">
        <v>880891.68</v>
      </c>
      <c r="H292" s="6">
        <v>437002.28</v>
      </c>
      <c r="I292" s="6">
        <v>954279.37</v>
      </c>
      <c r="J292" s="6">
        <v>331626.62</v>
      </c>
      <c r="K292" s="6">
        <v>665945.87</v>
      </c>
      <c r="L292" s="6">
        <v>677968.46</v>
      </c>
      <c r="M292" s="6">
        <v>999656.78</v>
      </c>
      <c r="N292" s="6">
        <v>402017.53</v>
      </c>
      <c r="O292" s="6">
        <v>825838.55</v>
      </c>
    </row>
    <row r="293" spans="1:15" x14ac:dyDescent="0.25">
      <c r="A293" s="272" t="s">
        <v>58</v>
      </c>
      <c r="B293" s="272" t="s">
        <v>151</v>
      </c>
      <c r="C293" s="272" t="s">
        <v>671</v>
      </c>
      <c r="D293" s="6">
        <v>781666.43</v>
      </c>
      <c r="E293" s="6">
        <v>944130.58</v>
      </c>
      <c r="F293" s="6">
        <v>229729.73</v>
      </c>
      <c r="G293" s="6">
        <v>141674.89000000001</v>
      </c>
      <c r="H293" s="6">
        <v>658133.93999999994</v>
      </c>
      <c r="I293" s="6">
        <v>499221.38</v>
      </c>
      <c r="J293" s="6">
        <v>899186.01</v>
      </c>
      <c r="K293" s="6">
        <v>356446.83</v>
      </c>
      <c r="L293" s="6">
        <v>395344.95</v>
      </c>
      <c r="M293" s="6">
        <v>160261.97</v>
      </c>
      <c r="N293" s="6">
        <v>649605.41</v>
      </c>
      <c r="O293" s="6">
        <v>348782.87</v>
      </c>
    </row>
    <row r="294" spans="1:15" x14ac:dyDescent="0.25">
      <c r="A294" s="272" t="s">
        <v>58</v>
      </c>
      <c r="B294" s="272" t="s">
        <v>151</v>
      </c>
      <c r="C294" s="272" t="s">
        <v>1138</v>
      </c>
      <c r="D294" s="6">
        <v>698711.81</v>
      </c>
      <c r="E294" s="6">
        <v>643853.27</v>
      </c>
      <c r="F294" s="6">
        <v>950567.71</v>
      </c>
      <c r="G294" s="6">
        <v>668252.19999999995</v>
      </c>
      <c r="H294" s="6">
        <v>385555.91</v>
      </c>
      <c r="I294" s="6">
        <v>658157.5</v>
      </c>
      <c r="J294" s="6">
        <v>902519.1</v>
      </c>
      <c r="K294" s="6">
        <v>796587.38</v>
      </c>
      <c r="L294" s="6">
        <v>871100.87</v>
      </c>
      <c r="M294" s="6">
        <v>763181.63</v>
      </c>
      <c r="N294" s="6">
        <v>833718.5</v>
      </c>
      <c r="O294" s="6">
        <v>484535.83</v>
      </c>
    </row>
    <row r="295" spans="1:15" x14ac:dyDescent="0.25">
      <c r="A295" s="272" t="s">
        <v>58</v>
      </c>
      <c r="B295" s="272" t="s">
        <v>151</v>
      </c>
      <c r="C295" s="272" t="s">
        <v>1139</v>
      </c>
      <c r="D295" s="6">
        <v>413066.13</v>
      </c>
      <c r="E295" s="6">
        <v>196729.31</v>
      </c>
      <c r="F295" s="6">
        <v>479936.02</v>
      </c>
      <c r="G295" s="6">
        <v>348700.13</v>
      </c>
      <c r="H295" s="6">
        <v>111886.77</v>
      </c>
      <c r="I295" s="6">
        <v>929053.05</v>
      </c>
      <c r="J295" s="6">
        <v>531157.43000000005</v>
      </c>
      <c r="K295" s="6">
        <v>931445.32</v>
      </c>
      <c r="L295" s="6">
        <v>727717.13</v>
      </c>
      <c r="M295" s="6">
        <v>364534.83</v>
      </c>
      <c r="N295" s="6">
        <v>186638.99</v>
      </c>
      <c r="O295" s="6">
        <v>482832.2</v>
      </c>
    </row>
    <row r="296" spans="1:15" x14ac:dyDescent="0.25">
      <c r="A296" s="272" t="s">
        <v>58</v>
      </c>
      <c r="B296" s="272" t="s">
        <v>151</v>
      </c>
      <c r="C296" s="272" t="s">
        <v>1140</v>
      </c>
      <c r="D296" s="6">
        <v>563064.43999999994</v>
      </c>
      <c r="E296" s="6">
        <v>908527.19</v>
      </c>
      <c r="F296" s="6">
        <v>821424.02</v>
      </c>
      <c r="G296" s="6">
        <v>209790.02</v>
      </c>
      <c r="H296" s="6">
        <v>448459.01</v>
      </c>
      <c r="I296" s="6">
        <v>827653.46</v>
      </c>
      <c r="J296" s="6">
        <v>813172.04</v>
      </c>
      <c r="K296" s="6">
        <v>848688.27</v>
      </c>
      <c r="L296" s="6">
        <v>339555.5</v>
      </c>
      <c r="M296" s="6">
        <v>766124.62</v>
      </c>
      <c r="N296" s="6">
        <v>626863.93999999994</v>
      </c>
      <c r="O296" s="6">
        <v>112535.49</v>
      </c>
    </row>
    <row r="297" spans="1:15" x14ac:dyDescent="0.25">
      <c r="A297" s="272" t="s">
        <v>58</v>
      </c>
      <c r="B297" s="272" t="s">
        <v>151</v>
      </c>
      <c r="C297" s="272" t="s">
        <v>1141</v>
      </c>
      <c r="D297" s="6">
        <v>923062.88</v>
      </c>
      <c r="E297" s="6">
        <v>601331.06999999995</v>
      </c>
      <c r="F297" s="6">
        <v>776345.31</v>
      </c>
      <c r="G297" s="6">
        <v>934828.98</v>
      </c>
      <c r="H297" s="6">
        <v>387481.16</v>
      </c>
      <c r="I297" s="6">
        <v>948143.86</v>
      </c>
      <c r="J297" s="6">
        <v>663351.26</v>
      </c>
      <c r="K297" s="6">
        <v>445441.84</v>
      </c>
      <c r="L297" s="6">
        <v>880542.45</v>
      </c>
      <c r="M297" s="6">
        <v>428863.21</v>
      </c>
      <c r="N297" s="6">
        <v>708173.12</v>
      </c>
      <c r="O297" s="6">
        <v>704917.98</v>
      </c>
    </row>
    <row r="298" spans="1:15" x14ac:dyDescent="0.25">
      <c r="A298" s="272" t="s">
        <v>58</v>
      </c>
      <c r="B298" s="272" t="s">
        <v>151</v>
      </c>
      <c r="C298" s="272" t="s">
        <v>1142</v>
      </c>
      <c r="D298" s="6">
        <v>879456.25</v>
      </c>
      <c r="E298" s="6">
        <v>277905.28999999998</v>
      </c>
      <c r="F298" s="6">
        <v>784582.24</v>
      </c>
      <c r="G298" s="6">
        <v>442574.52</v>
      </c>
      <c r="H298" s="6">
        <v>682598.69</v>
      </c>
      <c r="I298" s="6">
        <v>689214.61</v>
      </c>
      <c r="J298" s="6">
        <v>668028.14</v>
      </c>
      <c r="K298" s="6">
        <v>153687.96</v>
      </c>
      <c r="L298" s="6">
        <v>790977.12</v>
      </c>
      <c r="M298" s="6">
        <v>371695.25</v>
      </c>
      <c r="N298" s="6">
        <v>903889.33</v>
      </c>
      <c r="O298" s="6">
        <v>127614.92</v>
      </c>
    </row>
    <row r="299" spans="1:15" x14ac:dyDescent="0.25">
      <c r="A299" s="272" t="s">
        <v>58</v>
      </c>
      <c r="B299" s="272" t="s">
        <v>151</v>
      </c>
      <c r="C299" s="272" t="s">
        <v>1143</v>
      </c>
      <c r="D299" s="6">
        <v>434513.61</v>
      </c>
      <c r="E299" s="6">
        <v>347669.71</v>
      </c>
      <c r="F299" s="6">
        <v>344093.67</v>
      </c>
      <c r="G299" s="6">
        <v>853744.57</v>
      </c>
      <c r="H299" s="6">
        <v>701852.98</v>
      </c>
      <c r="I299" s="6">
        <v>878877.3</v>
      </c>
      <c r="J299" s="6">
        <v>409916.26</v>
      </c>
      <c r="K299" s="6">
        <v>418926.59</v>
      </c>
      <c r="L299" s="6">
        <v>733705.2</v>
      </c>
      <c r="M299" s="6">
        <v>137717.95000000001</v>
      </c>
      <c r="N299" s="6">
        <v>922581.69</v>
      </c>
      <c r="O299" s="6">
        <v>326405.88</v>
      </c>
    </row>
    <row r="300" spans="1:15" x14ac:dyDescent="0.25">
      <c r="A300" s="272" t="s">
        <v>58</v>
      </c>
      <c r="B300" s="272" t="s">
        <v>151</v>
      </c>
      <c r="C300" s="272" t="s">
        <v>958</v>
      </c>
      <c r="D300" s="6">
        <v>455064.59</v>
      </c>
      <c r="E300" s="6">
        <v>201934.5</v>
      </c>
      <c r="F300" s="6">
        <v>799670.27</v>
      </c>
      <c r="G300" s="6">
        <v>932420.5</v>
      </c>
      <c r="H300" s="6">
        <v>249098.62</v>
      </c>
      <c r="I300" s="6">
        <v>885826.13</v>
      </c>
      <c r="J300" s="6">
        <v>905588.64</v>
      </c>
      <c r="K300" s="6">
        <v>203674.4</v>
      </c>
      <c r="L300" s="6">
        <v>902332.09</v>
      </c>
      <c r="M300" s="6">
        <v>991005.14</v>
      </c>
      <c r="N300" s="6">
        <v>326209.64</v>
      </c>
      <c r="O300" s="6">
        <v>503028.13</v>
      </c>
    </row>
    <row r="301" spans="1:15" x14ac:dyDescent="0.25">
      <c r="A301" s="272" t="s">
        <v>58</v>
      </c>
      <c r="B301" s="272" t="s">
        <v>151</v>
      </c>
      <c r="C301" s="272" t="s">
        <v>1144</v>
      </c>
      <c r="D301" s="6">
        <v>446612.44</v>
      </c>
      <c r="E301" s="6">
        <v>754182.08</v>
      </c>
      <c r="F301" s="6">
        <v>900707.4</v>
      </c>
      <c r="G301" s="6">
        <v>283505.8</v>
      </c>
      <c r="H301" s="6">
        <v>776293.17</v>
      </c>
      <c r="I301" s="6">
        <v>528333.91</v>
      </c>
      <c r="J301" s="6">
        <v>413046.8</v>
      </c>
      <c r="K301" s="6">
        <v>631331.99</v>
      </c>
      <c r="L301" s="6">
        <v>297968.68</v>
      </c>
      <c r="M301" s="6">
        <v>519261.38</v>
      </c>
      <c r="N301" s="6">
        <v>537679.84</v>
      </c>
      <c r="O301" s="6">
        <v>599950</v>
      </c>
    </row>
    <row r="302" spans="1:15" x14ac:dyDescent="0.25">
      <c r="A302" s="272" t="s">
        <v>58</v>
      </c>
      <c r="B302" s="272" t="s">
        <v>62</v>
      </c>
      <c r="C302" s="272" t="s">
        <v>704</v>
      </c>
      <c r="D302" s="6">
        <v>922574.07</v>
      </c>
      <c r="E302" s="6">
        <v>449464.11</v>
      </c>
      <c r="F302" s="6">
        <v>634848.63</v>
      </c>
      <c r="G302" s="6">
        <v>858857.45</v>
      </c>
      <c r="H302" s="6">
        <v>698280.47</v>
      </c>
      <c r="I302" s="6">
        <v>459405.63</v>
      </c>
      <c r="J302" s="6">
        <v>444181.61</v>
      </c>
      <c r="K302" s="6">
        <v>752051.95</v>
      </c>
      <c r="L302" s="6">
        <v>441766.03</v>
      </c>
      <c r="M302" s="6">
        <v>130323.54</v>
      </c>
      <c r="N302" s="6">
        <v>227300.36</v>
      </c>
      <c r="O302" s="6">
        <v>683457.3</v>
      </c>
    </row>
    <row r="303" spans="1:15" x14ac:dyDescent="0.25">
      <c r="A303" s="272" t="s">
        <v>58</v>
      </c>
      <c r="B303" s="272" t="s">
        <v>62</v>
      </c>
      <c r="C303" s="272" t="s">
        <v>525</v>
      </c>
      <c r="D303" s="6">
        <v>985501.11</v>
      </c>
      <c r="E303" s="6">
        <v>755877.82</v>
      </c>
      <c r="F303" s="6">
        <v>175365.71</v>
      </c>
      <c r="G303" s="6">
        <v>640411.66</v>
      </c>
      <c r="H303" s="6">
        <v>151941.10999999999</v>
      </c>
      <c r="I303" s="6">
        <v>165588.01999999999</v>
      </c>
      <c r="J303" s="6">
        <v>132583.53</v>
      </c>
      <c r="K303" s="6">
        <v>430919.29</v>
      </c>
      <c r="L303" s="6">
        <v>201656.11</v>
      </c>
      <c r="M303" s="6">
        <v>522876.26</v>
      </c>
      <c r="N303" s="6">
        <v>191901.7</v>
      </c>
      <c r="O303" s="6">
        <v>743277.76</v>
      </c>
    </row>
    <row r="304" spans="1:15" x14ac:dyDescent="0.25">
      <c r="A304" s="272" t="s">
        <v>58</v>
      </c>
      <c r="B304" s="272" t="s">
        <v>62</v>
      </c>
      <c r="C304" s="272" t="s">
        <v>1145</v>
      </c>
      <c r="D304" s="6">
        <v>263790.24</v>
      </c>
      <c r="E304" s="6">
        <v>837102.66</v>
      </c>
      <c r="F304" s="6">
        <v>818271.19</v>
      </c>
      <c r="G304" s="6">
        <v>502993.02</v>
      </c>
      <c r="H304" s="6">
        <v>144952.98000000001</v>
      </c>
      <c r="I304" s="6">
        <v>538219.69999999995</v>
      </c>
      <c r="J304" s="6">
        <v>390256.34</v>
      </c>
      <c r="K304" s="6">
        <v>883725.12</v>
      </c>
      <c r="L304" s="6">
        <v>914138.42</v>
      </c>
      <c r="M304" s="6">
        <v>750629.66</v>
      </c>
      <c r="N304" s="6">
        <v>416179.68</v>
      </c>
      <c r="O304" s="6">
        <v>939967.73</v>
      </c>
    </row>
    <row r="305" spans="1:15" x14ac:dyDescent="0.25">
      <c r="A305" s="272" t="s">
        <v>58</v>
      </c>
      <c r="B305" s="272" t="s">
        <v>62</v>
      </c>
      <c r="C305" s="272" t="s">
        <v>1146</v>
      </c>
      <c r="D305" s="6">
        <v>499537.7</v>
      </c>
      <c r="E305" s="6">
        <v>223737.54</v>
      </c>
      <c r="F305" s="6">
        <v>574878.59</v>
      </c>
      <c r="G305" s="6">
        <v>800244.34</v>
      </c>
      <c r="H305" s="6">
        <v>206953.09</v>
      </c>
      <c r="I305" s="6">
        <v>927333.44</v>
      </c>
      <c r="J305" s="6">
        <v>291670.74</v>
      </c>
      <c r="K305" s="6">
        <v>714477.1</v>
      </c>
      <c r="L305" s="6">
        <v>812539.53</v>
      </c>
      <c r="M305" s="6">
        <v>533342.81999999995</v>
      </c>
      <c r="N305" s="6">
        <v>205220.5</v>
      </c>
      <c r="O305" s="6">
        <v>740670.83</v>
      </c>
    </row>
    <row r="306" spans="1:15" x14ac:dyDescent="0.25">
      <c r="A306" s="272" t="s">
        <v>58</v>
      </c>
      <c r="B306" s="272" t="s">
        <v>62</v>
      </c>
      <c r="C306" s="272" t="s">
        <v>1147</v>
      </c>
      <c r="D306" s="6">
        <v>433742.85</v>
      </c>
      <c r="E306" s="6">
        <v>900159.95</v>
      </c>
      <c r="F306" s="6">
        <v>540707.65</v>
      </c>
      <c r="G306" s="6">
        <v>220530.31</v>
      </c>
      <c r="H306" s="6">
        <v>232983.6</v>
      </c>
      <c r="I306" s="6">
        <v>927197.07</v>
      </c>
      <c r="J306" s="6">
        <v>651625.02</v>
      </c>
      <c r="K306" s="6">
        <v>292959.48</v>
      </c>
      <c r="L306" s="6">
        <v>256605.95</v>
      </c>
      <c r="M306" s="6">
        <v>918717.14</v>
      </c>
      <c r="N306" s="6">
        <v>836613.27</v>
      </c>
      <c r="O306" s="6">
        <v>789766.71</v>
      </c>
    </row>
    <row r="307" spans="1:15" x14ac:dyDescent="0.25">
      <c r="A307" s="272" t="s">
        <v>58</v>
      </c>
      <c r="B307" s="272" t="s">
        <v>62</v>
      </c>
      <c r="C307" s="272" t="s">
        <v>1148</v>
      </c>
      <c r="D307" s="6">
        <v>118964.28</v>
      </c>
      <c r="E307" s="6">
        <v>131498.99</v>
      </c>
      <c r="F307" s="6">
        <v>386028.51</v>
      </c>
      <c r="G307" s="6">
        <v>231788.45</v>
      </c>
      <c r="H307" s="6">
        <v>451405.01</v>
      </c>
      <c r="I307" s="6">
        <v>611674.11</v>
      </c>
      <c r="J307" s="6">
        <v>180713.29</v>
      </c>
      <c r="K307" s="6">
        <v>426203.4</v>
      </c>
      <c r="L307" s="6">
        <v>422594.11</v>
      </c>
      <c r="M307" s="6">
        <v>702256.68</v>
      </c>
      <c r="N307" s="6">
        <v>482636.46</v>
      </c>
      <c r="O307" s="6">
        <v>408830.05</v>
      </c>
    </row>
    <row r="308" spans="1:15" x14ac:dyDescent="0.25">
      <c r="A308" s="272" t="s">
        <v>58</v>
      </c>
      <c r="B308" s="272" t="s">
        <v>62</v>
      </c>
      <c r="C308" s="272" t="s">
        <v>1149</v>
      </c>
      <c r="D308" s="6">
        <v>346270.11</v>
      </c>
      <c r="E308" s="6">
        <v>885328.06</v>
      </c>
      <c r="F308" s="6">
        <v>922954.79</v>
      </c>
      <c r="G308" s="6">
        <v>303677.89</v>
      </c>
      <c r="H308" s="6">
        <v>491179.19</v>
      </c>
      <c r="I308" s="6">
        <v>836517.29</v>
      </c>
      <c r="J308" s="6">
        <v>539657.77</v>
      </c>
      <c r="K308" s="6">
        <v>411867.01</v>
      </c>
      <c r="L308" s="6">
        <v>760424.4</v>
      </c>
      <c r="M308" s="6">
        <v>150610.73000000001</v>
      </c>
      <c r="N308" s="6">
        <v>590472.68000000005</v>
      </c>
      <c r="O308" s="6">
        <v>491669.24</v>
      </c>
    </row>
    <row r="309" spans="1:15" x14ac:dyDescent="0.25">
      <c r="A309" s="272" t="s">
        <v>58</v>
      </c>
      <c r="B309" s="272" t="s">
        <v>62</v>
      </c>
      <c r="C309" s="272" t="s">
        <v>1150</v>
      </c>
      <c r="D309" s="6">
        <v>946350.57</v>
      </c>
      <c r="E309" s="6">
        <v>523207</v>
      </c>
      <c r="F309" s="6">
        <v>183738.65</v>
      </c>
      <c r="G309" s="6">
        <v>688011.81</v>
      </c>
      <c r="H309" s="6">
        <v>438319.2</v>
      </c>
      <c r="I309" s="6">
        <v>488495.04</v>
      </c>
      <c r="J309" s="6">
        <v>538912.85</v>
      </c>
      <c r="K309" s="6">
        <v>205395.64</v>
      </c>
      <c r="L309" s="6">
        <v>529126.12</v>
      </c>
      <c r="M309" s="6">
        <v>612750.84</v>
      </c>
      <c r="N309" s="6">
        <v>265525.59999999998</v>
      </c>
      <c r="O309" s="6">
        <v>389594.71</v>
      </c>
    </row>
    <row r="310" spans="1:15" x14ac:dyDescent="0.25">
      <c r="A310" s="272" t="s">
        <v>58</v>
      </c>
      <c r="B310" s="272" t="s">
        <v>62</v>
      </c>
      <c r="C310" s="272" t="s">
        <v>1151</v>
      </c>
      <c r="D310" s="6">
        <v>367385.55</v>
      </c>
      <c r="E310" s="6">
        <v>652322.68000000005</v>
      </c>
      <c r="F310" s="6">
        <v>238067.98</v>
      </c>
      <c r="G310" s="6">
        <v>467802.37</v>
      </c>
      <c r="H310" s="6">
        <v>507314.72</v>
      </c>
      <c r="I310" s="6">
        <v>365854.17</v>
      </c>
      <c r="J310" s="6">
        <v>264012.79999999999</v>
      </c>
      <c r="K310" s="6">
        <v>885742.06</v>
      </c>
      <c r="L310" s="6">
        <v>749108.12</v>
      </c>
      <c r="M310" s="6">
        <v>611285.94999999995</v>
      </c>
      <c r="N310" s="6">
        <v>171014.87</v>
      </c>
      <c r="O310" s="6">
        <v>444355.17</v>
      </c>
    </row>
    <row r="311" spans="1:15" x14ac:dyDescent="0.25">
      <c r="A311" s="272" t="s">
        <v>58</v>
      </c>
      <c r="B311" s="272" t="s">
        <v>62</v>
      </c>
      <c r="C311" s="272" t="s">
        <v>451</v>
      </c>
      <c r="D311" s="6">
        <v>176654.42</v>
      </c>
      <c r="E311" s="6">
        <v>772163.52</v>
      </c>
      <c r="F311" s="6">
        <v>849932.51</v>
      </c>
      <c r="G311" s="6">
        <v>516148.95</v>
      </c>
      <c r="H311" s="6">
        <v>677188.71</v>
      </c>
      <c r="I311" s="6">
        <v>530412.25</v>
      </c>
      <c r="J311" s="6">
        <v>943928.8</v>
      </c>
      <c r="K311" s="6">
        <v>908428.7</v>
      </c>
      <c r="L311" s="6">
        <v>820558</v>
      </c>
      <c r="M311" s="6">
        <v>148265.65</v>
      </c>
      <c r="N311" s="6">
        <v>167035.21</v>
      </c>
      <c r="O311" s="6">
        <v>608198</v>
      </c>
    </row>
    <row r="312" spans="1:15" x14ac:dyDescent="0.25">
      <c r="A312" s="272" t="s">
        <v>58</v>
      </c>
      <c r="B312" s="272" t="s">
        <v>62</v>
      </c>
      <c r="C312" s="272" t="s">
        <v>1152</v>
      </c>
      <c r="D312" s="6">
        <v>661830.44999999995</v>
      </c>
      <c r="E312" s="6">
        <v>876808.95</v>
      </c>
      <c r="F312" s="6">
        <v>230726.94</v>
      </c>
      <c r="G312" s="6">
        <v>279134.43</v>
      </c>
      <c r="H312" s="6">
        <v>841210.02</v>
      </c>
      <c r="I312" s="6">
        <v>222182.85</v>
      </c>
      <c r="J312" s="6">
        <v>869628.96</v>
      </c>
      <c r="K312" s="6">
        <v>831109.94</v>
      </c>
      <c r="L312" s="6">
        <v>562836.53</v>
      </c>
      <c r="M312" s="6">
        <v>710629.97</v>
      </c>
      <c r="N312" s="6">
        <v>261727.13</v>
      </c>
      <c r="O312" s="6">
        <v>519274.56</v>
      </c>
    </row>
    <row r="313" spans="1:15" x14ac:dyDescent="0.25">
      <c r="A313" s="272" t="s">
        <v>58</v>
      </c>
      <c r="B313" s="272" t="s">
        <v>62</v>
      </c>
      <c r="C313" s="272" t="s">
        <v>449</v>
      </c>
      <c r="D313" s="6">
        <v>887324</v>
      </c>
      <c r="E313" s="6">
        <v>711888.32</v>
      </c>
      <c r="F313" s="6">
        <v>879491.14</v>
      </c>
      <c r="G313" s="6">
        <v>769608.16</v>
      </c>
      <c r="H313" s="6">
        <v>492422.99</v>
      </c>
      <c r="I313" s="6">
        <v>754537.1</v>
      </c>
      <c r="J313" s="6">
        <v>973780.94</v>
      </c>
      <c r="K313" s="6">
        <v>446014.53</v>
      </c>
      <c r="L313" s="6">
        <v>487806.76</v>
      </c>
      <c r="M313" s="6">
        <v>364913.75</v>
      </c>
      <c r="N313" s="6">
        <v>894780.6</v>
      </c>
      <c r="O313" s="6">
        <v>474122.91</v>
      </c>
    </row>
    <row r="314" spans="1:15" x14ac:dyDescent="0.25">
      <c r="A314" s="272" t="s">
        <v>58</v>
      </c>
      <c r="B314" s="272" t="s">
        <v>62</v>
      </c>
      <c r="C314" s="272" t="s">
        <v>450</v>
      </c>
      <c r="D314" s="6">
        <v>748236.58</v>
      </c>
      <c r="E314" s="6">
        <v>566387.73</v>
      </c>
      <c r="F314" s="6">
        <v>165254.39999999999</v>
      </c>
      <c r="G314" s="6">
        <v>183328.64000000001</v>
      </c>
      <c r="H314" s="6">
        <v>990061.29</v>
      </c>
      <c r="I314" s="6">
        <v>111198.41</v>
      </c>
      <c r="J314" s="6">
        <v>170576.49</v>
      </c>
      <c r="K314" s="6">
        <v>845540.42</v>
      </c>
      <c r="L314" s="6">
        <v>941872.83</v>
      </c>
      <c r="M314" s="6">
        <v>775988.08</v>
      </c>
      <c r="N314" s="6">
        <v>588812.35</v>
      </c>
      <c r="O314" s="6">
        <v>307979.73</v>
      </c>
    </row>
    <row r="315" spans="1:15" x14ac:dyDescent="0.25">
      <c r="A315" s="272" t="s">
        <v>58</v>
      </c>
      <c r="B315" s="272" t="s">
        <v>62</v>
      </c>
      <c r="C315" s="272" t="s">
        <v>1153</v>
      </c>
      <c r="D315" s="6">
        <v>184667.24</v>
      </c>
      <c r="E315" s="6">
        <v>986818.64</v>
      </c>
      <c r="F315" s="6">
        <v>119992.97</v>
      </c>
      <c r="G315" s="6">
        <v>630282.84</v>
      </c>
      <c r="H315" s="6">
        <v>646062.59</v>
      </c>
      <c r="I315" s="6">
        <v>718493.05</v>
      </c>
      <c r="J315" s="6">
        <v>599043.57999999996</v>
      </c>
      <c r="K315" s="6">
        <v>299929.36</v>
      </c>
      <c r="L315" s="6">
        <v>717147.95</v>
      </c>
      <c r="M315" s="6">
        <v>464302.77</v>
      </c>
      <c r="N315" s="6">
        <v>285933.75</v>
      </c>
      <c r="O315" s="6">
        <v>503128.23</v>
      </c>
    </row>
    <row r="316" spans="1:15" x14ac:dyDescent="0.25">
      <c r="A316" s="272" t="s">
        <v>58</v>
      </c>
      <c r="B316" s="272" t="s">
        <v>62</v>
      </c>
      <c r="C316" s="272" t="s">
        <v>1154</v>
      </c>
      <c r="D316" s="6">
        <v>621174.05000000005</v>
      </c>
      <c r="E316" s="6">
        <v>775722.46</v>
      </c>
      <c r="F316" s="6">
        <v>378861.52</v>
      </c>
      <c r="G316" s="6">
        <v>887999.56</v>
      </c>
      <c r="H316" s="6">
        <v>669567.38</v>
      </c>
      <c r="I316" s="6">
        <v>338028.21</v>
      </c>
      <c r="J316" s="6">
        <v>160830.70000000001</v>
      </c>
      <c r="K316" s="6">
        <v>592530.55000000005</v>
      </c>
      <c r="L316" s="6">
        <v>437804.94</v>
      </c>
      <c r="M316" s="6">
        <v>537622.69999999995</v>
      </c>
      <c r="N316" s="6">
        <v>210324.25</v>
      </c>
      <c r="O316" s="6">
        <v>870696.41</v>
      </c>
    </row>
    <row r="317" spans="1:15" x14ac:dyDescent="0.25">
      <c r="A317" s="272" t="s">
        <v>58</v>
      </c>
      <c r="B317" s="272" t="s">
        <v>62</v>
      </c>
      <c r="C317" s="272" t="s">
        <v>1155</v>
      </c>
      <c r="D317" s="6">
        <v>348519.41</v>
      </c>
      <c r="E317" s="6">
        <v>271303.33</v>
      </c>
      <c r="F317" s="6">
        <v>130680.18</v>
      </c>
      <c r="G317" s="6">
        <v>563705.68000000005</v>
      </c>
      <c r="H317" s="6">
        <v>392013.27</v>
      </c>
      <c r="I317" s="6">
        <v>789792.43</v>
      </c>
      <c r="J317" s="6">
        <v>759784.78</v>
      </c>
      <c r="K317" s="6">
        <v>213825.76</v>
      </c>
      <c r="L317" s="6">
        <v>958481.86</v>
      </c>
      <c r="M317" s="6">
        <v>271619.25</v>
      </c>
      <c r="N317" s="6">
        <v>902621.82</v>
      </c>
      <c r="O317" s="6">
        <v>793712.35</v>
      </c>
    </row>
    <row r="318" spans="1:15" x14ac:dyDescent="0.25">
      <c r="A318" s="272" t="s">
        <v>58</v>
      </c>
      <c r="B318" s="272" t="s">
        <v>62</v>
      </c>
      <c r="C318" s="272" t="s">
        <v>1156</v>
      </c>
      <c r="D318" s="6">
        <v>756538.65</v>
      </c>
      <c r="E318" s="6">
        <v>678037.5</v>
      </c>
      <c r="F318" s="6">
        <v>810941.47</v>
      </c>
      <c r="G318" s="6">
        <v>757720.25</v>
      </c>
      <c r="H318" s="6">
        <v>877293.03</v>
      </c>
      <c r="I318" s="6">
        <v>803781.59</v>
      </c>
      <c r="J318" s="6">
        <v>564918.68000000005</v>
      </c>
      <c r="K318" s="6">
        <v>447797.1</v>
      </c>
      <c r="L318" s="6">
        <v>357816.18</v>
      </c>
      <c r="M318" s="6">
        <v>487742.39</v>
      </c>
      <c r="N318" s="6">
        <v>586266.19999999995</v>
      </c>
      <c r="O318" s="6">
        <v>955848.39</v>
      </c>
    </row>
    <row r="319" spans="1:15" x14ac:dyDescent="0.25">
      <c r="A319" s="272" t="s">
        <v>58</v>
      </c>
      <c r="B319" s="272" t="s">
        <v>62</v>
      </c>
      <c r="C319" s="272" t="s">
        <v>1157</v>
      </c>
      <c r="D319" s="6">
        <v>224920.11</v>
      </c>
      <c r="E319" s="6">
        <v>749812.97</v>
      </c>
      <c r="F319" s="6">
        <v>363546.12</v>
      </c>
      <c r="G319" s="6">
        <v>529661.81000000006</v>
      </c>
      <c r="H319" s="6">
        <v>123761.54</v>
      </c>
      <c r="I319" s="6">
        <v>787985.38</v>
      </c>
      <c r="J319" s="6">
        <v>841574.45</v>
      </c>
      <c r="K319" s="6">
        <v>699928.6</v>
      </c>
      <c r="L319" s="6">
        <v>312158.23</v>
      </c>
      <c r="M319" s="6">
        <v>655198.32999999996</v>
      </c>
      <c r="N319" s="6">
        <v>503879.73</v>
      </c>
      <c r="O319" s="6">
        <v>438174.36</v>
      </c>
    </row>
    <row r="320" spans="1:15" x14ac:dyDescent="0.25">
      <c r="A320" s="272" t="s">
        <v>58</v>
      </c>
      <c r="B320" s="272" t="s">
        <v>62</v>
      </c>
      <c r="C320" s="272" t="s">
        <v>1158</v>
      </c>
      <c r="D320" s="6">
        <v>742035.42</v>
      </c>
      <c r="E320" s="6">
        <v>674911.53</v>
      </c>
      <c r="F320" s="6">
        <v>525193.49</v>
      </c>
      <c r="G320" s="6">
        <v>915836.26</v>
      </c>
      <c r="H320" s="6">
        <v>888891.33</v>
      </c>
      <c r="I320" s="6">
        <v>836909.53</v>
      </c>
      <c r="J320" s="6">
        <v>637130.41</v>
      </c>
      <c r="K320" s="6">
        <v>299797.78000000003</v>
      </c>
      <c r="L320" s="6">
        <v>303484.40999999997</v>
      </c>
      <c r="M320" s="6">
        <v>596768.09</v>
      </c>
      <c r="N320" s="6">
        <v>455401.65</v>
      </c>
      <c r="O320" s="6">
        <v>847906.39</v>
      </c>
    </row>
    <row r="321" spans="1:15" x14ac:dyDescent="0.25">
      <c r="A321" s="272" t="s">
        <v>58</v>
      </c>
      <c r="B321" s="272" t="s">
        <v>62</v>
      </c>
      <c r="C321" s="272" t="s">
        <v>1159</v>
      </c>
      <c r="D321" s="6">
        <v>712911.76</v>
      </c>
      <c r="E321" s="6">
        <v>972567.7</v>
      </c>
      <c r="F321" s="6">
        <v>260364.23</v>
      </c>
      <c r="G321" s="6">
        <v>225525.04</v>
      </c>
      <c r="H321" s="6">
        <v>449235.34</v>
      </c>
      <c r="I321" s="6">
        <v>286092.86</v>
      </c>
      <c r="J321" s="6">
        <v>120495.26</v>
      </c>
      <c r="K321" s="6">
        <v>590797.19999999995</v>
      </c>
      <c r="L321" s="6">
        <v>459452.15999999997</v>
      </c>
      <c r="M321" s="6">
        <v>457548.31</v>
      </c>
      <c r="N321" s="6">
        <v>874456.94</v>
      </c>
      <c r="O321" s="6">
        <v>645963.1</v>
      </c>
    </row>
    <row r="322" spans="1:15" x14ac:dyDescent="0.25">
      <c r="A322" s="272" t="s">
        <v>58</v>
      </c>
      <c r="B322" s="272" t="s">
        <v>62</v>
      </c>
      <c r="C322" s="272" t="s">
        <v>447</v>
      </c>
      <c r="D322" s="6">
        <v>206252.65</v>
      </c>
      <c r="E322" s="6">
        <v>644841.12</v>
      </c>
      <c r="F322" s="6">
        <v>367974.48</v>
      </c>
      <c r="G322" s="6">
        <v>380492.97</v>
      </c>
      <c r="H322" s="6">
        <v>599042.72</v>
      </c>
      <c r="I322" s="6">
        <v>279865.27</v>
      </c>
      <c r="J322" s="6">
        <v>208503.33</v>
      </c>
      <c r="K322" s="6">
        <v>230818.49</v>
      </c>
      <c r="L322" s="6">
        <v>757775.3</v>
      </c>
      <c r="M322" s="6">
        <v>723453.05</v>
      </c>
      <c r="N322" s="6">
        <v>246370.81</v>
      </c>
      <c r="O322" s="6">
        <v>890666.52</v>
      </c>
    </row>
    <row r="323" spans="1:15" x14ac:dyDescent="0.25">
      <c r="A323" s="272" t="s">
        <v>58</v>
      </c>
      <c r="B323" s="272" t="s">
        <v>62</v>
      </c>
      <c r="C323" s="272" t="s">
        <v>1160</v>
      </c>
      <c r="D323" s="6">
        <v>381733.66</v>
      </c>
      <c r="E323" s="6">
        <v>802051.71</v>
      </c>
      <c r="F323" s="6">
        <v>610359.59</v>
      </c>
      <c r="G323" s="6">
        <v>505971.65</v>
      </c>
      <c r="H323" s="6">
        <v>991859.15</v>
      </c>
      <c r="I323" s="6">
        <v>549583.31000000006</v>
      </c>
      <c r="J323" s="6">
        <v>568383.68000000005</v>
      </c>
      <c r="K323" s="6">
        <v>704720.41</v>
      </c>
      <c r="L323" s="6">
        <v>761532.35</v>
      </c>
      <c r="M323" s="6">
        <v>351852.46</v>
      </c>
      <c r="N323" s="6">
        <v>392956.67</v>
      </c>
      <c r="O323" s="6">
        <v>529360.43999999994</v>
      </c>
    </row>
    <row r="324" spans="1:15" x14ac:dyDescent="0.25">
      <c r="A324" s="272" t="s">
        <v>58</v>
      </c>
      <c r="B324" s="272" t="s">
        <v>62</v>
      </c>
      <c r="C324" s="272" t="s">
        <v>1161</v>
      </c>
      <c r="D324" s="6">
        <v>498616.9</v>
      </c>
      <c r="E324" s="6">
        <v>491181.63</v>
      </c>
      <c r="F324" s="6">
        <v>441822.28</v>
      </c>
      <c r="G324" s="6">
        <v>346431.23</v>
      </c>
      <c r="H324" s="6">
        <v>795311.61</v>
      </c>
      <c r="I324" s="6">
        <v>722546.77</v>
      </c>
      <c r="J324" s="6">
        <v>411310.69</v>
      </c>
      <c r="K324" s="6">
        <v>789526.86</v>
      </c>
      <c r="L324" s="6">
        <v>567003.15</v>
      </c>
      <c r="M324" s="6">
        <v>128055.76</v>
      </c>
      <c r="N324" s="6">
        <v>788163.98</v>
      </c>
      <c r="O324" s="6">
        <v>223981.65</v>
      </c>
    </row>
    <row r="325" spans="1:15" x14ac:dyDescent="0.25">
      <c r="A325" s="272" t="s">
        <v>58</v>
      </c>
      <c r="B325" s="272" t="s">
        <v>62</v>
      </c>
      <c r="C325" s="272" t="s">
        <v>1162</v>
      </c>
      <c r="D325" s="6">
        <v>837953.52</v>
      </c>
      <c r="E325" s="6">
        <v>743069.65</v>
      </c>
      <c r="F325" s="6">
        <v>661926.64</v>
      </c>
      <c r="G325" s="6">
        <v>632738.81999999995</v>
      </c>
      <c r="H325" s="6">
        <v>906328.33</v>
      </c>
      <c r="I325" s="6">
        <v>777306.97</v>
      </c>
      <c r="J325" s="6">
        <v>521785.85</v>
      </c>
      <c r="K325" s="6">
        <v>861365.82</v>
      </c>
      <c r="L325" s="6">
        <v>904921.75</v>
      </c>
      <c r="M325" s="6">
        <v>871221.31</v>
      </c>
      <c r="N325" s="6">
        <v>885733.87</v>
      </c>
      <c r="O325" s="6">
        <v>128178.58</v>
      </c>
    </row>
    <row r="326" spans="1:15" x14ac:dyDescent="0.25">
      <c r="A326" s="272" t="s">
        <v>58</v>
      </c>
      <c r="B326" s="272" t="s">
        <v>62</v>
      </c>
      <c r="C326" s="272" t="s">
        <v>1163</v>
      </c>
      <c r="D326" s="6">
        <v>309834.44</v>
      </c>
      <c r="E326" s="6">
        <v>704052.98</v>
      </c>
      <c r="F326" s="6">
        <v>600125.24</v>
      </c>
      <c r="G326" s="6">
        <v>318061.92</v>
      </c>
      <c r="H326" s="6">
        <v>756327.04</v>
      </c>
      <c r="I326" s="6">
        <v>419908.36</v>
      </c>
      <c r="J326" s="6">
        <v>515650.84</v>
      </c>
      <c r="K326" s="6">
        <v>274887.65000000002</v>
      </c>
      <c r="L326" s="6">
        <v>712271.76</v>
      </c>
      <c r="M326" s="6">
        <v>229323.87</v>
      </c>
      <c r="N326" s="6">
        <v>726370.77</v>
      </c>
      <c r="O326" s="6">
        <v>288455.13</v>
      </c>
    </row>
    <row r="327" spans="1:15" x14ac:dyDescent="0.25">
      <c r="A327" s="272" t="s">
        <v>58</v>
      </c>
      <c r="B327" s="272" t="s">
        <v>62</v>
      </c>
      <c r="C327" s="272" t="s">
        <v>1164</v>
      </c>
      <c r="D327" s="6">
        <v>162443.10999999999</v>
      </c>
      <c r="E327" s="6">
        <v>915667.75</v>
      </c>
      <c r="F327" s="6">
        <v>801430.59</v>
      </c>
      <c r="G327" s="6">
        <v>302815.02</v>
      </c>
      <c r="H327" s="6">
        <v>345545.52</v>
      </c>
      <c r="I327" s="6">
        <v>314150.96000000002</v>
      </c>
      <c r="J327" s="6">
        <v>853787.45</v>
      </c>
      <c r="K327" s="6">
        <v>698203.5</v>
      </c>
      <c r="L327" s="6">
        <v>913977.85</v>
      </c>
      <c r="M327" s="6">
        <v>281631.08</v>
      </c>
      <c r="N327" s="6">
        <v>175536.09</v>
      </c>
      <c r="O327" s="6">
        <v>534201.15</v>
      </c>
    </row>
    <row r="328" spans="1:15" x14ac:dyDescent="0.25">
      <c r="A328" s="272" t="s">
        <v>58</v>
      </c>
      <c r="B328" s="272" t="s">
        <v>62</v>
      </c>
      <c r="C328" s="272" t="s">
        <v>1165</v>
      </c>
      <c r="D328" s="6">
        <v>429749.09</v>
      </c>
      <c r="E328" s="6">
        <v>475204.89</v>
      </c>
      <c r="F328" s="6">
        <v>812779.31</v>
      </c>
      <c r="G328" s="6">
        <v>519032.97</v>
      </c>
      <c r="H328" s="6">
        <v>763427.7</v>
      </c>
      <c r="I328" s="6">
        <v>263911.94</v>
      </c>
      <c r="J328" s="6">
        <v>828368.2</v>
      </c>
      <c r="K328" s="6">
        <v>248998.92</v>
      </c>
      <c r="L328" s="6">
        <v>888228.81</v>
      </c>
      <c r="M328" s="6">
        <v>494581.07</v>
      </c>
      <c r="N328" s="6">
        <v>847483.76</v>
      </c>
      <c r="O328" s="6">
        <v>782333.87</v>
      </c>
    </row>
    <row r="329" spans="1:15" x14ac:dyDescent="0.25">
      <c r="A329" s="272" t="s">
        <v>58</v>
      </c>
      <c r="B329" s="272" t="s">
        <v>62</v>
      </c>
      <c r="C329" s="272" t="s">
        <v>1166</v>
      </c>
      <c r="D329" s="6">
        <v>203674</v>
      </c>
      <c r="E329" s="6">
        <v>566502.81999999995</v>
      </c>
      <c r="F329" s="6">
        <v>780361.55</v>
      </c>
      <c r="G329" s="6">
        <v>128111.9</v>
      </c>
      <c r="H329" s="6">
        <v>651434.17000000004</v>
      </c>
      <c r="I329" s="6">
        <v>673865.49</v>
      </c>
      <c r="J329" s="6">
        <v>620859.47</v>
      </c>
      <c r="K329" s="6">
        <v>759489.3</v>
      </c>
      <c r="L329" s="6">
        <v>976024</v>
      </c>
      <c r="M329" s="6">
        <v>752297.14</v>
      </c>
      <c r="N329" s="6">
        <v>210823.69</v>
      </c>
      <c r="O329" s="6">
        <v>731733.57</v>
      </c>
    </row>
    <row r="330" spans="1:15" x14ac:dyDescent="0.25">
      <c r="A330" s="272" t="s">
        <v>58</v>
      </c>
      <c r="B330" s="272" t="s">
        <v>62</v>
      </c>
      <c r="C330" s="272" t="s">
        <v>529</v>
      </c>
      <c r="D330" s="6">
        <v>631981.51</v>
      </c>
      <c r="E330" s="6">
        <v>552597.07999999996</v>
      </c>
      <c r="F330" s="6">
        <v>925455.39</v>
      </c>
      <c r="G330" s="6">
        <v>676121.08</v>
      </c>
      <c r="H330" s="6">
        <v>115991.05</v>
      </c>
      <c r="I330" s="6">
        <v>525682.13</v>
      </c>
      <c r="J330" s="6">
        <v>636851.22</v>
      </c>
      <c r="K330" s="6">
        <v>883633</v>
      </c>
      <c r="L330" s="6">
        <v>237114.85</v>
      </c>
      <c r="M330" s="6">
        <v>546793.13</v>
      </c>
      <c r="N330" s="6">
        <v>515818.08</v>
      </c>
      <c r="O330" s="6">
        <v>826020.29</v>
      </c>
    </row>
    <row r="331" spans="1:15" x14ac:dyDescent="0.25">
      <c r="A331" s="272" t="s">
        <v>58</v>
      </c>
      <c r="B331" s="272" t="s">
        <v>62</v>
      </c>
      <c r="C331" s="272" t="s">
        <v>1167</v>
      </c>
      <c r="D331" s="6">
        <v>602013.34</v>
      </c>
      <c r="E331" s="6">
        <v>695755.56</v>
      </c>
      <c r="F331" s="6">
        <v>237707.76</v>
      </c>
      <c r="G331" s="6">
        <v>760020</v>
      </c>
      <c r="H331" s="6">
        <v>161256.92000000001</v>
      </c>
      <c r="I331" s="6">
        <v>960642.41</v>
      </c>
      <c r="J331" s="6">
        <v>728340.53</v>
      </c>
      <c r="K331" s="6">
        <v>234580.39</v>
      </c>
      <c r="L331" s="6">
        <v>283287.94</v>
      </c>
      <c r="M331" s="6">
        <v>766199.85</v>
      </c>
      <c r="N331" s="6">
        <v>498857.83</v>
      </c>
      <c r="O331" s="6">
        <v>320263.38</v>
      </c>
    </row>
    <row r="332" spans="1:15" x14ac:dyDescent="0.25">
      <c r="A332" s="272" t="s">
        <v>58</v>
      </c>
      <c r="B332" s="272" t="s">
        <v>62</v>
      </c>
      <c r="C332" s="272" t="s">
        <v>1168</v>
      </c>
      <c r="D332" s="6">
        <v>173331.01</v>
      </c>
      <c r="E332" s="6">
        <v>866987.08</v>
      </c>
      <c r="F332" s="6">
        <v>912526.24</v>
      </c>
      <c r="G332" s="6">
        <v>569874.78</v>
      </c>
      <c r="H332" s="6">
        <v>555240.56000000006</v>
      </c>
      <c r="I332" s="6">
        <v>680554.23</v>
      </c>
      <c r="J332" s="6">
        <v>341512.72</v>
      </c>
      <c r="K332" s="6">
        <v>766981.76</v>
      </c>
      <c r="L332" s="6">
        <v>408705.58</v>
      </c>
      <c r="M332" s="6">
        <v>922359.63</v>
      </c>
      <c r="N332" s="6">
        <v>376805.31</v>
      </c>
      <c r="O332" s="6">
        <v>972222.57</v>
      </c>
    </row>
    <row r="333" spans="1:15" x14ac:dyDescent="0.25">
      <c r="A333" s="272" t="s">
        <v>58</v>
      </c>
      <c r="B333" s="272" t="s">
        <v>62</v>
      </c>
      <c r="C333" s="272" t="s">
        <v>1169</v>
      </c>
      <c r="D333" s="6">
        <v>521005.34</v>
      </c>
      <c r="E333" s="6">
        <v>803138.79</v>
      </c>
      <c r="F333" s="6">
        <v>247415.69</v>
      </c>
      <c r="G333" s="6">
        <v>282882.53000000003</v>
      </c>
      <c r="H333" s="6">
        <v>975573.61</v>
      </c>
      <c r="I333" s="6">
        <v>603942.55000000005</v>
      </c>
      <c r="J333" s="6">
        <v>743271.23</v>
      </c>
      <c r="K333" s="6">
        <v>159904.01</v>
      </c>
      <c r="L333" s="6">
        <v>202823.51</v>
      </c>
      <c r="M333" s="6">
        <v>311376.13</v>
      </c>
      <c r="N333" s="6">
        <v>634015.68999999994</v>
      </c>
      <c r="O333" s="6">
        <v>175193.7</v>
      </c>
    </row>
    <row r="334" spans="1:15" x14ac:dyDescent="0.25">
      <c r="A334" s="272" t="s">
        <v>58</v>
      </c>
      <c r="B334" s="272" t="s">
        <v>62</v>
      </c>
      <c r="C334" s="272" t="s">
        <v>1170</v>
      </c>
      <c r="D334" s="6">
        <v>794660.47</v>
      </c>
      <c r="E334" s="6">
        <v>114641.76</v>
      </c>
      <c r="F334" s="6">
        <v>808141.61</v>
      </c>
      <c r="G334" s="6">
        <v>795297.27</v>
      </c>
      <c r="H334" s="6">
        <v>839756.72</v>
      </c>
      <c r="I334" s="6">
        <v>882205.93</v>
      </c>
      <c r="J334" s="6">
        <v>331616.69</v>
      </c>
      <c r="K334" s="6">
        <v>585647.14</v>
      </c>
      <c r="L334" s="6">
        <v>419034.11</v>
      </c>
      <c r="M334" s="6">
        <v>951137.07</v>
      </c>
      <c r="N334" s="6">
        <v>989330.52</v>
      </c>
      <c r="O334" s="6">
        <v>232246.42</v>
      </c>
    </row>
    <row r="335" spans="1:15" x14ac:dyDescent="0.25">
      <c r="A335" s="272" t="s">
        <v>58</v>
      </c>
      <c r="B335" s="272" t="s">
        <v>62</v>
      </c>
      <c r="C335" s="272" t="s">
        <v>1171</v>
      </c>
      <c r="D335" s="6">
        <v>433320.71</v>
      </c>
      <c r="E335" s="6">
        <v>147310.68</v>
      </c>
      <c r="F335" s="6">
        <v>978011.89</v>
      </c>
      <c r="G335" s="6">
        <v>489230.09</v>
      </c>
      <c r="H335" s="6">
        <v>649272.18000000005</v>
      </c>
      <c r="I335" s="6">
        <v>183192.52</v>
      </c>
      <c r="J335" s="6">
        <v>631780.30000000005</v>
      </c>
      <c r="K335" s="6">
        <v>596945.68000000005</v>
      </c>
      <c r="L335" s="6">
        <v>818917.36</v>
      </c>
      <c r="M335" s="6">
        <v>667057.93999999994</v>
      </c>
      <c r="N335" s="6">
        <v>694387.43</v>
      </c>
      <c r="O335" s="6">
        <v>702217.46</v>
      </c>
    </row>
    <row r="336" spans="1:15" x14ac:dyDescent="0.25">
      <c r="A336" s="272" t="s">
        <v>58</v>
      </c>
      <c r="B336" s="272" t="s">
        <v>62</v>
      </c>
      <c r="C336" s="272" t="s">
        <v>1172</v>
      </c>
      <c r="D336" s="6">
        <v>420777.24</v>
      </c>
      <c r="E336" s="6">
        <v>590542.69999999995</v>
      </c>
      <c r="F336" s="6">
        <v>982455.87</v>
      </c>
      <c r="G336" s="6">
        <v>312166.86</v>
      </c>
      <c r="H336" s="6">
        <v>367340.22</v>
      </c>
      <c r="I336" s="6">
        <v>960537.03</v>
      </c>
      <c r="J336" s="6">
        <v>426093.33</v>
      </c>
      <c r="K336" s="6">
        <v>407787.1</v>
      </c>
      <c r="L336" s="6">
        <v>195237.74</v>
      </c>
      <c r="M336" s="6">
        <v>626069.88</v>
      </c>
      <c r="N336" s="6">
        <v>377150.7</v>
      </c>
      <c r="O336" s="6">
        <v>672944.13</v>
      </c>
    </row>
    <row r="337" spans="1:15" x14ac:dyDescent="0.25">
      <c r="A337" s="272" t="s">
        <v>58</v>
      </c>
      <c r="B337" s="272" t="s">
        <v>62</v>
      </c>
      <c r="C337" s="272" t="s">
        <v>1173</v>
      </c>
      <c r="D337" s="6">
        <v>336212.9</v>
      </c>
      <c r="E337" s="6">
        <v>794028.68</v>
      </c>
      <c r="F337" s="6">
        <v>726155.69</v>
      </c>
      <c r="G337" s="6">
        <v>451109.33</v>
      </c>
      <c r="H337" s="6">
        <v>936146.87</v>
      </c>
      <c r="I337" s="6">
        <v>304680.88</v>
      </c>
      <c r="J337" s="6">
        <v>479361.1</v>
      </c>
      <c r="K337" s="6">
        <v>923983.96</v>
      </c>
      <c r="L337" s="6">
        <v>793192.71</v>
      </c>
      <c r="M337" s="6">
        <v>299338.07</v>
      </c>
      <c r="N337" s="6">
        <v>846141.78</v>
      </c>
      <c r="O337" s="6">
        <v>479719.85</v>
      </c>
    </row>
    <row r="338" spans="1:15" x14ac:dyDescent="0.25">
      <c r="A338" s="272" t="s">
        <v>58</v>
      </c>
      <c r="B338" s="272" t="s">
        <v>62</v>
      </c>
      <c r="C338" s="272" t="s">
        <v>1174</v>
      </c>
      <c r="D338" s="6">
        <v>849352.42</v>
      </c>
      <c r="E338" s="6">
        <v>719960.8</v>
      </c>
      <c r="F338" s="6">
        <v>539191.17000000004</v>
      </c>
      <c r="G338" s="6">
        <v>200628.47</v>
      </c>
      <c r="H338" s="6">
        <v>970052.12</v>
      </c>
      <c r="I338" s="6">
        <v>326446.96000000002</v>
      </c>
      <c r="J338" s="6">
        <v>574654.1</v>
      </c>
      <c r="K338" s="6">
        <v>677841.62</v>
      </c>
      <c r="L338" s="6">
        <v>718983.8</v>
      </c>
      <c r="M338" s="6">
        <v>747042.77</v>
      </c>
      <c r="N338" s="6">
        <v>439746.94</v>
      </c>
      <c r="O338" s="6">
        <v>511907.05</v>
      </c>
    </row>
    <row r="339" spans="1:15" x14ac:dyDescent="0.25">
      <c r="A339" s="272" t="s">
        <v>58</v>
      </c>
      <c r="B339" s="272" t="s">
        <v>62</v>
      </c>
      <c r="C339" s="272" t="s">
        <v>1175</v>
      </c>
      <c r="D339" s="6">
        <v>373411.27</v>
      </c>
      <c r="E339" s="6">
        <v>791344.86</v>
      </c>
      <c r="F339" s="6">
        <v>716761.78</v>
      </c>
      <c r="G339" s="6">
        <v>195448.47</v>
      </c>
      <c r="H339" s="6">
        <v>831281.67</v>
      </c>
      <c r="I339" s="6">
        <v>633294.46</v>
      </c>
      <c r="J339" s="6">
        <v>494980.73</v>
      </c>
      <c r="K339" s="6">
        <v>222754.68</v>
      </c>
      <c r="L339" s="6">
        <v>583171.66</v>
      </c>
      <c r="M339" s="6">
        <v>223819.74</v>
      </c>
      <c r="N339" s="6">
        <v>778365.7</v>
      </c>
      <c r="O339" s="6">
        <v>978234.19</v>
      </c>
    </row>
    <row r="340" spans="1:15" x14ac:dyDescent="0.25">
      <c r="A340" s="272" t="s">
        <v>58</v>
      </c>
      <c r="B340" s="272" t="s">
        <v>62</v>
      </c>
      <c r="C340" s="272" t="s">
        <v>530</v>
      </c>
      <c r="D340" s="6">
        <v>616837.93999999994</v>
      </c>
      <c r="E340" s="6">
        <v>754460.46</v>
      </c>
      <c r="F340" s="6">
        <v>937377.44</v>
      </c>
      <c r="G340" s="6">
        <v>472715.4</v>
      </c>
      <c r="H340" s="6">
        <v>777246.37</v>
      </c>
      <c r="I340" s="6">
        <v>629548.19999999995</v>
      </c>
      <c r="J340" s="6">
        <v>608605.35</v>
      </c>
      <c r="K340" s="6">
        <v>248031.84</v>
      </c>
      <c r="L340" s="6">
        <v>869777.77</v>
      </c>
      <c r="M340" s="6">
        <v>111138.6</v>
      </c>
      <c r="N340" s="6">
        <v>877391.99</v>
      </c>
      <c r="O340" s="6">
        <v>929880.93</v>
      </c>
    </row>
    <row r="341" spans="1:15" x14ac:dyDescent="0.25">
      <c r="A341" s="272" t="s">
        <v>58</v>
      </c>
      <c r="B341" s="272" t="s">
        <v>62</v>
      </c>
      <c r="C341" s="272" t="s">
        <v>1176</v>
      </c>
      <c r="D341" s="6">
        <v>431028.12</v>
      </c>
      <c r="E341" s="6">
        <v>527185.51</v>
      </c>
      <c r="F341" s="6">
        <v>814860.38</v>
      </c>
      <c r="G341" s="6">
        <v>926922.31</v>
      </c>
      <c r="H341" s="6">
        <v>872219.45</v>
      </c>
      <c r="I341" s="6">
        <v>540337.57999999996</v>
      </c>
      <c r="J341" s="6">
        <v>117367.13</v>
      </c>
      <c r="K341" s="6">
        <v>948666.8</v>
      </c>
      <c r="L341" s="6">
        <v>216735.62</v>
      </c>
      <c r="M341" s="6">
        <v>336447.35</v>
      </c>
      <c r="N341" s="6">
        <v>749304.22</v>
      </c>
      <c r="O341" s="6">
        <v>464816.05</v>
      </c>
    </row>
    <row r="342" spans="1:15" x14ac:dyDescent="0.25">
      <c r="A342" s="272" t="s">
        <v>58</v>
      </c>
      <c r="B342" s="272" t="s">
        <v>62</v>
      </c>
      <c r="C342" s="272" t="s">
        <v>1177</v>
      </c>
      <c r="D342" s="6">
        <v>512957.87</v>
      </c>
      <c r="E342" s="6">
        <v>348306.91</v>
      </c>
      <c r="F342" s="6">
        <v>749395.26</v>
      </c>
      <c r="G342" s="6">
        <v>543204.71</v>
      </c>
      <c r="H342" s="6">
        <v>320537.98</v>
      </c>
      <c r="I342" s="6">
        <v>270426.89</v>
      </c>
      <c r="J342" s="6">
        <v>508290.61</v>
      </c>
      <c r="K342" s="6">
        <v>167084.54</v>
      </c>
      <c r="L342" s="6">
        <v>688525.71</v>
      </c>
      <c r="M342" s="6">
        <v>112119.71</v>
      </c>
      <c r="N342" s="6">
        <v>228320.23</v>
      </c>
      <c r="O342" s="6">
        <v>771460.81</v>
      </c>
    </row>
    <row r="343" spans="1:15" x14ac:dyDescent="0.25">
      <c r="A343" s="272" t="s">
        <v>58</v>
      </c>
      <c r="B343" s="272" t="s">
        <v>62</v>
      </c>
      <c r="C343" s="272" t="s">
        <v>1178</v>
      </c>
      <c r="D343" s="6">
        <v>285984.12</v>
      </c>
      <c r="E343" s="6">
        <v>398626.52</v>
      </c>
      <c r="F343" s="6">
        <v>454973.43</v>
      </c>
      <c r="G343" s="6">
        <v>189048.37</v>
      </c>
      <c r="H343" s="6">
        <v>646328.99</v>
      </c>
      <c r="I343" s="6">
        <v>517067.01</v>
      </c>
      <c r="J343" s="6">
        <v>151264.87</v>
      </c>
      <c r="K343" s="6">
        <v>323729.63</v>
      </c>
      <c r="L343" s="6">
        <v>602697.34</v>
      </c>
      <c r="M343" s="6">
        <v>974978.66</v>
      </c>
      <c r="N343" s="6">
        <v>630423.29</v>
      </c>
      <c r="O343" s="6">
        <v>980544.06</v>
      </c>
    </row>
    <row r="344" spans="1:15" x14ac:dyDescent="0.25">
      <c r="A344" s="272" t="s">
        <v>58</v>
      </c>
      <c r="B344" s="272" t="s">
        <v>62</v>
      </c>
      <c r="C344" s="272" t="s">
        <v>1179</v>
      </c>
      <c r="D344" s="6">
        <v>426219.1</v>
      </c>
      <c r="E344" s="6">
        <v>193584.72</v>
      </c>
      <c r="F344" s="6">
        <v>786989.97</v>
      </c>
      <c r="G344" s="6">
        <v>749170.02</v>
      </c>
      <c r="H344" s="6">
        <v>784707.2</v>
      </c>
      <c r="I344" s="6">
        <v>560861.72</v>
      </c>
      <c r="J344" s="6">
        <v>959969.26</v>
      </c>
      <c r="K344" s="6">
        <v>582809.09</v>
      </c>
      <c r="L344" s="6">
        <v>812003.22</v>
      </c>
      <c r="M344" s="6">
        <v>176706.59</v>
      </c>
      <c r="N344" s="6">
        <v>588155.55000000005</v>
      </c>
      <c r="O344" s="6">
        <v>178063.55</v>
      </c>
    </row>
    <row r="345" spans="1:15" x14ac:dyDescent="0.25">
      <c r="A345" s="272" t="s">
        <v>58</v>
      </c>
      <c r="B345" s="272" t="s">
        <v>62</v>
      </c>
      <c r="C345" s="272" t="s">
        <v>1180</v>
      </c>
      <c r="D345" s="6">
        <v>967812.23</v>
      </c>
      <c r="E345" s="6">
        <v>415589.44</v>
      </c>
      <c r="F345" s="6">
        <v>950328.67</v>
      </c>
      <c r="G345" s="6">
        <v>813136.74</v>
      </c>
      <c r="H345" s="6">
        <v>581492.68999999994</v>
      </c>
      <c r="I345" s="6">
        <v>239357.01</v>
      </c>
      <c r="J345" s="6">
        <v>630083</v>
      </c>
      <c r="K345" s="6">
        <v>362936.36</v>
      </c>
      <c r="L345" s="6">
        <v>732071.74</v>
      </c>
      <c r="M345" s="6">
        <v>967009.59</v>
      </c>
      <c r="N345" s="6">
        <v>459032.63</v>
      </c>
      <c r="O345" s="6">
        <v>542851.52</v>
      </c>
    </row>
    <row r="346" spans="1:15" x14ac:dyDescent="0.25">
      <c r="A346" s="272" t="s">
        <v>58</v>
      </c>
      <c r="B346" s="272" t="s">
        <v>62</v>
      </c>
      <c r="C346" s="272" t="s">
        <v>1181</v>
      </c>
      <c r="D346" s="6">
        <v>426639.01</v>
      </c>
      <c r="E346" s="6">
        <v>569385.9</v>
      </c>
      <c r="F346" s="6">
        <v>494950.77</v>
      </c>
      <c r="G346" s="6">
        <v>431262.35</v>
      </c>
      <c r="H346" s="6">
        <v>835730.7</v>
      </c>
      <c r="I346" s="6">
        <v>488096.49</v>
      </c>
      <c r="J346" s="6">
        <v>876573.76</v>
      </c>
      <c r="K346" s="6">
        <v>964291.72</v>
      </c>
      <c r="L346" s="6">
        <v>627420.75</v>
      </c>
      <c r="M346" s="6">
        <v>639107.54</v>
      </c>
      <c r="N346" s="6">
        <v>932191.38</v>
      </c>
      <c r="O346" s="6">
        <v>488075.38</v>
      </c>
    </row>
    <row r="347" spans="1:15" x14ac:dyDescent="0.25">
      <c r="A347" s="272" t="s">
        <v>58</v>
      </c>
      <c r="B347" s="272" t="s">
        <v>62</v>
      </c>
      <c r="C347" s="272" t="s">
        <v>1182</v>
      </c>
      <c r="D347" s="6">
        <v>281812.87</v>
      </c>
      <c r="E347" s="6">
        <v>243220.18</v>
      </c>
      <c r="F347" s="6">
        <v>451237.04</v>
      </c>
      <c r="G347" s="6">
        <v>505288.71</v>
      </c>
      <c r="H347" s="6">
        <v>928410.35</v>
      </c>
      <c r="I347" s="6">
        <v>602750.81999999995</v>
      </c>
      <c r="J347" s="6">
        <v>521081.31</v>
      </c>
      <c r="K347" s="6">
        <v>261814.52</v>
      </c>
      <c r="L347" s="6">
        <v>938773.03</v>
      </c>
      <c r="M347" s="6">
        <v>898514.72</v>
      </c>
      <c r="N347" s="6">
        <v>190958.52</v>
      </c>
      <c r="O347" s="6">
        <v>416108.72</v>
      </c>
    </row>
    <row r="348" spans="1:15" x14ac:dyDescent="0.25">
      <c r="A348" s="272" t="s">
        <v>58</v>
      </c>
      <c r="B348" s="272" t="s">
        <v>62</v>
      </c>
      <c r="C348" s="272" t="s">
        <v>1183</v>
      </c>
      <c r="D348" s="6">
        <v>157315.74</v>
      </c>
      <c r="E348" s="6">
        <v>240228.33</v>
      </c>
      <c r="F348" s="6">
        <v>872013.45</v>
      </c>
      <c r="G348" s="6">
        <v>538914.12</v>
      </c>
      <c r="H348" s="6">
        <v>132475.73000000001</v>
      </c>
      <c r="I348" s="6">
        <v>234803.13</v>
      </c>
      <c r="J348" s="6">
        <v>285144.49</v>
      </c>
      <c r="K348" s="6">
        <v>118871.18</v>
      </c>
      <c r="L348" s="6">
        <v>187519.51</v>
      </c>
      <c r="M348" s="6">
        <v>759514.59</v>
      </c>
      <c r="N348" s="6">
        <v>975846.95</v>
      </c>
      <c r="O348" s="6">
        <v>591919.39</v>
      </c>
    </row>
    <row r="349" spans="1:15" x14ac:dyDescent="0.25">
      <c r="A349" s="272" t="s">
        <v>58</v>
      </c>
      <c r="B349" s="272" t="s">
        <v>62</v>
      </c>
      <c r="C349" s="272" t="s">
        <v>1184</v>
      </c>
      <c r="D349" s="6">
        <v>120628.87</v>
      </c>
      <c r="E349" s="6">
        <v>716811.01</v>
      </c>
      <c r="F349" s="6">
        <v>561064.73</v>
      </c>
      <c r="G349" s="6">
        <v>176968.18</v>
      </c>
      <c r="H349" s="6">
        <v>542501.55000000005</v>
      </c>
      <c r="I349" s="6">
        <v>937047.73</v>
      </c>
      <c r="J349" s="6">
        <v>944894.53</v>
      </c>
      <c r="K349" s="6">
        <v>322262.05</v>
      </c>
      <c r="L349" s="6">
        <v>223030.7</v>
      </c>
      <c r="M349" s="6">
        <v>239069.91</v>
      </c>
      <c r="N349" s="6">
        <v>586218.28</v>
      </c>
      <c r="O349" s="6">
        <v>328439.09999999998</v>
      </c>
    </row>
    <row r="350" spans="1:15" x14ac:dyDescent="0.25">
      <c r="A350" s="272" t="s">
        <v>58</v>
      </c>
      <c r="B350" s="272" t="s">
        <v>62</v>
      </c>
      <c r="C350" s="272" t="s">
        <v>1185</v>
      </c>
      <c r="D350" s="6">
        <v>260002.49</v>
      </c>
      <c r="E350" s="6">
        <v>506657.54</v>
      </c>
      <c r="F350" s="6">
        <v>320365.73</v>
      </c>
      <c r="G350" s="6">
        <v>734390.19</v>
      </c>
      <c r="H350" s="6">
        <v>415582.37</v>
      </c>
      <c r="I350" s="6">
        <v>534873.26</v>
      </c>
      <c r="J350" s="6">
        <v>688462.27</v>
      </c>
      <c r="K350" s="6">
        <v>116538.26</v>
      </c>
      <c r="L350" s="6">
        <v>953315.81</v>
      </c>
      <c r="M350" s="6">
        <v>407730.15</v>
      </c>
      <c r="N350" s="6">
        <v>590019.31999999995</v>
      </c>
      <c r="O350" s="6">
        <v>257137.21</v>
      </c>
    </row>
    <row r="351" spans="1:15" x14ac:dyDescent="0.25">
      <c r="A351" s="272" t="s">
        <v>58</v>
      </c>
      <c r="B351" s="272" t="s">
        <v>62</v>
      </c>
      <c r="C351" s="272" t="s">
        <v>1186</v>
      </c>
      <c r="D351" s="6">
        <v>214689.14</v>
      </c>
      <c r="E351" s="6">
        <v>374333.48</v>
      </c>
      <c r="F351" s="6">
        <v>543283.54</v>
      </c>
      <c r="G351" s="6">
        <v>894972.89</v>
      </c>
      <c r="H351" s="6">
        <v>197392.12</v>
      </c>
      <c r="I351" s="6">
        <v>880519.23</v>
      </c>
      <c r="J351" s="6">
        <v>332652.84999999998</v>
      </c>
      <c r="K351" s="6">
        <v>462451.97</v>
      </c>
      <c r="L351" s="6">
        <v>997244.57</v>
      </c>
      <c r="M351" s="6">
        <v>920207.79</v>
      </c>
      <c r="N351" s="6">
        <v>160904.93</v>
      </c>
      <c r="O351" s="6">
        <v>230625.4</v>
      </c>
    </row>
    <row r="352" spans="1:15" x14ac:dyDescent="0.25">
      <c r="A352" s="272" t="s">
        <v>58</v>
      </c>
      <c r="B352" s="272" t="s">
        <v>62</v>
      </c>
      <c r="C352" s="272" t="s">
        <v>1187</v>
      </c>
      <c r="D352" s="6">
        <v>838877.93</v>
      </c>
      <c r="E352" s="6">
        <v>808678.42</v>
      </c>
      <c r="F352" s="6">
        <v>568560.53</v>
      </c>
      <c r="G352" s="6">
        <v>881932.37</v>
      </c>
      <c r="H352" s="6">
        <v>999205.17</v>
      </c>
      <c r="I352" s="6">
        <v>523159.67</v>
      </c>
      <c r="J352" s="6">
        <v>114735.14</v>
      </c>
      <c r="K352" s="6">
        <v>227733.5</v>
      </c>
      <c r="L352" s="6">
        <v>647612.18000000005</v>
      </c>
      <c r="M352" s="6">
        <v>725841.41</v>
      </c>
      <c r="N352" s="6">
        <v>910542.5</v>
      </c>
      <c r="O352" s="6">
        <v>509900.15</v>
      </c>
    </row>
    <row r="353" spans="1:15" x14ac:dyDescent="0.25">
      <c r="A353" s="272" t="s">
        <v>58</v>
      </c>
      <c r="B353" s="272" t="s">
        <v>62</v>
      </c>
      <c r="C353" s="272" t="s">
        <v>1188</v>
      </c>
      <c r="D353" s="6">
        <v>661320.5</v>
      </c>
      <c r="E353" s="6">
        <v>496185.95</v>
      </c>
      <c r="F353" s="6">
        <v>905381.07</v>
      </c>
      <c r="G353" s="6">
        <v>191708.94</v>
      </c>
      <c r="H353" s="6">
        <v>498345.46</v>
      </c>
      <c r="I353" s="6">
        <v>118096.98</v>
      </c>
      <c r="J353" s="6">
        <v>739999.69</v>
      </c>
      <c r="K353" s="6">
        <v>314255.83</v>
      </c>
      <c r="L353" s="6">
        <v>119024.01</v>
      </c>
      <c r="M353" s="6">
        <v>477122.72</v>
      </c>
      <c r="N353" s="6">
        <v>223454.79</v>
      </c>
      <c r="O353" s="6">
        <v>297129.76</v>
      </c>
    </row>
    <row r="354" spans="1:15" x14ac:dyDescent="0.25">
      <c r="A354" s="272" t="s">
        <v>58</v>
      </c>
      <c r="B354" s="272" t="s">
        <v>62</v>
      </c>
      <c r="C354" s="272" t="s">
        <v>1189</v>
      </c>
      <c r="D354" s="6">
        <v>852115.81</v>
      </c>
      <c r="E354" s="6">
        <v>371112.74</v>
      </c>
      <c r="F354" s="6">
        <v>984851.13</v>
      </c>
      <c r="G354" s="6">
        <v>375639.23</v>
      </c>
      <c r="H354" s="6">
        <v>744516.44</v>
      </c>
      <c r="I354" s="6">
        <v>530928.06999999995</v>
      </c>
      <c r="J354" s="6">
        <v>652881.25</v>
      </c>
      <c r="K354" s="6">
        <v>358370.05</v>
      </c>
      <c r="L354" s="6">
        <v>812020.65</v>
      </c>
      <c r="M354" s="6">
        <v>910896.45</v>
      </c>
      <c r="N354" s="6">
        <v>568275.6</v>
      </c>
      <c r="O354" s="6">
        <v>225963.76</v>
      </c>
    </row>
    <row r="355" spans="1:15" x14ac:dyDescent="0.25">
      <c r="A355" s="272" t="s">
        <v>58</v>
      </c>
      <c r="B355" s="272" t="s">
        <v>62</v>
      </c>
      <c r="C355" s="272" t="s">
        <v>1190</v>
      </c>
      <c r="D355" s="6">
        <v>879326.8</v>
      </c>
      <c r="E355" s="6">
        <v>722944.13</v>
      </c>
      <c r="F355" s="6">
        <v>759709.72</v>
      </c>
      <c r="G355" s="6">
        <v>174929.23</v>
      </c>
      <c r="H355" s="6">
        <v>594728.26</v>
      </c>
      <c r="I355" s="6">
        <v>360566.5</v>
      </c>
      <c r="J355" s="6">
        <v>665432.84</v>
      </c>
      <c r="K355" s="6">
        <v>616124.65</v>
      </c>
      <c r="L355" s="6">
        <v>837151.52</v>
      </c>
      <c r="M355" s="6">
        <v>297371.21999999997</v>
      </c>
      <c r="N355" s="6">
        <v>716508.49</v>
      </c>
      <c r="O355" s="6">
        <v>679249.24</v>
      </c>
    </row>
    <row r="356" spans="1:15" x14ac:dyDescent="0.25">
      <c r="A356" s="272" t="s">
        <v>58</v>
      </c>
      <c r="B356" s="272" t="s">
        <v>62</v>
      </c>
      <c r="C356" s="272" t="s">
        <v>1191</v>
      </c>
      <c r="D356" s="6">
        <v>816391.01</v>
      </c>
      <c r="E356" s="6">
        <v>764496.65</v>
      </c>
      <c r="F356" s="6">
        <v>228811.46</v>
      </c>
      <c r="G356" s="6">
        <v>847011.67</v>
      </c>
      <c r="H356" s="6">
        <v>340338.69</v>
      </c>
      <c r="I356" s="6">
        <v>741723.46</v>
      </c>
      <c r="J356" s="6">
        <v>652577.31000000006</v>
      </c>
      <c r="K356" s="6">
        <v>814174.3</v>
      </c>
      <c r="L356" s="6">
        <v>248416.63</v>
      </c>
      <c r="M356" s="6">
        <v>472402.28</v>
      </c>
      <c r="N356" s="6">
        <v>204021.5</v>
      </c>
      <c r="O356" s="6">
        <v>811958.92</v>
      </c>
    </row>
    <row r="357" spans="1:15" x14ac:dyDescent="0.25">
      <c r="A357" s="272" t="s">
        <v>58</v>
      </c>
      <c r="B357" s="272" t="s">
        <v>62</v>
      </c>
      <c r="C357" s="272" t="s">
        <v>452</v>
      </c>
      <c r="D357" s="6">
        <v>705055.39</v>
      </c>
      <c r="E357" s="6">
        <v>147409.21</v>
      </c>
      <c r="F357" s="6">
        <v>196175.18</v>
      </c>
      <c r="G357" s="6">
        <v>688875.12</v>
      </c>
      <c r="H357" s="6">
        <v>490686.54</v>
      </c>
      <c r="I357" s="6">
        <v>260009.66</v>
      </c>
      <c r="J357" s="6">
        <v>814875.26</v>
      </c>
      <c r="K357" s="6">
        <v>472240.78</v>
      </c>
      <c r="L357" s="6">
        <v>792042.01</v>
      </c>
      <c r="M357" s="6">
        <v>264542.5</v>
      </c>
      <c r="N357" s="6">
        <v>273151</v>
      </c>
      <c r="O357" s="6">
        <v>734270.1</v>
      </c>
    </row>
    <row r="358" spans="1:15" x14ac:dyDescent="0.25">
      <c r="A358" s="272" t="s">
        <v>58</v>
      </c>
      <c r="B358" s="272" t="s">
        <v>62</v>
      </c>
      <c r="C358" s="272" t="s">
        <v>1192</v>
      </c>
      <c r="D358" s="6">
        <v>819124.51</v>
      </c>
      <c r="E358" s="6">
        <v>484989.91</v>
      </c>
      <c r="F358" s="6">
        <v>262647.93</v>
      </c>
      <c r="G358" s="6">
        <v>118864.06</v>
      </c>
      <c r="H358" s="6">
        <v>343258.89</v>
      </c>
      <c r="I358" s="6">
        <v>506570.47</v>
      </c>
      <c r="J358" s="6">
        <v>593816.81000000006</v>
      </c>
      <c r="K358" s="6">
        <v>393724.98</v>
      </c>
      <c r="L358" s="6">
        <v>291579.34999999998</v>
      </c>
      <c r="M358" s="6">
        <v>430097.5</v>
      </c>
      <c r="N358" s="6">
        <v>347388.2</v>
      </c>
      <c r="O358" s="6">
        <v>794995.03</v>
      </c>
    </row>
    <row r="359" spans="1:15" x14ac:dyDescent="0.25">
      <c r="A359" s="272" t="s">
        <v>58</v>
      </c>
      <c r="B359" s="272" t="s">
        <v>62</v>
      </c>
      <c r="C359" s="272" t="s">
        <v>1193</v>
      </c>
      <c r="D359" s="6">
        <v>338262.24</v>
      </c>
      <c r="E359" s="6">
        <v>740921.71</v>
      </c>
      <c r="F359" s="6">
        <v>974355.65</v>
      </c>
      <c r="G359" s="6">
        <v>778011.23</v>
      </c>
      <c r="H359" s="6">
        <v>472208.5</v>
      </c>
      <c r="I359" s="6">
        <v>699752.63</v>
      </c>
      <c r="J359" s="6">
        <v>938769.79</v>
      </c>
      <c r="K359" s="6">
        <v>815678.18</v>
      </c>
      <c r="L359" s="6">
        <v>635271.28</v>
      </c>
      <c r="M359" s="6">
        <v>524187.26</v>
      </c>
      <c r="N359" s="6">
        <v>397724</v>
      </c>
      <c r="O359" s="6">
        <v>328883.51</v>
      </c>
    </row>
    <row r="360" spans="1:15" x14ac:dyDescent="0.25">
      <c r="A360" s="272" t="s">
        <v>58</v>
      </c>
      <c r="B360" s="272" t="s">
        <v>62</v>
      </c>
      <c r="C360" s="272" t="s">
        <v>1194</v>
      </c>
      <c r="D360" s="6">
        <v>547490.51</v>
      </c>
      <c r="E360" s="6">
        <v>501950.59</v>
      </c>
      <c r="F360" s="6">
        <v>479371.84</v>
      </c>
      <c r="G360" s="6">
        <v>652152.14</v>
      </c>
      <c r="H360" s="6">
        <v>593714.52</v>
      </c>
      <c r="I360" s="6">
        <v>256501.56</v>
      </c>
      <c r="J360" s="6">
        <v>866656.77</v>
      </c>
      <c r="K360" s="6">
        <v>413935.2</v>
      </c>
      <c r="L360" s="6">
        <v>349354.81</v>
      </c>
      <c r="M360" s="6">
        <v>754905.95</v>
      </c>
      <c r="N360" s="6">
        <v>233607.28</v>
      </c>
      <c r="O360" s="6">
        <v>672633.15</v>
      </c>
    </row>
    <row r="361" spans="1:15" x14ac:dyDescent="0.25">
      <c r="A361" s="272" t="s">
        <v>58</v>
      </c>
      <c r="B361" s="272" t="s">
        <v>62</v>
      </c>
      <c r="C361" s="272" t="s">
        <v>1195</v>
      </c>
      <c r="D361" s="6">
        <v>951547.36</v>
      </c>
      <c r="E361" s="6">
        <v>984467.33</v>
      </c>
      <c r="F361" s="6">
        <v>572093.75</v>
      </c>
      <c r="G361" s="6">
        <v>265919.2</v>
      </c>
      <c r="H361" s="6">
        <v>636424.59</v>
      </c>
      <c r="I361" s="6">
        <v>625913.81000000006</v>
      </c>
      <c r="J361" s="6">
        <v>454312.46</v>
      </c>
      <c r="K361" s="6">
        <v>777637.37</v>
      </c>
      <c r="L361" s="6">
        <v>859100.88</v>
      </c>
      <c r="M361" s="6">
        <v>598547.24</v>
      </c>
      <c r="N361" s="6">
        <v>721405.62</v>
      </c>
      <c r="O361" s="6">
        <v>858581.43</v>
      </c>
    </row>
    <row r="362" spans="1:15" x14ac:dyDescent="0.25">
      <c r="A362" s="272" t="s">
        <v>58</v>
      </c>
      <c r="B362" s="272" t="s">
        <v>62</v>
      </c>
      <c r="C362" s="272" t="s">
        <v>1196</v>
      </c>
      <c r="D362" s="6">
        <v>844257.15</v>
      </c>
      <c r="E362" s="6">
        <v>568938.93999999994</v>
      </c>
      <c r="F362" s="6">
        <v>884584.7</v>
      </c>
      <c r="G362" s="6">
        <v>651224.24</v>
      </c>
      <c r="H362" s="6">
        <v>551718.56000000006</v>
      </c>
      <c r="I362" s="6">
        <v>257185.76</v>
      </c>
      <c r="J362" s="6">
        <v>796138.93</v>
      </c>
      <c r="K362" s="6">
        <v>804471.43</v>
      </c>
      <c r="L362" s="6">
        <v>868394.23</v>
      </c>
      <c r="M362" s="6">
        <v>286864.77</v>
      </c>
      <c r="N362" s="6">
        <v>413284.43</v>
      </c>
      <c r="O362" s="6">
        <v>737235.97</v>
      </c>
    </row>
    <row r="363" spans="1:15" x14ac:dyDescent="0.25">
      <c r="A363" s="272" t="s">
        <v>58</v>
      </c>
      <c r="B363" s="272" t="s">
        <v>62</v>
      </c>
      <c r="C363" s="272" t="s">
        <v>1197</v>
      </c>
      <c r="D363" s="6">
        <v>878941.9</v>
      </c>
      <c r="E363" s="6">
        <v>944431.18</v>
      </c>
      <c r="F363" s="6">
        <v>701591.27</v>
      </c>
      <c r="G363" s="6">
        <v>117521.09</v>
      </c>
      <c r="H363" s="6">
        <v>214542.4</v>
      </c>
      <c r="I363" s="6">
        <v>237632.11</v>
      </c>
      <c r="J363" s="6">
        <v>488487.88</v>
      </c>
      <c r="K363" s="6">
        <v>782229.18</v>
      </c>
      <c r="L363" s="6">
        <v>776332.75</v>
      </c>
      <c r="M363" s="6">
        <v>925912.63</v>
      </c>
      <c r="N363" s="6">
        <v>400500.82</v>
      </c>
      <c r="O363" s="6">
        <v>608599.74</v>
      </c>
    </row>
    <row r="364" spans="1:15" x14ac:dyDescent="0.25">
      <c r="A364" s="272" t="s">
        <v>58</v>
      </c>
      <c r="B364" s="272" t="s">
        <v>62</v>
      </c>
      <c r="C364" s="272" t="s">
        <v>1198</v>
      </c>
      <c r="D364" s="6">
        <v>616451.76</v>
      </c>
      <c r="E364" s="6">
        <v>646783.78</v>
      </c>
      <c r="F364" s="6">
        <v>838121.13</v>
      </c>
      <c r="G364" s="6">
        <v>805582.19</v>
      </c>
      <c r="H364" s="6">
        <v>432998.05</v>
      </c>
      <c r="I364" s="6">
        <v>475153.35</v>
      </c>
      <c r="J364" s="6">
        <v>907897.74</v>
      </c>
      <c r="K364" s="6">
        <v>198682.91</v>
      </c>
      <c r="L364" s="6">
        <v>462317.92</v>
      </c>
      <c r="M364" s="6">
        <v>602042.56999999995</v>
      </c>
      <c r="N364" s="6">
        <v>841262.76</v>
      </c>
      <c r="O364" s="6">
        <v>181339.56</v>
      </c>
    </row>
    <row r="365" spans="1:15" x14ac:dyDescent="0.25">
      <c r="A365" s="272" t="s">
        <v>58</v>
      </c>
      <c r="B365" s="272" t="s">
        <v>62</v>
      </c>
      <c r="C365" s="272" t="s">
        <v>1199</v>
      </c>
      <c r="D365" s="6">
        <v>421253.56</v>
      </c>
      <c r="E365" s="6">
        <v>989142.6</v>
      </c>
      <c r="F365" s="6">
        <v>591349.06999999995</v>
      </c>
      <c r="G365" s="6">
        <v>913914.81</v>
      </c>
      <c r="H365" s="6">
        <v>166252.79</v>
      </c>
      <c r="I365" s="6">
        <v>261595.61</v>
      </c>
      <c r="J365" s="6">
        <v>129776.36</v>
      </c>
      <c r="K365" s="6">
        <v>839801.39</v>
      </c>
      <c r="L365" s="6">
        <v>741902.28</v>
      </c>
      <c r="M365" s="6">
        <v>708746.23</v>
      </c>
      <c r="N365" s="6">
        <v>913972.72</v>
      </c>
      <c r="O365" s="6">
        <v>380204.97</v>
      </c>
    </row>
    <row r="366" spans="1:15" x14ac:dyDescent="0.25">
      <c r="A366" s="272" t="s">
        <v>58</v>
      </c>
      <c r="B366" s="272" t="s">
        <v>62</v>
      </c>
      <c r="C366" s="272" t="s">
        <v>1200</v>
      </c>
      <c r="D366" s="6">
        <v>340302.34</v>
      </c>
      <c r="E366" s="6">
        <v>991242.94</v>
      </c>
      <c r="F366" s="6">
        <v>828029.96</v>
      </c>
      <c r="G366" s="6">
        <v>237136.66</v>
      </c>
      <c r="H366" s="6">
        <v>519048.54</v>
      </c>
      <c r="I366" s="6">
        <v>624130.86</v>
      </c>
      <c r="J366" s="6">
        <v>878934.96</v>
      </c>
      <c r="K366" s="6">
        <v>759414.37</v>
      </c>
      <c r="L366" s="6">
        <v>986864.75</v>
      </c>
      <c r="M366" s="6">
        <v>457765.99</v>
      </c>
      <c r="N366" s="6">
        <v>305034.26</v>
      </c>
      <c r="O366" s="6">
        <v>762659</v>
      </c>
    </row>
    <row r="367" spans="1:15" x14ac:dyDescent="0.25">
      <c r="A367" s="272" t="s">
        <v>58</v>
      </c>
      <c r="B367" s="272" t="s">
        <v>62</v>
      </c>
      <c r="C367" s="272" t="s">
        <v>1201</v>
      </c>
      <c r="D367" s="6">
        <v>264439.12</v>
      </c>
      <c r="E367" s="6">
        <v>544909.63</v>
      </c>
      <c r="F367" s="6">
        <v>195915.41</v>
      </c>
      <c r="G367" s="6">
        <v>645889.43000000005</v>
      </c>
      <c r="H367" s="6">
        <v>735428.53</v>
      </c>
      <c r="I367" s="6">
        <v>190758.96</v>
      </c>
      <c r="J367" s="6">
        <v>453908.23</v>
      </c>
      <c r="K367" s="6">
        <v>555805.93000000005</v>
      </c>
      <c r="L367" s="6">
        <v>218984.69</v>
      </c>
      <c r="M367" s="6">
        <v>685236.12</v>
      </c>
      <c r="N367" s="6">
        <v>146559.4</v>
      </c>
      <c r="O367" s="6">
        <v>625597.71</v>
      </c>
    </row>
    <row r="368" spans="1:15" x14ac:dyDescent="0.25">
      <c r="A368" s="272" t="s">
        <v>58</v>
      </c>
      <c r="B368" s="272" t="s">
        <v>62</v>
      </c>
      <c r="C368" s="272" t="s">
        <v>1202</v>
      </c>
      <c r="D368" s="6">
        <v>517564.14</v>
      </c>
      <c r="E368" s="6">
        <v>912399.49</v>
      </c>
      <c r="F368" s="6">
        <v>687250.2</v>
      </c>
      <c r="G368" s="6">
        <v>364088.49</v>
      </c>
      <c r="H368" s="6">
        <v>322618.63</v>
      </c>
      <c r="I368" s="6">
        <v>481286.96</v>
      </c>
      <c r="J368" s="6">
        <v>882264.33</v>
      </c>
      <c r="K368" s="6">
        <v>668514.53</v>
      </c>
      <c r="L368" s="6">
        <v>935407.9</v>
      </c>
      <c r="M368" s="6">
        <v>245110.89</v>
      </c>
      <c r="N368" s="6">
        <v>592117.43999999994</v>
      </c>
      <c r="O368" s="6">
        <v>919024.71</v>
      </c>
    </row>
    <row r="369" spans="1:15" x14ac:dyDescent="0.25">
      <c r="A369" s="272" t="s">
        <v>58</v>
      </c>
      <c r="B369" s="272" t="s">
        <v>62</v>
      </c>
      <c r="C369" s="272" t="s">
        <v>1203</v>
      </c>
      <c r="D369" s="6">
        <v>485495.76</v>
      </c>
      <c r="E369" s="6">
        <v>684690.36</v>
      </c>
      <c r="F369" s="6">
        <v>685047.98</v>
      </c>
      <c r="G369" s="6">
        <v>563665.32999999996</v>
      </c>
      <c r="H369" s="6">
        <v>937650.5</v>
      </c>
      <c r="I369" s="6">
        <v>716264.14</v>
      </c>
      <c r="J369" s="6">
        <v>577346.22</v>
      </c>
      <c r="K369" s="6">
        <v>524748.71</v>
      </c>
      <c r="L369" s="6">
        <v>576787.5</v>
      </c>
      <c r="M369" s="6">
        <v>516590.88</v>
      </c>
      <c r="N369" s="6">
        <v>499628.53</v>
      </c>
      <c r="O369" s="6">
        <v>136963.93</v>
      </c>
    </row>
    <row r="370" spans="1:15" x14ac:dyDescent="0.25">
      <c r="A370" s="272" t="s">
        <v>58</v>
      </c>
      <c r="B370" s="272" t="s">
        <v>62</v>
      </c>
      <c r="C370" s="272" t="s">
        <v>531</v>
      </c>
      <c r="D370" s="6">
        <v>590075.25</v>
      </c>
      <c r="E370" s="6">
        <v>525969.93999999994</v>
      </c>
      <c r="F370" s="6">
        <v>287117.95</v>
      </c>
      <c r="G370" s="6">
        <v>283403.24</v>
      </c>
      <c r="H370" s="6">
        <v>953794.65</v>
      </c>
      <c r="I370" s="6">
        <v>578900.74</v>
      </c>
      <c r="J370" s="6">
        <v>983584</v>
      </c>
      <c r="K370" s="6">
        <v>123750.86</v>
      </c>
      <c r="L370" s="6">
        <v>155195.35</v>
      </c>
      <c r="M370" s="6">
        <v>607950.63</v>
      </c>
      <c r="N370" s="6">
        <v>474987.24</v>
      </c>
      <c r="O370" s="6">
        <v>206386.6</v>
      </c>
    </row>
    <row r="371" spans="1:15" x14ac:dyDescent="0.25">
      <c r="A371" s="272" t="s">
        <v>58</v>
      </c>
      <c r="B371" s="272" t="s">
        <v>62</v>
      </c>
      <c r="C371" s="272" t="s">
        <v>448</v>
      </c>
      <c r="D371" s="6">
        <v>854789.94</v>
      </c>
      <c r="E371" s="6">
        <v>528527.42000000004</v>
      </c>
      <c r="F371" s="6">
        <v>584375.22</v>
      </c>
      <c r="G371" s="6">
        <v>260977.74</v>
      </c>
      <c r="H371" s="6">
        <v>473815.09</v>
      </c>
      <c r="I371" s="6">
        <v>628731.78</v>
      </c>
      <c r="J371" s="6">
        <v>441177.07</v>
      </c>
      <c r="K371" s="6">
        <v>289183.09000000003</v>
      </c>
      <c r="L371" s="6">
        <v>281911.71000000002</v>
      </c>
      <c r="M371" s="6">
        <v>683150.28</v>
      </c>
      <c r="N371" s="6">
        <v>971021.51</v>
      </c>
      <c r="O371" s="6">
        <v>743661.69</v>
      </c>
    </row>
    <row r="372" spans="1:15" x14ac:dyDescent="0.25">
      <c r="A372" s="272" t="s">
        <v>58</v>
      </c>
      <c r="B372" s="272" t="s">
        <v>62</v>
      </c>
      <c r="C372" s="272" t="s">
        <v>1204</v>
      </c>
      <c r="D372" s="6">
        <v>791805.09</v>
      </c>
      <c r="E372" s="6">
        <v>358153.86</v>
      </c>
      <c r="F372" s="6">
        <v>875534.78</v>
      </c>
      <c r="G372" s="6">
        <v>525518.52</v>
      </c>
      <c r="H372" s="6">
        <v>413863.2</v>
      </c>
      <c r="I372" s="6">
        <v>376962.33</v>
      </c>
      <c r="J372" s="6">
        <v>584704.46</v>
      </c>
      <c r="K372" s="6">
        <v>600028.19999999995</v>
      </c>
      <c r="L372" s="6">
        <v>873146.32</v>
      </c>
      <c r="M372" s="6">
        <v>960854.1</v>
      </c>
      <c r="N372" s="6">
        <v>558209.85</v>
      </c>
      <c r="O372" s="6">
        <v>491388.1</v>
      </c>
    </row>
    <row r="373" spans="1:15" x14ac:dyDescent="0.25">
      <c r="A373" s="272" t="s">
        <v>58</v>
      </c>
      <c r="B373" s="272" t="s">
        <v>62</v>
      </c>
      <c r="C373" s="272" t="s">
        <v>1205</v>
      </c>
      <c r="D373" s="6">
        <v>882302.57</v>
      </c>
      <c r="E373" s="6">
        <v>352967.28</v>
      </c>
      <c r="F373" s="6">
        <v>934110.64</v>
      </c>
      <c r="G373" s="6">
        <v>158953.42000000001</v>
      </c>
      <c r="H373" s="6">
        <v>801006.97</v>
      </c>
      <c r="I373" s="6">
        <v>940359.52</v>
      </c>
      <c r="J373" s="6">
        <v>159173.14000000001</v>
      </c>
      <c r="K373" s="6">
        <v>238625.88</v>
      </c>
      <c r="L373" s="6">
        <v>546047.56999999995</v>
      </c>
      <c r="M373" s="6">
        <v>867828.61</v>
      </c>
      <c r="N373" s="6">
        <v>532678.37</v>
      </c>
      <c r="O373" s="6">
        <v>617017.85</v>
      </c>
    </row>
    <row r="374" spans="1:15" x14ac:dyDescent="0.25">
      <c r="A374" s="272" t="s">
        <v>58</v>
      </c>
      <c r="B374" s="272" t="s">
        <v>62</v>
      </c>
      <c r="C374" s="272" t="s">
        <v>1206</v>
      </c>
      <c r="D374" s="6">
        <v>907769.15</v>
      </c>
      <c r="E374" s="6">
        <v>182973.1</v>
      </c>
      <c r="F374" s="6">
        <v>273363.17</v>
      </c>
      <c r="G374" s="6">
        <v>269038.5</v>
      </c>
      <c r="H374" s="6">
        <v>188766.73</v>
      </c>
      <c r="I374" s="6">
        <v>178806.38</v>
      </c>
      <c r="J374" s="6">
        <v>971382.82</v>
      </c>
      <c r="K374" s="6">
        <v>251308.85</v>
      </c>
      <c r="L374" s="6">
        <v>678770.43</v>
      </c>
      <c r="M374" s="6">
        <v>880692.62</v>
      </c>
      <c r="N374" s="6">
        <v>265261.71000000002</v>
      </c>
      <c r="O374" s="6">
        <v>811094.23</v>
      </c>
    </row>
    <row r="375" spans="1:15" x14ac:dyDescent="0.25">
      <c r="A375" s="272" t="s">
        <v>58</v>
      </c>
      <c r="B375" s="272" t="s">
        <v>62</v>
      </c>
      <c r="C375" s="272" t="s">
        <v>1207</v>
      </c>
      <c r="D375" s="6">
        <v>679572.15</v>
      </c>
      <c r="E375" s="6">
        <v>504203.42</v>
      </c>
      <c r="F375" s="6">
        <v>613114.23</v>
      </c>
      <c r="G375" s="6">
        <v>726545.47</v>
      </c>
      <c r="H375" s="6">
        <v>832494.09</v>
      </c>
      <c r="I375" s="6">
        <v>177247.89</v>
      </c>
      <c r="J375" s="6">
        <v>532910.59</v>
      </c>
      <c r="K375" s="6">
        <v>781775.13</v>
      </c>
      <c r="L375" s="6">
        <v>124196.82</v>
      </c>
      <c r="M375" s="6">
        <v>268539.03999999998</v>
      </c>
      <c r="N375" s="6">
        <v>821184.62</v>
      </c>
      <c r="O375" s="6">
        <v>490086.11</v>
      </c>
    </row>
    <row r="376" spans="1:15" x14ac:dyDescent="0.25">
      <c r="A376" s="272" t="s">
        <v>58</v>
      </c>
      <c r="B376" s="272" t="s">
        <v>62</v>
      </c>
      <c r="C376" s="272" t="s">
        <v>1208</v>
      </c>
      <c r="D376" s="6">
        <v>660337.67000000004</v>
      </c>
      <c r="E376" s="6">
        <v>513994.38</v>
      </c>
      <c r="F376" s="6">
        <v>447768.11</v>
      </c>
      <c r="G376" s="6">
        <v>365291.42</v>
      </c>
      <c r="H376" s="6">
        <v>289985.74</v>
      </c>
      <c r="I376" s="6">
        <v>555085.17000000004</v>
      </c>
      <c r="J376" s="6">
        <v>682895.5</v>
      </c>
      <c r="K376" s="6">
        <v>512172.93</v>
      </c>
      <c r="L376" s="6">
        <v>283433.09000000003</v>
      </c>
      <c r="M376" s="6">
        <v>853908.39</v>
      </c>
      <c r="N376" s="6">
        <v>425392.24</v>
      </c>
      <c r="O376" s="6">
        <v>720229.12</v>
      </c>
    </row>
    <row r="377" spans="1:15" x14ac:dyDescent="0.25">
      <c r="A377" s="272" t="s">
        <v>58</v>
      </c>
      <c r="B377" s="272" t="s">
        <v>62</v>
      </c>
      <c r="C377" s="272" t="s">
        <v>1209</v>
      </c>
      <c r="D377" s="6">
        <v>864186.48</v>
      </c>
      <c r="E377" s="6">
        <v>638677.78</v>
      </c>
      <c r="F377" s="6">
        <v>310076.48</v>
      </c>
      <c r="G377" s="6">
        <v>576589.24</v>
      </c>
      <c r="H377" s="6">
        <v>633451.99</v>
      </c>
      <c r="I377" s="6">
        <v>425623.11</v>
      </c>
      <c r="J377" s="6">
        <v>584160.26</v>
      </c>
      <c r="K377" s="6">
        <v>388326.38</v>
      </c>
      <c r="L377" s="6">
        <v>342688.78</v>
      </c>
      <c r="M377" s="6">
        <v>608868.55000000005</v>
      </c>
      <c r="N377" s="6">
        <v>571634.89</v>
      </c>
      <c r="O377" s="6">
        <v>651492.21</v>
      </c>
    </row>
    <row r="378" spans="1:15" x14ac:dyDescent="0.25">
      <c r="A378" s="272" t="s">
        <v>58</v>
      </c>
      <c r="B378" s="272" t="s">
        <v>62</v>
      </c>
      <c r="C378" s="272" t="s">
        <v>1210</v>
      </c>
      <c r="D378" s="6">
        <v>833324.3</v>
      </c>
      <c r="E378" s="6">
        <v>875041.9</v>
      </c>
      <c r="F378" s="6">
        <v>527532.80000000005</v>
      </c>
      <c r="G378" s="6">
        <v>678294.75</v>
      </c>
      <c r="H378" s="6">
        <v>917242.77</v>
      </c>
      <c r="I378" s="6">
        <v>343151.99</v>
      </c>
      <c r="J378" s="6">
        <v>754181.86</v>
      </c>
      <c r="K378" s="6">
        <v>611978.26</v>
      </c>
      <c r="L378" s="6">
        <v>535027.02</v>
      </c>
      <c r="M378" s="6">
        <v>126063.25</v>
      </c>
      <c r="N378" s="6">
        <v>163557.07</v>
      </c>
      <c r="O378" s="6">
        <v>118119.69</v>
      </c>
    </row>
    <row r="379" spans="1:15" x14ac:dyDescent="0.25">
      <c r="A379" s="272" t="s">
        <v>58</v>
      </c>
      <c r="B379" s="272" t="s">
        <v>62</v>
      </c>
      <c r="C379" s="272" t="s">
        <v>1211</v>
      </c>
      <c r="D379" s="6">
        <v>949891.12</v>
      </c>
      <c r="E379" s="6">
        <v>187938.11</v>
      </c>
      <c r="F379" s="6">
        <v>988648.68</v>
      </c>
      <c r="G379" s="6">
        <v>250740.55</v>
      </c>
      <c r="H379" s="6">
        <v>835408.65</v>
      </c>
      <c r="I379" s="6">
        <v>809701.37</v>
      </c>
      <c r="J379" s="6">
        <v>275950.32</v>
      </c>
      <c r="K379" s="6">
        <v>579703.56000000006</v>
      </c>
      <c r="L379" s="6">
        <v>937553.83</v>
      </c>
      <c r="M379" s="6">
        <v>784108.51</v>
      </c>
      <c r="N379" s="6">
        <v>363021.89</v>
      </c>
      <c r="O379" s="6">
        <v>786623.57</v>
      </c>
    </row>
    <row r="380" spans="1:15" x14ac:dyDescent="0.25">
      <c r="A380" s="272" t="s">
        <v>58</v>
      </c>
      <c r="B380" s="272" t="s">
        <v>62</v>
      </c>
      <c r="C380" s="272" t="s">
        <v>532</v>
      </c>
      <c r="D380" s="6">
        <v>734371.21</v>
      </c>
      <c r="E380" s="6">
        <v>959531.42</v>
      </c>
      <c r="F380" s="6">
        <v>772426.51</v>
      </c>
      <c r="G380" s="6">
        <v>842480.05</v>
      </c>
      <c r="H380" s="6">
        <v>965931.67</v>
      </c>
      <c r="I380" s="6">
        <v>647178.35</v>
      </c>
      <c r="J380" s="6">
        <v>545245.65</v>
      </c>
      <c r="K380" s="6">
        <v>249637.17</v>
      </c>
      <c r="L380" s="6">
        <v>603631.9</v>
      </c>
      <c r="M380" s="6">
        <v>150282.93</v>
      </c>
      <c r="N380" s="6">
        <v>789750.48</v>
      </c>
      <c r="O380" s="6">
        <v>678457.74</v>
      </c>
    </row>
    <row r="381" spans="1:15" x14ac:dyDescent="0.25">
      <c r="A381" s="272" t="s">
        <v>58</v>
      </c>
      <c r="B381" s="272" t="s">
        <v>62</v>
      </c>
      <c r="C381" s="272" t="s">
        <v>1212</v>
      </c>
      <c r="D381" s="6">
        <v>773713.55</v>
      </c>
      <c r="E381" s="6">
        <v>873092.09</v>
      </c>
      <c r="F381" s="6">
        <v>561414.86</v>
      </c>
      <c r="G381" s="6">
        <v>310757.89</v>
      </c>
      <c r="H381" s="6">
        <v>118642.7</v>
      </c>
      <c r="I381" s="6">
        <v>693344.34</v>
      </c>
      <c r="J381" s="6">
        <v>494962.63</v>
      </c>
      <c r="K381" s="6">
        <v>685205.45</v>
      </c>
      <c r="L381" s="6">
        <v>887540.68</v>
      </c>
      <c r="M381" s="6">
        <v>751615.63</v>
      </c>
      <c r="N381" s="6">
        <v>235785.4</v>
      </c>
      <c r="O381" s="6">
        <v>670009.29</v>
      </c>
    </row>
    <row r="382" spans="1:15" x14ac:dyDescent="0.25">
      <c r="A382" s="272" t="s">
        <v>58</v>
      </c>
      <c r="B382" s="272" t="s">
        <v>62</v>
      </c>
      <c r="C382" s="272" t="s">
        <v>685</v>
      </c>
      <c r="D382" s="6">
        <v>555823.77</v>
      </c>
      <c r="E382" s="6">
        <v>188929.68</v>
      </c>
      <c r="F382" s="6">
        <v>929981.7</v>
      </c>
      <c r="G382" s="6">
        <v>809980.71</v>
      </c>
      <c r="H382" s="6">
        <v>224283.38</v>
      </c>
      <c r="I382" s="6">
        <v>505731.12</v>
      </c>
      <c r="J382" s="6">
        <v>746504.33</v>
      </c>
      <c r="K382" s="6">
        <v>148921.15</v>
      </c>
      <c r="L382" s="6">
        <v>427683.05</v>
      </c>
      <c r="M382" s="6">
        <v>982965.14</v>
      </c>
      <c r="N382" s="6">
        <v>578228.29</v>
      </c>
      <c r="O382" s="6">
        <v>613273.11</v>
      </c>
    </row>
    <row r="383" spans="1:15" x14ac:dyDescent="0.25">
      <c r="A383" s="272" t="s">
        <v>58</v>
      </c>
      <c r="B383" s="272" t="s">
        <v>62</v>
      </c>
      <c r="C383" s="272" t="s">
        <v>1213</v>
      </c>
      <c r="D383" s="6">
        <v>955020.83</v>
      </c>
      <c r="E383" s="6">
        <v>207503.76</v>
      </c>
      <c r="F383" s="6">
        <v>280959.05</v>
      </c>
      <c r="G383" s="6">
        <v>374580.37</v>
      </c>
      <c r="H383" s="6">
        <v>725675.45</v>
      </c>
      <c r="I383" s="6">
        <v>725788.64</v>
      </c>
      <c r="J383" s="6">
        <v>211018.08</v>
      </c>
      <c r="K383" s="6">
        <v>359092.94</v>
      </c>
      <c r="L383" s="6">
        <v>724269.34</v>
      </c>
      <c r="M383" s="6">
        <v>259228.73</v>
      </c>
      <c r="N383" s="6">
        <v>938752.97</v>
      </c>
      <c r="O383" s="6">
        <v>764612.92</v>
      </c>
    </row>
    <row r="384" spans="1:15" x14ac:dyDescent="0.25">
      <c r="A384" s="272" t="s">
        <v>58</v>
      </c>
      <c r="B384" s="272" t="s">
        <v>62</v>
      </c>
      <c r="C384" s="272" t="s">
        <v>1214</v>
      </c>
      <c r="D384" s="6">
        <v>841733.62</v>
      </c>
      <c r="E384" s="6">
        <v>142153.85999999999</v>
      </c>
      <c r="F384" s="6">
        <v>543307.89</v>
      </c>
      <c r="G384" s="6">
        <v>254803.65</v>
      </c>
      <c r="H384" s="6">
        <v>424563.29</v>
      </c>
      <c r="I384" s="6">
        <v>441460.47999999998</v>
      </c>
      <c r="J384" s="6">
        <v>763687.79</v>
      </c>
      <c r="K384" s="6">
        <v>565285.68999999994</v>
      </c>
      <c r="L384" s="6">
        <v>923841.02</v>
      </c>
      <c r="M384" s="6">
        <v>677874.94</v>
      </c>
      <c r="N384" s="6">
        <v>926097.17</v>
      </c>
      <c r="O384" s="6">
        <v>570517.81000000006</v>
      </c>
    </row>
    <row r="385" spans="1:15" x14ac:dyDescent="0.25">
      <c r="A385" s="272" t="s">
        <v>58</v>
      </c>
      <c r="B385" s="272" t="s">
        <v>62</v>
      </c>
      <c r="C385" s="272" t="s">
        <v>1215</v>
      </c>
      <c r="D385" s="6">
        <v>755790.12</v>
      </c>
      <c r="E385" s="6">
        <v>240194.6</v>
      </c>
      <c r="F385" s="6">
        <v>946353.5</v>
      </c>
      <c r="G385" s="6">
        <v>310141.88</v>
      </c>
      <c r="H385" s="6">
        <v>657427.01</v>
      </c>
      <c r="I385" s="6">
        <v>269160.37</v>
      </c>
      <c r="J385" s="6">
        <v>221024.77</v>
      </c>
      <c r="K385" s="6">
        <v>941781.55</v>
      </c>
      <c r="L385" s="6">
        <v>380532.81</v>
      </c>
      <c r="M385" s="6">
        <v>955749.96</v>
      </c>
      <c r="N385" s="6">
        <v>355351.85</v>
      </c>
      <c r="O385" s="6">
        <v>776697.77</v>
      </c>
    </row>
    <row r="386" spans="1:15" x14ac:dyDescent="0.25">
      <c r="A386" s="272" t="s">
        <v>58</v>
      </c>
      <c r="B386" s="272" t="s">
        <v>62</v>
      </c>
      <c r="C386" s="272" t="s">
        <v>1216</v>
      </c>
      <c r="D386" s="6">
        <v>351180.43</v>
      </c>
      <c r="E386" s="6">
        <v>888634.34</v>
      </c>
      <c r="F386" s="6">
        <v>176706.2</v>
      </c>
      <c r="G386" s="6">
        <v>713075.66</v>
      </c>
      <c r="H386" s="6">
        <v>467736.21</v>
      </c>
      <c r="I386" s="6">
        <v>796285.94</v>
      </c>
      <c r="J386" s="6">
        <v>182067.45</v>
      </c>
      <c r="K386" s="6">
        <v>522267.02</v>
      </c>
      <c r="L386" s="6">
        <v>193945.18</v>
      </c>
      <c r="M386" s="6">
        <v>368009.19</v>
      </c>
      <c r="N386" s="6">
        <v>550393.92000000004</v>
      </c>
      <c r="O386" s="6">
        <v>332257.24</v>
      </c>
    </row>
    <row r="387" spans="1:15" x14ac:dyDescent="0.25">
      <c r="A387" s="272" t="s">
        <v>58</v>
      </c>
      <c r="B387" s="272" t="s">
        <v>62</v>
      </c>
      <c r="C387" s="272" t="s">
        <v>1217</v>
      </c>
      <c r="D387" s="6">
        <v>701702.1</v>
      </c>
      <c r="E387" s="6">
        <v>499093.43</v>
      </c>
      <c r="F387" s="6">
        <v>930126.11</v>
      </c>
      <c r="G387" s="6">
        <v>209352.47</v>
      </c>
      <c r="H387" s="6">
        <v>173533.68</v>
      </c>
      <c r="I387" s="6">
        <v>665219.43000000005</v>
      </c>
      <c r="J387" s="6">
        <v>330099.28999999998</v>
      </c>
      <c r="K387" s="6">
        <v>194743.61</v>
      </c>
      <c r="L387" s="6">
        <v>253149.64</v>
      </c>
      <c r="M387" s="6">
        <v>691478.1</v>
      </c>
      <c r="N387" s="6">
        <v>863693.71</v>
      </c>
      <c r="O387" s="6">
        <v>233764.53</v>
      </c>
    </row>
    <row r="388" spans="1:15" x14ac:dyDescent="0.25">
      <c r="A388" s="272" t="s">
        <v>58</v>
      </c>
      <c r="B388" s="272" t="s">
        <v>62</v>
      </c>
      <c r="C388" s="272" t="s">
        <v>1218</v>
      </c>
      <c r="D388" s="6">
        <v>775117.66</v>
      </c>
      <c r="E388" s="6">
        <v>866380.65</v>
      </c>
      <c r="F388" s="6">
        <v>846581.34</v>
      </c>
      <c r="G388" s="6">
        <v>462895.09</v>
      </c>
      <c r="H388" s="6">
        <v>488216.29</v>
      </c>
      <c r="I388" s="6">
        <v>984970.28</v>
      </c>
      <c r="J388" s="6">
        <v>429466.08</v>
      </c>
      <c r="K388" s="6">
        <v>547607.81000000006</v>
      </c>
      <c r="L388" s="6">
        <v>747635.56</v>
      </c>
      <c r="M388" s="6">
        <v>473851.82</v>
      </c>
      <c r="N388" s="6">
        <v>850447.61</v>
      </c>
      <c r="O388" s="6">
        <v>401887.82</v>
      </c>
    </row>
    <row r="389" spans="1:15" x14ac:dyDescent="0.25">
      <c r="A389" s="272" t="s">
        <v>58</v>
      </c>
      <c r="B389" s="272" t="s">
        <v>62</v>
      </c>
      <c r="C389" s="272" t="s">
        <v>446</v>
      </c>
      <c r="D389" s="6">
        <v>587935.24</v>
      </c>
      <c r="E389" s="6">
        <v>431433.9</v>
      </c>
      <c r="F389" s="6">
        <v>212238.85</v>
      </c>
      <c r="G389" s="6">
        <v>147720.85</v>
      </c>
      <c r="H389" s="6">
        <v>743065.49</v>
      </c>
      <c r="I389" s="6">
        <v>831627.65</v>
      </c>
      <c r="J389" s="6">
        <v>727058.35</v>
      </c>
      <c r="K389" s="6">
        <v>494115.18</v>
      </c>
      <c r="L389" s="6">
        <v>578919.68000000005</v>
      </c>
      <c r="M389" s="6">
        <v>639636.76</v>
      </c>
      <c r="N389" s="6">
        <v>765819.13</v>
      </c>
      <c r="O389" s="6">
        <v>473276.1</v>
      </c>
    </row>
    <row r="390" spans="1:15" x14ac:dyDescent="0.25">
      <c r="A390" s="272" t="s">
        <v>58</v>
      </c>
      <c r="B390" s="272" t="s">
        <v>62</v>
      </c>
      <c r="C390" s="272" t="s">
        <v>533</v>
      </c>
      <c r="D390" s="6">
        <v>801962.65</v>
      </c>
      <c r="E390" s="6">
        <v>496906.71</v>
      </c>
      <c r="F390" s="6">
        <v>823567.32</v>
      </c>
      <c r="G390" s="6">
        <v>170853.33</v>
      </c>
      <c r="H390" s="6">
        <v>809218.81</v>
      </c>
      <c r="I390" s="6">
        <v>285206.2</v>
      </c>
      <c r="J390" s="6">
        <v>597855.81999999995</v>
      </c>
      <c r="K390" s="6">
        <v>133339.09</v>
      </c>
      <c r="L390" s="6">
        <v>463344.74</v>
      </c>
      <c r="M390" s="6">
        <v>807244.80000000005</v>
      </c>
      <c r="N390" s="6">
        <v>984632.17</v>
      </c>
      <c r="O390" s="6">
        <v>182952.13</v>
      </c>
    </row>
    <row r="391" spans="1:15" x14ac:dyDescent="0.25">
      <c r="A391" s="272" t="s">
        <v>58</v>
      </c>
      <c r="B391" s="272" t="s">
        <v>62</v>
      </c>
      <c r="C391" s="272" t="s">
        <v>1219</v>
      </c>
      <c r="D391" s="6">
        <v>532212.75</v>
      </c>
      <c r="E391" s="6">
        <v>376921.77</v>
      </c>
      <c r="F391" s="6">
        <v>873131.23</v>
      </c>
      <c r="G391" s="6">
        <v>577017.13</v>
      </c>
      <c r="H391" s="6">
        <v>961865.12</v>
      </c>
      <c r="I391" s="6">
        <v>899935.87</v>
      </c>
      <c r="J391" s="6">
        <v>724854.4</v>
      </c>
      <c r="K391" s="6">
        <v>994539.19</v>
      </c>
      <c r="L391" s="6">
        <v>365093.9</v>
      </c>
      <c r="M391" s="6">
        <v>922206.49</v>
      </c>
      <c r="N391" s="6">
        <v>887136.75</v>
      </c>
      <c r="O391" s="6">
        <v>889625.42</v>
      </c>
    </row>
    <row r="392" spans="1:15" x14ac:dyDescent="0.25">
      <c r="A392" s="272" t="s">
        <v>58</v>
      </c>
      <c r="B392" s="272" t="s">
        <v>62</v>
      </c>
      <c r="C392" s="272" t="s">
        <v>1220</v>
      </c>
      <c r="D392" s="6">
        <v>199125.79</v>
      </c>
      <c r="E392" s="6">
        <v>141221.37</v>
      </c>
      <c r="F392" s="6">
        <v>341465.72</v>
      </c>
      <c r="G392" s="6">
        <v>715996.39</v>
      </c>
      <c r="H392" s="6">
        <v>508471.63</v>
      </c>
      <c r="I392" s="6">
        <v>290171.78999999998</v>
      </c>
      <c r="J392" s="6">
        <v>259763.89</v>
      </c>
      <c r="K392" s="6">
        <v>320388.71000000002</v>
      </c>
      <c r="L392" s="6">
        <v>613574.31000000006</v>
      </c>
      <c r="M392" s="6">
        <v>520245.87</v>
      </c>
      <c r="N392" s="6">
        <v>970774.67</v>
      </c>
      <c r="O392" s="6">
        <v>391248.69</v>
      </c>
    </row>
    <row r="393" spans="1:15" x14ac:dyDescent="0.25">
      <c r="A393" s="272" t="s">
        <v>58</v>
      </c>
      <c r="B393" s="272" t="s">
        <v>62</v>
      </c>
      <c r="C393" s="272" t="s">
        <v>1221</v>
      </c>
      <c r="D393" s="6">
        <v>606777.11</v>
      </c>
      <c r="E393" s="6">
        <v>131245.21</v>
      </c>
      <c r="F393" s="6">
        <v>506728.31</v>
      </c>
      <c r="G393" s="6">
        <v>819258.15</v>
      </c>
      <c r="H393" s="6">
        <v>626217.5</v>
      </c>
      <c r="I393" s="6">
        <v>805053.43999999994</v>
      </c>
      <c r="J393" s="6">
        <v>549673.9</v>
      </c>
      <c r="K393" s="6">
        <v>767963.23</v>
      </c>
      <c r="L393" s="6">
        <v>256539.64</v>
      </c>
      <c r="M393" s="6">
        <v>768302.49</v>
      </c>
      <c r="N393" s="6">
        <v>790682.32</v>
      </c>
      <c r="O393" s="6">
        <v>793329.92</v>
      </c>
    </row>
    <row r="394" spans="1:15" x14ac:dyDescent="0.25">
      <c r="A394" s="272" t="s">
        <v>58</v>
      </c>
      <c r="B394" s="272" t="s">
        <v>62</v>
      </c>
      <c r="C394" s="272" t="s">
        <v>1222</v>
      </c>
      <c r="D394" s="6">
        <v>931275.8</v>
      </c>
      <c r="E394" s="6">
        <v>538802.98</v>
      </c>
      <c r="F394" s="6">
        <v>920681.74</v>
      </c>
      <c r="G394" s="6">
        <v>654831.9</v>
      </c>
      <c r="H394" s="6">
        <v>682524.72</v>
      </c>
      <c r="I394" s="6">
        <v>531269.32999999996</v>
      </c>
      <c r="J394" s="6">
        <v>721993.29</v>
      </c>
      <c r="K394" s="6">
        <v>271862.15999999997</v>
      </c>
      <c r="L394" s="6">
        <v>647703.64</v>
      </c>
      <c r="M394" s="6">
        <v>305324.18</v>
      </c>
      <c r="N394" s="6">
        <v>309646.42</v>
      </c>
      <c r="O394" s="6">
        <v>927564.16</v>
      </c>
    </row>
    <row r="395" spans="1:15" x14ac:dyDescent="0.25">
      <c r="A395" s="272" t="s">
        <v>58</v>
      </c>
      <c r="B395" s="272" t="s">
        <v>62</v>
      </c>
      <c r="C395" s="272" t="s">
        <v>1223</v>
      </c>
      <c r="D395" s="6">
        <v>395345.81</v>
      </c>
      <c r="E395" s="6">
        <v>812232.09</v>
      </c>
      <c r="F395" s="6">
        <v>617085.35</v>
      </c>
      <c r="G395" s="6">
        <v>218698.39</v>
      </c>
      <c r="H395" s="6">
        <v>263585.8</v>
      </c>
      <c r="I395" s="6">
        <v>329966.32</v>
      </c>
      <c r="J395" s="6">
        <v>145261.84</v>
      </c>
      <c r="K395" s="6">
        <v>181550.34</v>
      </c>
      <c r="L395" s="6">
        <v>499163.27</v>
      </c>
      <c r="M395" s="6">
        <v>344386.21</v>
      </c>
      <c r="N395" s="6">
        <v>712981.92</v>
      </c>
      <c r="O395" s="6">
        <v>866398.38</v>
      </c>
    </row>
    <row r="396" spans="1:15" x14ac:dyDescent="0.25">
      <c r="A396" s="272" t="s">
        <v>58</v>
      </c>
      <c r="B396" s="272" t="s">
        <v>62</v>
      </c>
      <c r="C396" s="272" t="s">
        <v>1224</v>
      </c>
      <c r="D396" s="6">
        <v>723983.82</v>
      </c>
      <c r="E396" s="6">
        <v>187830.53</v>
      </c>
      <c r="F396" s="6">
        <v>384062.92</v>
      </c>
      <c r="G396" s="6">
        <v>236238.68</v>
      </c>
      <c r="H396" s="6">
        <v>505179.95</v>
      </c>
      <c r="I396" s="6">
        <v>250149.1</v>
      </c>
      <c r="J396" s="6">
        <v>372799.93</v>
      </c>
      <c r="K396" s="6">
        <v>800153.03</v>
      </c>
      <c r="L396" s="6">
        <v>975050.82</v>
      </c>
      <c r="M396" s="6">
        <v>652405.68999999994</v>
      </c>
      <c r="N396" s="6">
        <v>972171.28</v>
      </c>
      <c r="O396" s="6">
        <v>443510.8</v>
      </c>
    </row>
    <row r="397" spans="1:15" x14ac:dyDescent="0.25">
      <c r="A397" s="272" t="s">
        <v>58</v>
      </c>
      <c r="B397" s="272" t="s">
        <v>62</v>
      </c>
      <c r="C397" s="272" t="s">
        <v>445</v>
      </c>
      <c r="D397" s="6">
        <v>321034.23</v>
      </c>
      <c r="E397" s="6">
        <v>554717.78</v>
      </c>
      <c r="F397" s="6">
        <v>151456.79999999999</v>
      </c>
      <c r="G397" s="6">
        <v>414047.04</v>
      </c>
      <c r="H397" s="6">
        <v>746598.94</v>
      </c>
      <c r="I397" s="6">
        <v>760111.51</v>
      </c>
      <c r="J397" s="6">
        <v>179536.87</v>
      </c>
      <c r="K397" s="6">
        <v>949964.81</v>
      </c>
      <c r="L397" s="6">
        <v>857558.7</v>
      </c>
      <c r="M397" s="6">
        <v>370601.39</v>
      </c>
      <c r="N397" s="6">
        <v>620173.42000000004</v>
      </c>
      <c r="O397" s="6">
        <v>551782.17000000004</v>
      </c>
    </row>
    <row r="398" spans="1:15" x14ac:dyDescent="0.25">
      <c r="A398" s="272" t="s">
        <v>58</v>
      </c>
      <c r="B398" s="272" t="s">
        <v>62</v>
      </c>
      <c r="C398" s="272" t="s">
        <v>1225</v>
      </c>
      <c r="D398" s="6">
        <v>210453.52</v>
      </c>
      <c r="E398" s="6">
        <v>250619.68</v>
      </c>
      <c r="F398" s="6">
        <v>458005.88</v>
      </c>
      <c r="G398" s="6">
        <v>174384.02</v>
      </c>
      <c r="H398" s="6">
        <v>875340.43</v>
      </c>
      <c r="I398" s="6">
        <v>514522.82</v>
      </c>
      <c r="J398" s="6">
        <v>436982.55</v>
      </c>
      <c r="K398" s="6">
        <v>315601.58</v>
      </c>
      <c r="L398" s="6">
        <v>970394.82</v>
      </c>
      <c r="M398" s="6">
        <v>819580.39</v>
      </c>
      <c r="N398" s="6">
        <v>639540.59</v>
      </c>
      <c r="O398" s="6">
        <v>707723.48</v>
      </c>
    </row>
    <row r="399" spans="1:15" x14ac:dyDescent="0.25">
      <c r="A399" s="272" t="s">
        <v>58</v>
      </c>
      <c r="B399" s="272" t="s">
        <v>62</v>
      </c>
      <c r="C399" s="272" t="s">
        <v>1226</v>
      </c>
      <c r="D399" s="6">
        <v>454903.62</v>
      </c>
      <c r="E399" s="6">
        <v>447429.66</v>
      </c>
      <c r="F399" s="6">
        <v>149516.79999999999</v>
      </c>
      <c r="G399" s="6">
        <v>576626.17000000004</v>
      </c>
      <c r="H399" s="6">
        <v>281129.03999999998</v>
      </c>
      <c r="I399" s="6">
        <v>810751.3</v>
      </c>
      <c r="J399" s="6">
        <v>645085.56000000006</v>
      </c>
      <c r="K399" s="6">
        <v>735756.47</v>
      </c>
      <c r="L399" s="6">
        <v>743018.98</v>
      </c>
      <c r="M399" s="6">
        <v>666428.38</v>
      </c>
      <c r="N399" s="6">
        <v>709208.6</v>
      </c>
      <c r="O399" s="6">
        <v>986971.45</v>
      </c>
    </row>
    <row r="400" spans="1:15" x14ac:dyDescent="0.25">
      <c r="A400" s="272" t="s">
        <v>58</v>
      </c>
      <c r="B400" s="272" t="s">
        <v>62</v>
      </c>
      <c r="C400" s="272" t="s">
        <v>1227</v>
      </c>
      <c r="D400" s="6">
        <v>674080.21</v>
      </c>
      <c r="E400" s="6">
        <v>634530.22</v>
      </c>
      <c r="F400" s="6">
        <v>777455.15</v>
      </c>
      <c r="G400" s="6">
        <v>793200.31</v>
      </c>
      <c r="H400" s="6">
        <v>659501.81999999995</v>
      </c>
      <c r="I400" s="6">
        <v>530248.06999999995</v>
      </c>
      <c r="J400" s="6">
        <v>720202.79</v>
      </c>
      <c r="K400" s="6">
        <v>967312.24</v>
      </c>
      <c r="L400" s="6">
        <v>819866.73</v>
      </c>
      <c r="M400" s="6">
        <v>268879.71000000002</v>
      </c>
      <c r="N400" s="6">
        <v>733968.9</v>
      </c>
      <c r="O400" s="6">
        <v>254948.8</v>
      </c>
    </row>
    <row r="401" spans="1:15" x14ac:dyDescent="0.25">
      <c r="A401" s="272" t="s">
        <v>58</v>
      </c>
      <c r="B401" s="272" t="s">
        <v>62</v>
      </c>
      <c r="C401" s="272" t="s">
        <v>1228</v>
      </c>
      <c r="D401" s="6">
        <v>676950.38</v>
      </c>
      <c r="E401" s="6">
        <v>749900.76</v>
      </c>
      <c r="F401" s="6">
        <v>541788.56999999995</v>
      </c>
      <c r="G401" s="6">
        <v>210647.27</v>
      </c>
      <c r="H401" s="6">
        <v>281187.90999999997</v>
      </c>
      <c r="I401" s="6">
        <v>405380.58</v>
      </c>
      <c r="J401" s="6">
        <v>483773.66</v>
      </c>
      <c r="K401" s="6">
        <v>832516.01</v>
      </c>
      <c r="L401" s="6">
        <v>656527.74</v>
      </c>
      <c r="M401" s="6">
        <v>624400.24</v>
      </c>
      <c r="N401" s="6">
        <v>388577.72</v>
      </c>
      <c r="O401" s="6">
        <v>904225.08</v>
      </c>
    </row>
    <row r="402" spans="1:15" x14ac:dyDescent="0.25">
      <c r="A402" s="272" t="s">
        <v>58</v>
      </c>
      <c r="B402" s="272" t="s">
        <v>62</v>
      </c>
      <c r="C402" s="272" t="s">
        <v>1229</v>
      </c>
      <c r="D402" s="6">
        <v>556444.52</v>
      </c>
      <c r="E402" s="6">
        <v>810367.92</v>
      </c>
      <c r="F402" s="6">
        <v>843371.65</v>
      </c>
      <c r="G402" s="6">
        <v>894566.40000000002</v>
      </c>
      <c r="H402" s="6">
        <v>792140.31</v>
      </c>
      <c r="I402" s="6">
        <v>174810.91</v>
      </c>
      <c r="J402" s="6">
        <v>440686.85</v>
      </c>
      <c r="K402" s="6">
        <v>918829.22</v>
      </c>
      <c r="L402" s="6">
        <v>431667.99</v>
      </c>
      <c r="M402" s="6">
        <v>981898.61</v>
      </c>
      <c r="N402" s="6">
        <v>485175.7</v>
      </c>
      <c r="O402" s="6">
        <v>234077.29</v>
      </c>
    </row>
    <row r="403" spans="1:15" x14ac:dyDescent="0.25">
      <c r="A403" s="272" t="s">
        <v>58</v>
      </c>
      <c r="B403" s="272" t="s">
        <v>62</v>
      </c>
      <c r="C403" s="272" t="s">
        <v>1230</v>
      </c>
      <c r="D403" s="6">
        <v>352923.21</v>
      </c>
      <c r="E403" s="6">
        <v>187057.16</v>
      </c>
      <c r="F403" s="6">
        <v>789385.05</v>
      </c>
      <c r="G403" s="6">
        <v>738334.87</v>
      </c>
      <c r="H403" s="6">
        <v>706056.26</v>
      </c>
      <c r="I403" s="6">
        <v>366100.37</v>
      </c>
      <c r="J403" s="6">
        <v>268509.96000000002</v>
      </c>
      <c r="K403" s="6">
        <v>928954.35</v>
      </c>
      <c r="L403" s="6">
        <v>524069.75</v>
      </c>
      <c r="M403" s="6">
        <v>993478.2</v>
      </c>
      <c r="N403" s="6">
        <v>962362.17</v>
      </c>
      <c r="O403" s="6">
        <v>698325.69</v>
      </c>
    </row>
    <row r="404" spans="1:15" x14ac:dyDescent="0.25">
      <c r="A404" s="272" t="s">
        <v>58</v>
      </c>
      <c r="B404" s="272" t="s">
        <v>62</v>
      </c>
      <c r="C404" s="272" t="s">
        <v>1231</v>
      </c>
      <c r="D404" s="6">
        <v>837925.22</v>
      </c>
      <c r="E404" s="6">
        <v>512688.08</v>
      </c>
      <c r="F404" s="6">
        <v>785639.07</v>
      </c>
      <c r="G404" s="6">
        <v>591296.46</v>
      </c>
      <c r="H404" s="6">
        <v>711793.11</v>
      </c>
      <c r="I404" s="6">
        <v>897546.86</v>
      </c>
      <c r="J404" s="6">
        <v>274301.65999999997</v>
      </c>
      <c r="K404" s="6">
        <v>541527.1</v>
      </c>
      <c r="L404" s="6">
        <v>256542.05</v>
      </c>
      <c r="M404" s="6">
        <v>571247.62</v>
      </c>
      <c r="N404" s="6">
        <v>154353.88</v>
      </c>
      <c r="O404" s="6">
        <v>501046.32</v>
      </c>
    </row>
    <row r="405" spans="1:15" x14ac:dyDescent="0.25">
      <c r="A405" s="272" t="s">
        <v>58</v>
      </c>
      <c r="B405" s="272" t="s">
        <v>62</v>
      </c>
      <c r="C405" s="272" t="s">
        <v>1232</v>
      </c>
      <c r="D405" s="6">
        <v>507819.95</v>
      </c>
      <c r="E405" s="6">
        <v>181209.43</v>
      </c>
      <c r="F405" s="6">
        <v>141300.54</v>
      </c>
      <c r="G405" s="6">
        <v>694541.26</v>
      </c>
      <c r="H405" s="6">
        <v>632033.88</v>
      </c>
      <c r="I405" s="6">
        <v>859262.89</v>
      </c>
      <c r="J405" s="6">
        <v>972336.51</v>
      </c>
      <c r="K405" s="6">
        <v>312253.12</v>
      </c>
      <c r="L405" s="6">
        <v>226361.81</v>
      </c>
      <c r="M405" s="6">
        <v>527405.36</v>
      </c>
      <c r="N405" s="6">
        <v>716511.39</v>
      </c>
      <c r="O405" s="6">
        <v>494689.66</v>
      </c>
    </row>
    <row r="406" spans="1:15" x14ac:dyDescent="0.25">
      <c r="A406" s="272" t="s">
        <v>58</v>
      </c>
      <c r="B406" s="272" t="s">
        <v>62</v>
      </c>
      <c r="C406" s="272" t="s">
        <v>1233</v>
      </c>
      <c r="D406" s="6">
        <v>719444.49</v>
      </c>
      <c r="E406" s="6">
        <v>761131.09</v>
      </c>
      <c r="F406" s="6">
        <v>720762.51</v>
      </c>
      <c r="G406" s="6">
        <v>440073.2</v>
      </c>
      <c r="H406" s="6">
        <v>955213.29</v>
      </c>
      <c r="I406" s="6">
        <v>740637.86</v>
      </c>
      <c r="J406" s="6">
        <v>728883.51</v>
      </c>
      <c r="K406" s="6">
        <v>457530.81</v>
      </c>
      <c r="L406" s="6">
        <v>235100.72</v>
      </c>
      <c r="M406" s="6">
        <v>695149.77</v>
      </c>
      <c r="N406" s="6">
        <v>193750.41</v>
      </c>
      <c r="O406" s="6">
        <v>903755.53</v>
      </c>
    </row>
    <row r="407" spans="1:15" x14ac:dyDescent="0.25">
      <c r="A407" s="272" t="s">
        <v>58</v>
      </c>
      <c r="B407" s="272" t="s">
        <v>62</v>
      </c>
      <c r="C407" s="272" t="s">
        <v>1234</v>
      </c>
      <c r="D407" s="6">
        <v>178964.96</v>
      </c>
      <c r="E407" s="6">
        <v>256393.23</v>
      </c>
      <c r="F407" s="6">
        <v>360744.35</v>
      </c>
      <c r="G407" s="6">
        <v>718691.19</v>
      </c>
      <c r="H407" s="6">
        <v>130952.94</v>
      </c>
      <c r="I407" s="6">
        <v>821304.14</v>
      </c>
      <c r="J407" s="6">
        <v>594829.43000000005</v>
      </c>
      <c r="K407" s="6">
        <v>512491.2</v>
      </c>
      <c r="L407" s="6">
        <v>265581.63</v>
      </c>
      <c r="M407" s="6">
        <v>431015.22</v>
      </c>
      <c r="N407" s="6">
        <v>493953.8</v>
      </c>
      <c r="O407" s="6">
        <v>775788.78</v>
      </c>
    </row>
    <row r="408" spans="1:15" x14ac:dyDescent="0.25">
      <c r="A408" s="272" t="s">
        <v>58</v>
      </c>
      <c r="B408" s="272" t="s">
        <v>62</v>
      </c>
      <c r="C408" s="272" t="s">
        <v>1235</v>
      </c>
      <c r="D408" s="6">
        <v>983594.41</v>
      </c>
      <c r="E408" s="6">
        <v>644027.43999999994</v>
      </c>
      <c r="F408" s="6">
        <v>459332.61</v>
      </c>
      <c r="G408" s="6">
        <v>798842.51</v>
      </c>
      <c r="H408" s="6">
        <v>990400.15</v>
      </c>
      <c r="I408" s="6">
        <v>537087.38</v>
      </c>
      <c r="J408" s="6">
        <v>649591.52</v>
      </c>
      <c r="K408" s="6">
        <v>332818.62</v>
      </c>
      <c r="L408" s="6">
        <v>930288.29</v>
      </c>
      <c r="M408" s="6">
        <v>632891.72</v>
      </c>
      <c r="N408" s="6">
        <v>888446.21</v>
      </c>
      <c r="O408" s="6">
        <v>858430.53</v>
      </c>
    </row>
    <row r="409" spans="1:15" x14ac:dyDescent="0.25">
      <c r="A409" s="272" t="s">
        <v>58</v>
      </c>
      <c r="B409" s="272" t="s">
        <v>62</v>
      </c>
      <c r="C409" s="272" t="s">
        <v>1236</v>
      </c>
      <c r="D409" s="6">
        <v>492042</v>
      </c>
      <c r="E409" s="6">
        <v>260518.69</v>
      </c>
      <c r="F409" s="6">
        <v>168598.82</v>
      </c>
      <c r="G409" s="6">
        <v>887799.09</v>
      </c>
      <c r="H409" s="6">
        <v>995734.3</v>
      </c>
      <c r="I409" s="6">
        <v>732280.26</v>
      </c>
      <c r="J409" s="6">
        <v>325550.03000000003</v>
      </c>
      <c r="K409" s="6">
        <v>711292.57</v>
      </c>
      <c r="L409" s="6">
        <v>378056.74</v>
      </c>
      <c r="M409" s="6">
        <v>784028.14</v>
      </c>
      <c r="N409" s="6">
        <v>680364.12</v>
      </c>
      <c r="O409" s="6">
        <v>840814.69</v>
      </c>
    </row>
    <row r="410" spans="1:15" x14ac:dyDescent="0.25">
      <c r="A410" s="272" t="s">
        <v>58</v>
      </c>
      <c r="B410" s="272" t="s">
        <v>62</v>
      </c>
      <c r="C410" s="272" t="s">
        <v>1237</v>
      </c>
      <c r="D410" s="6">
        <v>899431.81</v>
      </c>
      <c r="E410" s="6">
        <v>440145.15</v>
      </c>
      <c r="F410" s="6">
        <v>424484.11</v>
      </c>
      <c r="G410" s="6">
        <v>447409.39</v>
      </c>
      <c r="H410" s="6">
        <v>929153.35</v>
      </c>
      <c r="I410" s="6">
        <v>375633.9</v>
      </c>
      <c r="J410" s="6">
        <v>822614.57</v>
      </c>
      <c r="K410" s="6">
        <v>417303.36</v>
      </c>
      <c r="L410" s="6">
        <v>293410.84999999998</v>
      </c>
      <c r="M410" s="6">
        <v>983509.65</v>
      </c>
      <c r="N410" s="6">
        <v>506443.8</v>
      </c>
      <c r="O410" s="6">
        <v>772811.56</v>
      </c>
    </row>
    <row r="411" spans="1:15" x14ac:dyDescent="0.25">
      <c r="A411" s="272" t="s">
        <v>58</v>
      </c>
      <c r="B411" s="272" t="s">
        <v>62</v>
      </c>
      <c r="C411" s="272" t="s">
        <v>1238</v>
      </c>
      <c r="D411" s="6">
        <v>653517.69999999995</v>
      </c>
      <c r="E411" s="6">
        <v>495760.65</v>
      </c>
      <c r="F411" s="6">
        <v>318006.8</v>
      </c>
      <c r="G411" s="6">
        <v>413117.77</v>
      </c>
      <c r="H411" s="6">
        <v>359057.78</v>
      </c>
      <c r="I411" s="6">
        <v>222045.77</v>
      </c>
      <c r="J411" s="6">
        <v>925746.84</v>
      </c>
      <c r="K411" s="6">
        <v>746298.89</v>
      </c>
      <c r="L411" s="6">
        <v>710188.88</v>
      </c>
      <c r="M411" s="6">
        <v>887469.82</v>
      </c>
      <c r="N411" s="6">
        <v>154952.29</v>
      </c>
      <c r="O411" s="6">
        <v>639772.9</v>
      </c>
    </row>
    <row r="412" spans="1:15" x14ac:dyDescent="0.25">
      <c r="A412" s="272" t="s">
        <v>58</v>
      </c>
      <c r="B412" s="272" t="s">
        <v>62</v>
      </c>
      <c r="C412" s="272" t="s">
        <v>1239</v>
      </c>
      <c r="D412" s="6">
        <v>262701.3</v>
      </c>
      <c r="E412" s="6">
        <v>504486.57</v>
      </c>
      <c r="F412" s="6">
        <v>484048.53</v>
      </c>
      <c r="G412" s="6">
        <v>243351.23</v>
      </c>
      <c r="H412" s="6">
        <v>891989.44</v>
      </c>
      <c r="I412" s="6">
        <v>906999.47</v>
      </c>
      <c r="J412" s="6">
        <v>949812.23</v>
      </c>
      <c r="K412" s="6">
        <v>995997.5</v>
      </c>
      <c r="L412" s="6">
        <v>260780.1</v>
      </c>
      <c r="M412" s="6">
        <v>738368.28</v>
      </c>
      <c r="N412" s="6">
        <v>141876.57999999999</v>
      </c>
      <c r="O412" s="6">
        <v>743406.15</v>
      </c>
    </row>
    <row r="413" spans="1:15" x14ac:dyDescent="0.25">
      <c r="A413" s="272" t="s">
        <v>58</v>
      </c>
      <c r="B413" s="272" t="s">
        <v>62</v>
      </c>
      <c r="C413" s="272" t="s">
        <v>1240</v>
      </c>
      <c r="D413" s="6">
        <v>622309.15</v>
      </c>
      <c r="E413" s="6">
        <v>883241.73</v>
      </c>
      <c r="F413" s="6">
        <v>845790.37</v>
      </c>
      <c r="G413" s="6">
        <v>149569.75</v>
      </c>
      <c r="H413" s="6">
        <v>706705.21</v>
      </c>
      <c r="I413" s="6">
        <v>666134.16</v>
      </c>
      <c r="J413" s="6">
        <v>763052.45</v>
      </c>
      <c r="K413" s="6">
        <v>191665.18</v>
      </c>
      <c r="L413" s="6">
        <v>422435.11</v>
      </c>
      <c r="M413" s="6">
        <v>263023.28999999998</v>
      </c>
      <c r="N413" s="6">
        <v>958190.09</v>
      </c>
      <c r="O413" s="6">
        <v>374293.42</v>
      </c>
    </row>
    <row r="414" spans="1:15" x14ac:dyDescent="0.25">
      <c r="A414" s="272" t="s">
        <v>58</v>
      </c>
      <c r="B414" s="272" t="s">
        <v>62</v>
      </c>
      <c r="C414" s="272" t="s">
        <v>1241</v>
      </c>
      <c r="D414" s="6">
        <v>518764.4</v>
      </c>
      <c r="E414" s="6">
        <v>750907.66</v>
      </c>
      <c r="F414" s="6">
        <v>828916.83</v>
      </c>
      <c r="G414" s="6">
        <v>551560.81000000006</v>
      </c>
      <c r="H414" s="6">
        <v>656150.23</v>
      </c>
      <c r="I414" s="6">
        <v>390056.32</v>
      </c>
      <c r="J414" s="6">
        <v>980560.39</v>
      </c>
      <c r="K414" s="6">
        <v>138107.79</v>
      </c>
      <c r="L414" s="6">
        <v>638944.39</v>
      </c>
      <c r="M414" s="6">
        <v>698671.85</v>
      </c>
      <c r="N414" s="6">
        <v>330873.52</v>
      </c>
      <c r="O414" s="6">
        <v>484210.67</v>
      </c>
    </row>
    <row r="415" spans="1:15" x14ac:dyDescent="0.25">
      <c r="A415" s="272" t="s">
        <v>50</v>
      </c>
      <c r="B415" s="272" t="s">
        <v>51</v>
      </c>
      <c r="C415" s="272" t="s">
        <v>152</v>
      </c>
      <c r="D415" s="6">
        <v>590989.29</v>
      </c>
      <c r="E415" s="6">
        <v>346171.42</v>
      </c>
      <c r="F415" s="6">
        <v>370725.46</v>
      </c>
      <c r="G415" s="6">
        <v>865942.21</v>
      </c>
      <c r="H415" s="6">
        <v>576390.9</v>
      </c>
      <c r="I415" s="6">
        <v>236967.74</v>
      </c>
      <c r="J415" s="6">
        <v>289390.62</v>
      </c>
      <c r="K415" s="6">
        <v>210348.06</v>
      </c>
      <c r="L415" s="6">
        <v>717495.42</v>
      </c>
      <c r="M415" s="6">
        <v>621255.25</v>
      </c>
      <c r="N415" s="6">
        <v>552867.67000000004</v>
      </c>
      <c r="O415" s="6">
        <v>886226.53</v>
      </c>
    </row>
    <row r="416" spans="1:15" x14ac:dyDescent="0.25">
      <c r="A416" s="272" t="s">
        <v>50</v>
      </c>
      <c r="B416" s="272" t="s">
        <v>51</v>
      </c>
      <c r="C416" s="272" t="s">
        <v>153</v>
      </c>
      <c r="D416" s="6">
        <v>384815.55</v>
      </c>
      <c r="E416" s="6">
        <v>921341.55</v>
      </c>
      <c r="F416" s="6">
        <v>528032.93999999994</v>
      </c>
      <c r="G416" s="6">
        <v>177478.03</v>
      </c>
      <c r="H416" s="6">
        <v>501312.96</v>
      </c>
      <c r="I416" s="6">
        <v>786825.52</v>
      </c>
      <c r="J416" s="6">
        <v>241963.67</v>
      </c>
      <c r="K416" s="6">
        <v>408046</v>
      </c>
      <c r="L416" s="6">
        <v>204759.14</v>
      </c>
      <c r="M416" s="6">
        <v>722544.55</v>
      </c>
      <c r="N416" s="6">
        <v>708267.04</v>
      </c>
      <c r="O416" s="6">
        <v>404750.55</v>
      </c>
    </row>
    <row r="417" spans="1:15" x14ac:dyDescent="0.25">
      <c r="A417" s="272" t="s">
        <v>50</v>
      </c>
      <c r="B417" s="272" t="s">
        <v>51</v>
      </c>
      <c r="C417" s="272" t="s">
        <v>154</v>
      </c>
      <c r="D417" s="6">
        <v>162292.23000000001</v>
      </c>
      <c r="E417" s="6">
        <v>149387.31</v>
      </c>
      <c r="F417" s="6">
        <v>310415.11</v>
      </c>
      <c r="G417" s="6">
        <v>832495.19</v>
      </c>
      <c r="H417" s="6">
        <v>920324.94</v>
      </c>
      <c r="I417" s="6">
        <v>300109.52</v>
      </c>
      <c r="J417" s="6">
        <v>876907.92</v>
      </c>
      <c r="K417" s="6">
        <v>828887.98</v>
      </c>
      <c r="L417" s="6">
        <v>476581.66</v>
      </c>
      <c r="M417" s="6">
        <v>360045.82</v>
      </c>
      <c r="N417" s="6">
        <v>920659.14</v>
      </c>
      <c r="O417" s="6">
        <v>294775.78999999998</v>
      </c>
    </row>
    <row r="418" spans="1:15" x14ac:dyDescent="0.25">
      <c r="A418" s="272" t="s">
        <v>50</v>
      </c>
      <c r="B418" s="272" t="s">
        <v>51</v>
      </c>
      <c r="C418" s="272" t="s">
        <v>155</v>
      </c>
      <c r="D418" s="6">
        <v>354162.12</v>
      </c>
      <c r="E418" s="6">
        <v>788070.61</v>
      </c>
      <c r="F418" s="6">
        <v>478548.12</v>
      </c>
      <c r="G418" s="6">
        <v>126330.94</v>
      </c>
      <c r="H418" s="6">
        <v>972103.34</v>
      </c>
      <c r="I418" s="6">
        <v>992392.93</v>
      </c>
      <c r="J418" s="6">
        <v>991633.74</v>
      </c>
      <c r="K418" s="6">
        <v>668173.65</v>
      </c>
      <c r="L418" s="6">
        <v>955579.73</v>
      </c>
      <c r="M418" s="6">
        <v>310766.7</v>
      </c>
      <c r="N418" s="6">
        <v>312148</v>
      </c>
      <c r="O418" s="6">
        <v>506956.46</v>
      </c>
    </row>
    <row r="419" spans="1:15" x14ac:dyDescent="0.25">
      <c r="A419" s="272" t="s">
        <v>50</v>
      </c>
      <c r="B419" s="272" t="s">
        <v>51</v>
      </c>
      <c r="C419" s="272" t="s">
        <v>156</v>
      </c>
      <c r="D419" s="6">
        <v>946502.65</v>
      </c>
      <c r="E419" s="6">
        <v>214122.87</v>
      </c>
      <c r="F419" s="6">
        <v>325558.86</v>
      </c>
      <c r="G419" s="6">
        <v>846324.52</v>
      </c>
      <c r="H419" s="6">
        <v>240230.27</v>
      </c>
      <c r="I419" s="6">
        <v>542034.51</v>
      </c>
      <c r="J419" s="6">
        <v>977337.28</v>
      </c>
      <c r="K419" s="6">
        <v>922623.82</v>
      </c>
      <c r="L419" s="6">
        <v>526626.69999999995</v>
      </c>
      <c r="M419" s="6">
        <v>790120.91</v>
      </c>
      <c r="N419" s="6">
        <v>382090.27</v>
      </c>
      <c r="O419" s="6">
        <v>233501.61</v>
      </c>
    </row>
    <row r="420" spans="1:15" x14ac:dyDescent="0.25">
      <c r="A420" s="272" t="s">
        <v>50</v>
      </c>
      <c r="B420" s="272" t="s">
        <v>51</v>
      </c>
      <c r="C420" s="272" t="s">
        <v>1242</v>
      </c>
      <c r="D420" s="6">
        <v>871703.26</v>
      </c>
      <c r="E420" s="6">
        <v>177382.48</v>
      </c>
      <c r="F420" s="6">
        <v>768405.16</v>
      </c>
      <c r="G420" s="6">
        <v>698123.96</v>
      </c>
      <c r="H420" s="6">
        <v>434951.99</v>
      </c>
      <c r="I420" s="6">
        <v>311431.67999999999</v>
      </c>
      <c r="J420" s="6">
        <v>291854.37</v>
      </c>
      <c r="K420" s="6">
        <v>496642.39</v>
      </c>
      <c r="L420" s="6">
        <v>736513.29</v>
      </c>
      <c r="M420" s="6">
        <v>466057.48</v>
      </c>
      <c r="N420" s="6">
        <v>203370.13</v>
      </c>
      <c r="O420" s="6">
        <v>154178.66</v>
      </c>
    </row>
    <row r="421" spans="1:15" x14ac:dyDescent="0.25">
      <c r="A421" s="272" t="s">
        <v>50</v>
      </c>
      <c r="B421" s="272" t="s">
        <v>51</v>
      </c>
      <c r="C421" s="272" t="s">
        <v>1243</v>
      </c>
      <c r="D421" s="6">
        <v>838233.26</v>
      </c>
      <c r="E421" s="6">
        <v>476487.38</v>
      </c>
      <c r="F421" s="6">
        <v>923056.83</v>
      </c>
      <c r="G421" s="6">
        <v>349559.87</v>
      </c>
      <c r="H421" s="6">
        <v>219611.18</v>
      </c>
      <c r="I421" s="6">
        <v>966909.96</v>
      </c>
      <c r="J421" s="6">
        <v>614162.67000000004</v>
      </c>
      <c r="K421" s="6">
        <v>485697.51</v>
      </c>
      <c r="L421" s="6">
        <v>482151.6</v>
      </c>
      <c r="M421" s="6">
        <v>880650.79</v>
      </c>
      <c r="N421" s="6">
        <v>313232.94</v>
      </c>
      <c r="O421" s="6">
        <v>212963.4</v>
      </c>
    </row>
    <row r="422" spans="1:15" x14ac:dyDescent="0.25">
      <c r="A422" s="272" t="s">
        <v>50</v>
      </c>
      <c r="B422" s="272" t="s">
        <v>51</v>
      </c>
      <c r="C422" s="272" t="s">
        <v>672</v>
      </c>
      <c r="D422" s="6">
        <v>347675.38</v>
      </c>
      <c r="E422" s="6">
        <v>704589.61</v>
      </c>
      <c r="F422" s="6">
        <v>204016.95</v>
      </c>
      <c r="G422" s="6">
        <v>948058.12</v>
      </c>
      <c r="H422" s="6">
        <v>960414.28</v>
      </c>
      <c r="I422" s="6">
        <v>239997.93</v>
      </c>
      <c r="J422" s="6">
        <v>255751.12</v>
      </c>
      <c r="K422" s="6">
        <v>156122.75</v>
      </c>
      <c r="L422" s="6">
        <v>774623.53</v>
      </c>
      <c r="M422" s="6">
        <v>144079.92000000001</v>
      </c>
      <c r="N422" s="6">
        <v>373566.15</v>
      </c>
      <c r="O422" s="6">
        <v>923129.66</v>
      </c>
    </row>
    <row r="423" spans="1:15" x14ac:dyDescent="0.25">
      <c r="A423" s="272" t="s">
        <v>50</v>
      </c>
      <c r="B423" s="272" t="s">
        <v>51</v>
      </c>
      <c r="C423" s="272" t="s">
        <v>1244</v>
      </c>
      <c r="D423" s="6">
        <v>985190.82</v>
      </c>
      <c r="E423" s="6">
        <v>322775.84000000003</v>
      </c>
      <c r="F423" s="6">
        <v>632875.18999999994</v>
      </c>
      <c r="G423" s="6">
        <v>310156.59000000003</v>
      </c>
      <c r="H423" s="6">
        <v>516023.12</v>
      </c>
      <c r="I423" s="6">
        <v>947108.58</v>
      </c>
      <c r="J423" s="6">
        <v>412710.88</v>
      </c>
      <c r="K423" s="6">
        <v>199979.08</v>
      </c>
      <c r="L423" s="6">
        <v>939064.18</v>
      </c>
      <c r="M423" s="6">
        <v>863070.03</v>
      </c>
      <c r="N423" s="6">
        <v>507276.95</v>
      </c>
      <c r="O423" s="6">
        <v>425525.79</v>
      </c>
    </row>
    <row r="424" spans="1:15" x14ac:dyDescent="0.25">
      <c r="A424" s="272" t="s">
        <v>50</v>
      </c>
      <c r="B424" s="272" t="s">
        <v>51</v>
      </c>
      <c r="C424" s="272" t="s">
        <v>1245</v>
      </c>
      <c r="D424" s="6">
        <v>456659.52</v>
      </c>
      <c r="E424" s="6">
        <v>866435.76</v>
      </c>
      <c r="F424" s="6">
        <v>135496.84</v>
      </c>
      <c r="G424" s="6">
        <v>575103.82999999996</v>
      </c>
      <c r="H424" s="6">
        <v>559454.12</v>
      </c>
      <c r="I424" s="6">
        <v>346858.51</v>
      </c>
      <c r="J424" s="6">
        <v>464359.39</v>
      </c>
      <c r="K424" s="6">
        <v>725693.01</v>
      </c>
      <c r="L424" s="6">
        <v>625642.82999999996</v>
      </c>
      <c r="M424" s="6">
        <v>603347.46</v>
      </c>
      <c r="N424" s="6">
        <v>308856.94</v>
      </c>
      <c r="O424" s="6">
        <v>978778.09</v>
      </c>
    </row>
    <row r="425" spans="1:15" x14ac:dyDescent="0.25">
      <c r="A425" s="272" t="s">
        <v>50</v>
      </c>
      <c r="B425" s="272" t="s">
        <v>51</v>
      </c>
      <c r="C425" s="272" t="s">
        <v>1246</v>
      </c>
      <c r="D425" s="6">
        <v>767891.84</v>
      </c>
      <c r="E425" s="6">
        <v>424152.94</v>
      </c>
      <c r="F425" s="6">
        <v>548073.06000000006</v>
      </c>
      <c r="G425" s="6">
        <v>950241.22</v>
      </c>
      <c r="H425" s="6">
        <v>758194.3</v>
      </c>
      <c r="I425" s="6">
        <v>576255.82999999996</v>
      </c>
      <c r="J425" s="6">
        <v>741591.56</v>
      </c>
      <c r="K425" s="6">
        <v>969377.45</v>
      </c>
      <c r="L425" s="6">
        <v>683095.3</v>
      </c>
      <c r="M425" s="6">
        <v>880327.35</v>
      </c>
      <c r="N425" s="6">
        <v>929060.98</v>
      </c>
      <c r="O425" s="6">
        <v>215964.58</v>
      </c>
    </row>
    <row r="426" spans="1:15" x14ac:dyDescent="0.25">
      <c r="A426" s="272" t="s">
        <v>50</v>
      </c>
      <c r="B426" s="272" t="s">
        <v>51</v>
      </c>
      <c r="C426" s="272" t="s">
        <v>673</v>
      </c>
      <c r="D426" s="6">
        <v>619171.62</v>
      </c>
      <c r="E426" s="6">
        <v>451529.35</v>
      </c>
      <c r="F426" s="6">
        <v>965074.65</v>
      </c>
      <c r="G426" s="6">
        <v>645474.38</v>
      </c>
      <c r="H426" s="6">
        <v>155299.82999999999</v>
      </c>
      <c r="I426" s="6">
        <v>982679.43</v>
      </c>
      <c r="J426" s="6">
        <v>373736.38</v>
      </c>
      <c r="K426" s="6">
        <v>772564.09</v>
      </c>
      <c r="L426" s="6">
        <v>372934.84</v>
      </c>
      <c r="M426" s="6">
        <v>619546.38</v>
      </c>
      <c r="N426" s="6">
        <v>904879.47</v>
      </c>
      <c r="O426" s="6">
        <v>986301.1</v>
      </c>
    </row>
    <row r="427" spans="1:15" x14ac:dyDescent="0.25">
      <c r="A427" s="272" t="s">
        <v>50</v>
      </c>
      <c r="B427" s="272" t="s">
        <v>51</v>
      </c>
      <c r="C427" s="272" t="s">
        <v>1247</v>
      </c>
      <c r="D427" s="6">
        <v>941405.37</v>
      </c>
      <c r="E427" s="6">
        <v>986983.27</v>
      </c>
      <c r="F427" s="6">
        <v>767346.74</v>
      </c>
      <c r="G427" s="6">
        <v>642362.23</v>
      </c>
      <c r="H427" s="6">
        <v>374412.29</v>
      </c>
      <c r="I427" s="6">
        <v>764564.45</v>
      </c>
      <c r="J427" s="6">
        <v>624179.06000000006</v>
      </c>
      <c r="K427" s="6">
        <v>465603.32</v>
      </c>
      <c r="L427" s="6">
        <v>605065.11</v>
      </c>
      <c r="M427" s="6">
        <v>186884.32</v>
      </c>
      <c r="N427" s="6">
        <v>580530.85</v>
      </c>
      <c r="O427" s="6">
        <v>940907.31</v>
      </c>
    </row>
    <row r="428" spans="1:15" x14ac:dyDescent="0.25">
      <c r="A428" s="272" t="s">
        <v>50</v>
      </c>
      <c r="B428" s="272" t="s">
        <v>51</v>
      </c>
      <c r="C428" s="272" t="s">
        <v>674</v>
      </c>
      <c r="D428" s="6">
        <v>736569</v>
      </c>
      <c r="E428" s="6">
        <v>251661.87</v>
      </c>
      <c r="F428" s="6">
        <v>779424.36</v>
      </c>
      <c r="G428" s="6">
        <v>405684.11</v>
      </c>
      <c r="H428" s="6">
        <v>257245.78</v>
      </c>
      <c r="I428" s="6">
        <v>638928.52</v>
      </c>
      <c r="J428" s="6">
        <v>739837.7</v>
      </c>
      <c r="K428" s="6">
        <v>489167.02</v>
      </c>
      <c r="L428" s="6">
        <v>309572.19</v>
      </c>
      <c r="M428" s="6">
        <v>486057.97</v>
      </c>
      <c r="N428" s="6">
        <v>481861.65</v>
      </c>
      <c r="O428" s="6">
        <v>287867.11</v>
      </c>
    </row>
    <row r="429" spans="1:15" x14ac:dyDescent="0.25">
      <c r="A429" s="272" t="s">
        <v>50</v>
      </c>
      <c r="B429" s="272" t="s">
        <v>51</v>
      </c>
      <c r="C429" s="272" t="s">
        <v>1248</v>
      </c>
      <c r="D429" s="6">
        <v>193563.29</v>
      </c>
      <c r="E429" s="6">
        <v>488527.9</v>
      </c>
      <c r="F429" s="6">
        <v>988189.96</v>
      </c>
      <c r="G429" s="6">
        <v>468692.24</v>
      </c>
      <c r="H429" s="6">
        <v>854700</v>
      </c>
      <c r="I429" s="6">
        <v>789659.35</v>
      </c>
      <c r="J429" s="6">
        <v>761340.82</v>
      </c>
      <c r="K429" s="6">
        <v>143443.73000000001</v>
      </c>
      <c r="L429" s="6">
        <v>121428.52</v>
      </c>
      <c r="M429" s="6">
        <v>216023.22</v>
      </c>
      <c r="N429" s="6">
        <v>683310.19</v>
      </c>
      <c r="O429" s="6">
        <v>566136.81000000006</v>
      </c>
    </row>
    <row r="430" spans="1:15" x14ac:dyDescent="0.25">
      <c r="A430" s="272" t="s">
        <v>50</v>
      </c>
      <c r="B430" s="272" t="s">
        <v>51</v>
      </c>
      <c r="C430" s="272" t="s">
        <v>1249</v>
      </c>
      <c r="D430" s="6">
        <v>693171.84</v>
      </c>
      <c r="E430" s="6">
        <v>471558.28</v>
      </c>
      <c r="F430" s="6">
        <v>862759.34</v>
      </c>
      <c r="G430" s="6">
        <v>699882.94</v>
      </c>
      <c r="H430" s="6">
        <v>317867.7</v>
      </c>
      <c r="I430" s="6">
        <v>679545.8</v>
      </c>
      <c r="J430" s="6">
        <v>327237.82</v>
      </c>
      <c r="K430" s="6">
        <v>803128.81</v>
      </c>
      <c r="L430" s="6">
        <v>181306.97</v>
      </c>
      <c r="M430" s="6">
        <v>630914.53</v>
      </c>
      <c r="N430" s="6">
        <v>634090.91</v>
      </c>
      <c r="O430" s="6">
        <v>942778.02</v>
      </c>
    </row>
    <row r="431" spans="1:15" x14ac:dyDescent="0.25">
      <c r="A431" s="272" t="s">
        <v>50</v>
      </c>
      <c r="B431" s="272" t="s">
        <v>51</v>
      </c>
      <c r="C431" s="272" t="s">
        <v>675</v>
      </c>
      <c r="D431" s="6">
        <v>130995.77</v>
      </c>
      <c r="E431" s="6">
        <v>392674.73</v>
      </c>
      <c r="F431" s="6">
        <v>655309.78</v>
      </c>
      <c r="G431" s="6">
        <v>257679.02</v>
      </c>
      <c r="H431" s="6">
        <v>996294.82</v>
      </c>
      <c r="I431" s="6">
        <v>165230.26999999999</v>
      </c>
      <c r="J431" s="6">
        <v>799002.1</v>
      </c>
      <c r="K431" s="6">
        <v>200252.79999999999</v>
      </c>
      <c r="L431" s="6">
        <v>832702.57</v>
      </c>
      <c r="M431" s="6">
        <v>134955.74</v>
      </c>
      <c r="N431" s="6">
        <v>899251.41</v>
      </c>
      <c r="O431" s="6">
        <v>492734.24</v>
      </c>
    </row>
    <row r="432" spans="1:15" x14ac:dyDescent="0.25">
      <c r="A432" s="272" t="s">
        <v>50</v>
      </c>
      <c r="B432" s="272" t="s">
        <v>51</v>
      </c>
      <c r="C432" s="272" t="s">
        <v>676</v>
      </c>
      <c r="D432" s="6">
        <v>563820.12</v>
      </c>
      <c r="E432" s="6">
        <v>942812.16000000003</v>
      </c>
      <c r="F432" s="6">
        <v>388771.47</v>
      </c>
      <c r="G432" s="6">
        <v>979761.13</v>
      </c>
      <c r="H432" s="6">
        <v>133899.54</v>
      </c>
      <c r="I432" s="6">
        <v>188117.21</v>
      </c>
      <c r="J432" s="6">
        <v>192053.03</v>
      </c>
      <c r="K432" s="6">
        <v>461690.82</v>
      </c>
      <c r="L432" s="6">
        <v>676270.24</v>
      </c>
      <c r="M432" s="6">
        <v>437262.46</v>
      </c>
      <c r="N432" s="6">
        <v>854483.11</v>
      </c>
      <c r="O432" s="6">
        <v>394357.3</v>
      </c>
    </row>
    <row r="433" spans="1:15" x14ac:dyDescent="0.25">
      <c r="A433" s="272" t="s">
        <v>50</v>
      </c>
      <c r="B433" s="272" t="s">
        <v>51</v>
      </c>
      <c r="C433" s="272" t="s">
        <v>1250</v>
      </c>
      <c r="D433" s="6">
        <v>153454.04</v>
      </c>
      <c r="E433" s="6">
        <v>641994.65</v>
      </c>
      <c r="F433" s="6">
        <v>183004.77</v>
      </c>
      <c r="G433" s="6">
        <v>206437.21</v>
      </c>
      <c r="H433" s="6">
        <v>534086.53</v>
      </c>
      <c r="I433" s="6">
        <v>962443.46</v>
      </c>
      <c r="J433" s="6">
        <v>951121.09</v>
      </c>
      <c r="K433" s="6">
        <v>771229.33</v>
      </c>
      <c r="L433" s="6">
        <v>994371.99</v>
      </c>
      <c r="M433" s="6">
        <v>381583.17</v>
      </c>
      <c r="N433" s="6">
        <v>214523.59</v>
      </c>
      <c r="O433" s="6">
        <v>788639.29</v>
      </c>
    </row>
    <row r="434" spans="1:15" x14ac:dyDescent="0.25">
      <c r="A434" s="272" t="s">
        <v>50</v>
      </c>
      <c r="B434" s="272" t="s">
        <v>51</v>
      </c>
      <c r="C434" s="272" t="s">
        <v>1251</v>
      </c>
      <c r="D434" s="6">
        <v>799245.83</v>
      </c>
      <c r="E434" s="6">
        <v>223699.72</v>
      </c>
      <c r="F434" s="6">
        <v>692417.87</v>
      </c>
      <c r="G434" s="6">
        <v>690810.42</v>
      </c>
      <c r="H434" s="6">
        <v>968578.96</v>
      </c>
      <c r="I434" s="6">
        <v>830430.74</v>
      </c>
      <c r="J434" s="6">
        <v>346828.56</v>
      </c>
      <c r="K434" s="6">
        <v>226740.11</v>
      </c>
      <c r="L434" s="6">
        <v>991946.52</v>
      </c>
      <c r="M434" s="6">
        <v>287312.37</v>
      </c>
      <c r="N434" s="6">
        <v>294625.88</v>
      </c>
      <c r="O434" s="6">
        <v>868479.15</v>
      </c>
    </row>
    <row r="435" spans="1:15" x14ac:dyDescent="0.25">
      <c r="A435" s="272" t="s">
        <v>50</v>
      </c>
      <c r="B435" s="272" t="s">
        <v>51</v>
      </c>
      <c r="C435" s="272" t="s">
        <v>1252</v>
      </c>
      <c r="D435" s="6">
        <v>733862.79</v>
      </c>
      <c r="E435" s="6">
        <v>130300.11</v>
      </c>
      <c r="F435" s="6">
        <v>633598.71</v>
      </c>
      <c r="G435" s="6">
        <v>395954.41</v>
      </c>
      <c r="H435" s="6">
        <v>526131.49</v>
      </c>
      <c r="I435" s="6">
        <v>587990.81000000006</v>
      </c>
      <c r="J435" s="6">
        <v>321783.25</v>
      </c>
      <c r="K435" s="6">
        <v>486914.8</v>
      </c>
      <c r="L435" s="6">
        <v>871108.41</v>
      </c>
      <c r="M435" s="6">
        <v>861480.67</v>
      </c>
      <c r="N435" s="6">
        <v>953518.79</v>
      </c>
      <c r="O435" s="6">
        <v>684131.13</v>
      </c>
    </row>
    <row r="436" spans="1:15" x14ac:dyDescent="0.25">
      <c r="A436" s="272" t="s">
        <v>50</v>
      </c>
      <c r="B436" s="272" t="s">
        <v>51</v>
      </c>
      <c r="C436" s="272" t="s">
        <v>1253</v>
      </c>
      <c r="D436" s="6">
        <v>252402.72</v>
      </c>
      <c r="E436" s="6">
        <v>545247.62</v>
      </c>
      <c r="F436" s="6">
        <v>416757.92</v>
      </c>
      <c r="G436" s="6">
        <v>119006.24</v>
      </c>
      <c r="H436" s="6">
        <v>666296.51</v>
      </c>
      <c r="I436" s="6">
        <v>303226.15000000002</v>
      </c>
      <c r="J436" s="6">
        <v>737342.46</v>
      </c>
      <c r="K436" s="6">
        <v>828359.33</v>
      </c>
      <c r="L436" s="6">
        <v>167790.93</v>
      </c>
      <c r="M436" s="6">
        <v>508986.93</v>
      </c>
      <c r="N436" s="6">
        <v>837645.28</v>
      </c>
      <c r="O436" s="6">
        <v>113427.2</v>
      </c>
    </row>
    <row r="437" spans="1:15" x14ac:dyDescent="0.25">
      <c r="A437" s="272" t="s">
        <v>50</v>
      </c>
      <c r="B437" s="272" t="s">
        <v>51</v>
      </c>
      <c r="C437" s="272" t="s">
        <v>1254</v>
      </c>
      <c r="D437" s="6">
        <v>160810.65</v>
      </c>
      <c r="E437" s="6">
        <v>617482.78</v>
      </c>
      <c r="F437" s="6">
        <v>765180.3</v>
      </c>
      <c r="G437" s="6">
        <v>744660.13</v>
      </c>
      <c r="H437" s="6">
        <v>505318.72</v>
      </c>
      <c r="I437" s="6">
        <v>131212.85</v>
      </c>
      <c r="J437" s="6">
        <v>532134.51</v>
      </c>
      <c r="K437" s="6">
        <v>628124.39</v>
      </c>
      <c r="L437" s="6">
        <v>228711.76</v>
      </c>
      <c r="M437" s="6">
        <v>417304.74</v>
      </c>
      <c r="N437" s="6">
        <v>271974.21999999997</v>
      </c>
      <c r="O437" s="6">
        <v>817090.23</v>
      </c>
    </row>
    <row r="438" spans="1:15" x14ac:dyDescent="0.25">
      <c r="A438" s="272" t="s">
        <v>50</v>
      </c>
      <c r="B438" s="272" t="s">
        <v>51</v>
      </c>
      <c r="C438" s="272" t="s">
        <v>1255</v>
      </c>
      <c r="D438" s="6">
        <v>209726.13</v>
      </c>
      <c r="E438" s="6">
        <v>590427.86</v>
      </c>
      <c r="F438" s="6">
        <v>316077.67</v>
      </c>
      <c r="G438" s="6">
        <v>941379.91</v>
      </c>
      <c r="H438" s="6">
        <v>930079.55</v>
      </c>
      <c r="I438" s="6">
        <v>287243.27</v>
      </c>
      <c r="J438" s="6">
        <v>339154.79</v>
      </c>
      <c r="K438" s="6">
        <v>866617.99</v>
      </c>
      <c r="L438" s="6">
        <v>470076.69</v>
      </c>
      <c r="M438" s="6">
        <v>434695.17</v>
      </c>
      <c r="N438" s="6">
        <v>916771.59</v>
      </c>
      <c r="O438" s="6">
        <v>969265.91</v>
      </c>
    </row>
    <row r="439" spans="1:15" x14ac:dyDescent="0.25">
      <c r="A439" s="272" t="s">
        <v>50</v>
      </c>
      <c r="B439" s="272" t="s">
        <v>51</v>
      </c>
      <c r="C439" s="272" t="s">
        <v>1256</v>
      </c>
      <c r="D439" s="6">
        <v>294753.65000000002</v>
      </c>
      <c r="E439" s="6">
        <v>592505.89</v>
      </c>
      <c r="F439" s="6">
        <v>513637.76</v>
      </c>
      <c r="G439" s="6">
        <v>438342.99</v>
      </c>
      <c r="H439" s="6">
        <v>136875.29999999999</v>
      </c>
      <c r="I439" s="6">
        <v>914866.02</v>
      </c>
      <c r="J439" s="6">
        <v>907678.59</v>
      </c>
      <c r="K439" s="6">
        <v>660756.65</v>
      </c>
      <c r="L439" s="6">
        <v>606695.19999999995</v>
      </c>
      <c r="M439" s="6">
        <v>127179.04</v>
      </c>
      <c r="N439" s="6">
        <v>299768.38</v>
      </c>
      <c r="O439" s="6">
        <v>821396.72</v>
      </c>
    </row>
    <row r="440" spans="1:15" x14ac:dyDescent="0.25">
      <c r="A440" s="272" t="s">
        <v>50</v>
      </c>
      <c r="B440" s="272" t="s">
        <v>51</v>
      </c>
      <c r="C440" s="272" t="s">
        <v>1257</v>
      </c>
      <c r="D440" s="6">
        <v>515977.95</v>
      </c>
      <c r="E440" s="6">
        <v>157827.95000000001</v>
      </c>
      <c r="F440" s="6">
        <v>843104.59</v>
      </c>
      <c r="G440" s="6">
        <v>269451.11</v>
      </c>
      <c r="H440" s="6">
        <v>199672.89</v>
      </c>
      <c r="I440" s="6">
        <v>630479.34</v>
      </c>
      <c r="J440" s="6">
        <v>363137.75</v>
      </c>
      <c r="K440" s="6">
        <v>659053.86</v>
      </c>
      <c r="L440" s="6">
        <v>562137.68999999994</v>
      </c>
      <c r="M440" s="6">
        <v>255987.94</v>
      </c>
      <c r="N440" s="6">
        <v>654041.93999999994</v>
      </c>
      <c r="O440" s="6">
        <v>611302.09</v>
      </c>
    </row>
    <row r="441" spans="1:15" x14ac:dyDescent="0.25">
      <c r="A441" s="272" t="s">
        <v>50</v>
      </c>
      <c r="B441" s="272" t="s">
        <v>51</v>
      </c>
      <c r="C441" s="272" t="s">
        <v>1258</v>
      </c>
      <c r="D441" s="6">
        <v>914262.34</v>
      </c>
      <c r="E441" s="6">
        <v>406233.31</v>
      </c>
      <c r="F441" s="6">
        <v>230237.05</v>
      </c>
      <c r="G441" s="6">
        <v>279175.58</v>
      </c>
      <c r="H441" s="6">
        <v>913872.91</v>
      </c>
      <c r="I441" s="6">
        <v>432784.44</v>
      </c>
      <c r="J441" s="6">
        <v>324870.06</v>
      </c>
      <c r="K441" s="6">
        <v>294963.21000000002</v>
      </c>
      <c r="L441" s="6">
        <v>644258.30000000005</v>
      </c>
      <c r="M441" s="6">
        <v>270655.76</v>
      </c>
      <c r="N441" s="6">
        <v>160131.25</v>
      </c>
      <c r="O441" s="6">
        <v>682609.54</v>
      </c>
    </row>
    <row r="442" spans="1:15" x14ac:dyDescent="0.25">
      <c r="A442" s="272" t="s">
        <v>50</v>
      </c>
      <c r="B442" s="272" t="s">
        <v>51</v>
      </c>
      <c r="C442" s="272" t="s">
        <v>1259</v>
      </c>
      <c r="D442" s="6">
        <v>691616.72</v>
      </c>
      <c r="E442" s="6">
        <v>988363.03</v>
      </c>
      <c r="F442" s="6">
        <v>763318.79</v>
      </c>
      <c r="G442" s="6">
        <v>116690.67</v>
      </c>
      <c r="H442" s="6">
        <v>230276.84</v>
      </c>
      <c r="I442" s="6">
        <v>952302.77</v>
      </c>
      <c r="J442" s="6">
        <v>767239.02</v>
      </c>
      <c r="K442" s="6">
        <v>818756.34</v>
      </c>
      <c r="L442" s="6">
        <v>833685.39</v>
      </c>
      <c r="M442" s="6">
        <v>388099.54</v>
      </c>
      <c r="N442" s="6">
        <v>852129.44</v>
      </c>
      <c r="O442" s="6">
        <v>666008.49</v>
      </c>
    </row>
    <row r="443" spans="1:15" x14ac:dyDescent="0.25">
      <c r="A443" s="272" t="s">
        <v>50</v>
      </c>
      <c r="B443" s="272" t="s">
        <v>51</v>
      </c>
      <c r="C443" s="272" t="s">
        <v>1260</v>
      </c>
      <c r="D443" s="6">
        <v>460315.8</v>
      </c>
      <c r="E443" s="6">
        <v>118338.64</v>
      </c>
      <c r="F443" s="6">
        <v>768338.12</v>
      </c>
      <c r="G443" s="6">
        <v>137836.71</v>
      </c>
      <c r="H443" s="6">
        <v>344848.42</v>
      </c>
      <c r="I443" s="6">
        <v>513951.2</v>
      </c>
      <c r="J443" s="6">
        <v>656289.27</v>
      </c>
      <c r="K443" s="6">
        <v>641711.59</v>
      </c>
      <c r="L443" s="6">
        <v>361670.27</v>
      </c>
      <c r="M443" s="6">
        <v>264390.46999999997</v>
      </c>
      <c r="N443" s="6">
        <v>925108.62</v>
      </c>
      <c r="O443" s="6">
        <v>723816.53</v>
      </c>
    </row>
    <row r="444" spans="1:15" x14ac:dyDescent="0.25">
      <c r="A444" s="272" t="s">
        <v>50</v>
      </c>
      <c r="B444" s="272" t="s">
        <v>51</v>
      </c>
      <c r="C444" s="272" t="s">
        <v>1261</v>
      </c>
      <c r="D444" s="6">
        <v>789504.38</v>
      </c>
      <c r="E444" s="6">
        <v>698684.77</v>
      </c>
      <c r="F444" s="6">
        <v>575615.57999999996</v>
      </c>
      <c r="G444" s="6">
        <v>690599.69</v>
      </c>
      <c r="H444" s="6">
        <v>452481.7</v>
      </c>
      <c r="I444" s="6">
        <v>522320.71</v>
      </c>
      <c r="J444" s="6">
        <v>293357.81</v>
      </c>
      <c r="K444" s="6">
        <v>508715.99</v>
      </c>
      <c r="L444" s="6">
        <v>982627.42</v>
      </c>
      <c r="M444" s="6">
        <v>218081.95</v>
      </c>
      <c r="N444" s="6">
        <v>331465.45</v>
      </c>
      <c r="O444" s="6">
        <v>460037.1</v>
      </c>
    </row>
    <row r="445" spans="1:15" x14ac:dyDescent="0.25">
      <c r="A445" s="272" t="s">
        <v>50</v>
      </c>
      <c r="B445" s="272" t="s">
        <v>67</v>
      </c>
      <c r="C445" s="272" t="s">
        <v>705</v>
      </c>
      <c r="D445" s="6">
        <v>522525.7</v>
      </c>
      <c r="E445" s="6">
        <v>555472.75</v>
      </c>
      <c r="F445" s="6">
        <v>444149.75</v>
      </c>
      <c r="G445" s="6">
        <v>554262.32999999996</v>
      </c>
      <c r="H445" s="6">
        <v>982447.95</v>
      </c>
      <c r="I445" s="6">
        <v>141438.39000000001</v>
      </c>
      <c r="J445" s="6">
        <v>583809.63</v>
      </c>
      <c r="K445" s="6">
        <v>970692.22</v>
      </c>
      <c r="L445" s="6">
        <v>588366.03</v>
      </c>
      <c r="M445" s="6">
        <v>600217.14</v>
      </c>
      <c r="N445" s="6">
        <v>430623.56</v>
      </c>
      <c r="O445" s="6">
        <v>407556.97</v>
      </c>
    </row>
    <row r="446" spans="1:15" x14ac:dyDescent="0.25">
      <c r="A446" s="272" t="s">
        <v>50</v>
      </c>
      <c r="B446" s="272" t="s">
        <v>67</v>
      </c>
      <c r="C446" s="272" t="s">
        <v>1262</v>
      </c>
      <c r="D446" s="6">
        <v>533090.73</v>
      </c>
      <c r="E446" s="6">
        <v>493964.89</v>
      </c>
      <c r="F446" s="6">
        <v>834003.78</v>
      </c>
      <c r="G446" s="6">
        <v>629027.89</v>
      </c>
      <c r="H446" s="6">
        <v>847544.74</v>
      </c>
      <c r="I446" s="6">
        <v>973155.35</v>
      </c>
      <c r="J446" s="6">
        <v>519948.68</v>
      </c>
      <c r="K446" s="6">
        <v>973913.23</v>
      </c>
      <c r="L446" s="6">
        <v>644885.06999999995</v>
      </c>
      <c r="M446" s="6">
        <v>949228.39</v>
      </c>
      <c r="N446" s="6">
        <v>347607.92</v>
      </c>
      <c r="O446" s="6">
        <v>133558.34</v>
      </c>
    </row>
    <row r="447" spans="1:15" x14ac:dyDescent="0.25">
      <c r="A447" s="272" t="s">
        <v>50</v>
      </c>
      <c r="B447" s="272" t="s">
        <v>67</v>
      </c>
      <c r="C447" s="272" t="s">
        <v>1263</v>
      </c>
      <c r="D447" s="6">
        <v>411162.68</v>
      </c>
      <c r="E447" s="6">
        <v>805738.98</v>
      </c>
      <c r="F447" s="6">
        <v>268415.92</v>
      </c>
      <c r="G447" s="6">
        <v>286022.25</v>
      </c>
      <c r="H447" s="6">
        <v>709963.26</v>
      </c>
      <c r="I447" s="6">
        <v>538590.55000000005</v>
      </c>
      <c r="J447" s="6">
        <v>817919.93</v>
      </c>
      <c r="K447" s="6">
        <v>266380.45</v>
      </c>
      <c r="L447" s="6">
        <v>279788.44</v>
      </c>
      <c r="M447" s="6">
        <v>647472.52</v>
      </c>
      <c r="N447" s="6">
        <v>521399.16</v>
      </c>
      <c r="O447" s="6">
        <v>479907.91</v>
      </c>
    </row>
    <row r="448" spans="1:15" x14ac:dyDescent="0.25">
      <c r="A448" s="272" t="s">
        <v>50</v>
      </c>
      <c r="B448" s="272" t="s">
        <v>67</v>
      </c>
      <c r="C448" s="272" t="s">
        <v>1264</v>
      </c>
      <c r="D448" s="6">
        <v>943575.49</v>
      </c>
      <c r="E448" s="6">
        <v>127819.63</v>
      </c>
      <c r="F448" s="6">
        <v>341771.52000000002</v>
      </c>
      <c r="G448" s="6">
        <v>158618.5</v>
      </c>
      <c r="H448" s="6">
        <v>465653.82</v>
      </c>
      <c r="I448" s="6">
        <v>238613.29</v>
      </c>
      <c r="J448" s="6">
        <v>609538.71</v>
      </c>
      <c r="K448" s="6">
        <v>213415.61</v>
      </c>
      <c r="L448" s="6">
        <v>281489.03000000003</v>
      </c>
      <c r="M448" s="6">
        <v>184089.12</v>
      </c>
      <c r="N448" s="6">
        <v>992059.61</v>
      </c>
      <c r="O448" s="6">
        <v>840795.76</v>
      </c>
    </row>
    <row r="449" spans="1:15" x14ac:dyDescent="0.25">
      <c r="A449" s="272" t="s">
        <v>50</v>
      </c>
      <c r="B449" s="272" t="s">
        <v>67</v>
      </c>
      <c r="C449" s="272" t="s">
        <v>1265</v>
      </c>
      <c r="D449" s="6">
        <v>178709.45</v>
      </c>
      <c r="E449" s="6">
        <v>484414.14</v>
      </c>
      <c r="F449" s="6">
        <v>631237.38</v>
      </c>
      <c r="G449" s="6">
        <v>997729.77</v>
      </c>
      <c r="H449" s="6">
        <v>177278.13</v>
      </c>
      <c r="I449" s="6">
        <v>678852.79</v>
      </c>
      <c r="J449" s="6">
        <v>384689.39</v>
      </c>
      <c r="K449" s="6">
        <v>587500.21</v>
      </c>
      <c r="L449" s="6">
        <v>627679.69999999995</v>
      </c>
      <c r="M449" s="6">
        <v>509094.49</v>
      </c>
      <c r="N449" s="6">
        <v>758902.8</v>
      </c>
      <c r="O449" s="6">
        <v>499139.84000000003</v>
      </c>
    </row>
    <row r="450" spans="1:15" x14ac:dyDescent="0.25">
      <c r="A450" s="272" t="s">
        <v>50</v>
      </c>
      <c r="B450" s="272" t="s">
        <v>67</v>
      </c>
      <c r="C450" s="272" t="s">
        <v>1266</v>
      </c>
      <c r="D450" s="6">
        <v>632993.35</v>
      </c>
      <c r="E450" s="6">
        <v>972456.45</v>
      </c>
      <c r="F450" s="6">
        <v>452556.31</v>
      </c>
      <c r="G450" s="6">
        <v>364360.73</v>
      </c>
      <c r="H450" s="6">
        <v>202294.84</v>
      </c>
      <c r="I450" s="6">
        <v>810395.43</v>
      </c>
      <c r="J450" s="6">
        <v>519776.8</v>
      </c>
      <c r="K450" s="6">
        <v>904224.42</v>
      </c>
      <c r="L450" s="6">
        <v>155107.5</v>
      </c>
      <c r="M450" s="6">
        <v>325021.11</v>
      </c>
      <c r="N450" s="6">
        <v>838460.8</v>
      </c>
      <c r="O450" s="6">
        <v>122135.4</v>
      </c>
    </row>
    <row r="451" spans="1:15" x14ac:dyDescent="0.25">
      <c r="A451" s="272" t="s">
        <v>50</v>
      </c>
      <c r="B451" s="272" t="s">
        <v>67</v>
      </c>
      <c r="C451" s="272" t="s">
        <v>1267</v>
      </c>
      <c r="D451" s="6">
        <v>653197.59</v>
      </c>
      <c r="E451" s="6">
        <v>981823.3</v>
      </c>
      <c r="F451" s="6">
        <v>945299.19</v>
      </c>
      <c r="G451" s="6">
        <v>349189.75</v>
      </c>
      <c r="H451" s="6">
        <v>965078.64</v>
      </c>
      <c r="I451" s="6">
        <v>186492.19</v>
      </c>
      <c r="J451" s="6">
        <v>123026.68</v>
      </c>
      <c r="K451" s="6">
        <v>239786.32</v>
      </c>
      <c r="L451" s="6">
        <v>657555.6</v>
      </c>
      <c r="M451" s="6">
        <v>623592.03</v>
      </c>
      <c r="N451" s="6">
        <v>989485.83</v>
      </c>
      <c r="O451" s="6">
        <v>748356.8</v>
      </c>
    </row>
    <row r="452" spans="1:15" x14ac:dyDescent="0.25">
      <c r="A452" s="272" t="s">
        <v>50</v>
      </c>
      <c r="B452" s="272" t="s">
        <v>67</v>
      </c>
      <c r="C452" s="272" t="s">
        <v>1268</v>
      </c>
      <c r="D452" s="6">
        <v>888255.1</v>
      </c>
      <c r="E452" s="6">
        <v>740582.32</v>
      </c>
      <c r="F452" s="6">
        <v>249163.37</v>
      </c>
      <c r="G452" s="6">
        <v>897947.84</v>
      </c>
      <c r="H452" s="6">
        <v>575131.73</v>
      </c>
      <c r="I452" s="6">
        <v>374867.93</v>
      </c>
      <c r="J452" s="6">
        <v>519724.39</v>
      </c>
      <c r="K452" s="6">
        <v>289391.14</v>
      </c>
      <c r="L452" s="6">
        <v>346375.76</v>
      </c>
      <c r="M452" s="6">
        <v>384017.83</v>
      </c>
      <c r="N452" s="6">
        <v>213473.72</v>
      </c>
      <c r="O452" s="6">
        <v>472325.03</v>
      </c>
    </row>
    <row r="453" spans="1:15" x14ac:dyDescent="0.25">
      <c r="A453" s="272" t="s">
        <v>50</v>
      </c>
      <c r="B453" s="272" t="s">
        <v>67</v>
      </c>
      <c r="C453" s="272" t="s">
        <v>1269</v>
      </c>
      <c r="D453" s="6">
        <v>600822.92000000004</v>
      </c>
      <c r="E453" s="6">
        <v>398141.34</v>
      </c>
      <c r="F453" s="6">
        <v>194859.56</v>
      </c>
      <c r="G453" s="6">
        <v>409229.09</v>
      </c>
      <c r="H453" s="6">
        <v>765966.51</v>
      </c>
      <c r="I453" s="6">
        <v>738438.34</v>
      </c>
      <c r="J453" s="6">
        <v>606747.72</v>
      </c>
      <c r="K453" s="6">
        <v>119979.65</v>
      </c>
      <c r="L453" s="6">
        <v>393010.56</v>
      </c>
      <c r="M453" s="6">
        <v>761757.9</v>
      </c>
      <c r="N453" s="6">
        <v>648906.46</v>
      </c>
      <c r="O453" s="6">
        <v>120364.72</v>
      </c>
    </row>
    <row r="454" spans="1:15" x14ac:dyDescent="0.25">
      <c r="A454" s="272" t="s">
        <v>50</v>
      </c>
      <c r="B454" s="272" t="s">
        <v>67</v>
      </c>
      <c r="C454" s="272" t="s">
        <v>1270</v>
      </c>
      <c r="D454" s="6">
        <v>335691.49</v>
      </c>
      <c r="E454" s="6">
        <v>572543</v>
      </c>
      <c r="F454" s="6">
        <v>808976.38</v>
      </c>
      <c r="G454" s="6">
        <v>358070.03</v>
      </c>
      <c r="H454" s="6">
        <v>287133.40000000002</v>
      </c>
      <c r="I454" s="6">
        <v>557670.40000000002</v>
      </c>
      <c r="J454" s="6">
        <v>497580.04</v>
      </c>
      <c r="K454" s="6">
        <v>577282.97</v>
      </c>
      <c r="L454" s="6">
        <v>498985.12</v>
      </c>
      <c r="M454" s="6">
        <v>719300.46</v>
      </c>
      <c r="N454" s="6">
        <v>425730.33</v>
      </c>
      <c r="O454" s="6">
        <v>566536.59</v>
      </c>
    </row>
    <row r="455" spans="1:15" x14ac:dyDescent="0.25">
      <c r="A455" s="272" t="s">
        <v>50</v>
      </c>
      <c r="B455" s="272" t="s">
        <v>67</v>
      </c>
      <c r="C455" s="272" t="s">
        <v>1271</v>
      </c>
      <c r="D455" s="6">
        <v>210413.34</v>
      </c>
      <c r="E455" s="6">
        <v>408381.73</v>
      </c>
      <c r="F455" s="6">
        <v>991139.86</v>
      </c>
      <c r="G455" s="6">
        <v>436930.19</v>
      </c>
      <c r="H455" s="6">
        <v>207158.99</v>
      </c>
      <c r="I455" s="6">
        <v>558794.86</v>
      </c>
      <c r="J455" s="6">
        <v>697868.41</v>
      </c>
      <c r="K455" s="6">
        <v>569693.67000000004</v>
      </c>
      <c r="L455" s="6">
        <v>940877.07</v>
      </c>
      <c r="M455" s="6">
        <v>185620.18</v>
      </c>
      <c r="N455" s="6">
        <v>645737.44999999995</v>
      </c>
      <c r="O455" s="6">
        <v>657530.06000000006</v>
      </c>
    </row>
    <row r="456" spans="1:15" x14ac:dyDescent="0.25">
      <c r="A456" s="272" t="s">
        <v>50</v>
      </c>
      <c r="B456" s="272" t="s">
        <v>67</v>
      </c>
      <c r="C456" s="272" t="s">
        <v>677</v>
      </c>
      <c r="D456" s="6">
        <v>732662.91</v>
      </c>
      <c r="E456" s="6">
        <v>600270.05000000005</v>
      </c>
      <c r="F456" s="6">
        <v>896864.68</v>
      </c>
      <c r="G456" s="6">
        <v>881362.9</v>
      </c>
      <c r="H456" s="6">
        <v>936002.92</v>
      </c>
      <c r="I456" s="6">
        <v>739609.94</v>
      </c>
      <c r="J456" s="6">
        <v>956817.99</v>
      </c>
      <c r="K456" s="6">
        <v>517340.88</v>
      </c>
      <c r="L456" s="6">
        <v>403649.9</v>
      </c>
      <c r="M456" s="6">
        <v>468049.85</v>
      </c>
      <c r="N456" s="6">
        <v>142337.67000000001</v>
      </c>
      <c r="O456" s="6">
        <v>113995.42</v>
      </c>
    </row>
    <row r="457" spans="1:15" x14ac:dyDescent="0.25">
      <c r="A457" s="272" t="s">
        <v>50</v>
      </c>
      <c r="B457" s="272" t="s">
        <v>67</v>
      </c>
      <c r="C457" s="272" t="s">
        <v>1272</v>
      </c>
      <c r="D457" s="6">
        <v>327691.88</v>
      </c>
      <c r="E457" s="6">
        <v>464672.2</v>
      </c>
      <c r="F457" s="6">
        <v>951133.66</v>
      </c>
      <c r="G457" s="6">
        <v>828034.77</v>
      </c>
      <c r="H457" s="6">
        <v>625863.18000000005</v>
      </c>
      <c r="I457" s="6">
        <v>303834.94</v>
      </c>
      <c r="J457" s="6">
        <v>780080.69</v>
      </c>
      <c r="K457" s="6">
        <v>892334.36</v>
      </c>
      <c r="L457" s="6">
        <v>641787.56999999995</v>
      </c>
      <c r="M457" s="6">
        <v>495114.49</v>
      </c>
      <c r="N457" s="6">
        <v>189323.16</v>
      </c>
      <c r="O457" s="6">
        <v>289053.68</v>
      </c>
    </row>
    <row r="458" spans="1:15" x14ac:dyDescent="0.25">
      <c r="A458" s="272" t="s">
        <v>50</v>
      </c>
      <c r="B458" s="272" t="s">
        <v>67</v>
      </c>
      <c r="C458" s="272" t="s">
        <v>1273</v>
      </c>
      <c r="D458" s="6">
        <v>156152.63</v>
      </c>
      <c r="E458" s="6">
        <v>673571.33</v>
      </c>
      <c r="F458" s="6">
        <v>759723.64</v>
      </c>
      <c r="G458" s="6">
        <v>360146.63</v>
      </c>
      <c r="H458" s="6">
        <v>628440.81999999995</v>
      </c>
      <c r="I458" s="6">
        <v>704204</v>
      </c>
      <c r="J458" s="6">
        <v>232196.09</v>
      </c>
      <c r="K458" s="6">
        <v>876582.72</v>
      </c>
      <c r="L458" s="6">
        <v>538223.29</v>
      </c>
      <c r="M458" s="6">
        <v>286958.84000000003</v>
      </c>
      <c r="N458" s="6">
        <v>327739.62</v>
      </c>
      <c r="O458" s="6">
        <v>577609.71</v>
      </c>
    </row>
    <row r="459" spans="1:15" x14ac:dyDescent="0.25">
      <c r="A459" s="272" t="s">
        <v>50</v>
      </c>
      <c r="B459" s="272" t="s">
        <v>67</v>
      </c>
      <c r="C459" s="272" t="s">
        <v>1274</v>
      </c>
      <c r="D459" s="6">
        <v>185122.01</v>
      </c>
      <c r="E459" s="6">
        <v>639927.43000000005</v>
      </c>
      <c r="F459" s="6">
        <v>418487.74</v>
      </c>
      <c r="G459" s="6">
        <v>371401.69</v>
      </c>
      <c r="H459" s="6">
        <v>438003.86</v>
      </c>
      <c r="I459" s="6">
        <v>400747.09</v>
      </c>
      <c r="J459" s="6">
        <v>508864.45</v>
      </c>
      <c r="K459" s="6">
        <v>420533.91</v>
      </c>
      <c r="L459" s="6">
        <v>854531.75</v>
      </c>
      <c r="M459" s="6">
        <v>710886.7</v>
      </c>
      <c r="N459" s="6">
        <v>545396.77</v>
      </c>
      <c r="O459" s="6">
        <v>551049.18000000005</v>
      </c>
    </row>
    <row r="460" spans="1:15" x14ac:dyDescent="0.25">
      <c r="A460" s="272" t="s">
        <v>50</v>
      </c>
      <c r="B460" s="272" t="s">
        <v>67</v>
      </c>
      <c r="C460" s="272" t="s">
        <v>1275</v>
      </c>
      <c r="D460" s="6">
        <v>339487.61</v>
      </c>
      <c r="E460" s="6">
        <v>900889.82</v>
      </c>
      <c r="F460" s="6">
        <v>715758.63</v>
      </c>
      <c r="G460" s="6">
        <v>777451.5</v>
      </c>
      <c r="H460" s="6">
        <v>179438.24</v>
      </c>
      <c r="I460" s="6">
        <v>119005.05</v>
      </c>
      <c r="J460" s="6">
        <v>327218.3</v>
      </c>
      <c r="K460" s="6">
        <v>215706.63</v>
      </c>
      <c r="L460" s="6">
        <v>862206.23</v>
      </c>
      <c r="M460" s="6">
        <v>473998.96</v>
      </c>
      <c r="N460" s="6">
        <v>662294.27</v>
      </c>
      <c r="O460" s="6">
        <v>404830.98</v>
      </c>
    </row>
    <row r="461" spans="1:15" x14ac:dyDescent="0.25">
      <c r="A461" s="272" t="s">
        <v>50</v>
      </c>
      <c r="B461" s="272" t="s">
        <v>67</v>
      </c>
      <c r="C461" s="272" t="s">
        <v>1276</v>
      </c>
      <c r="D461" s="6">
        <v>530842.22</v>
      </c>
      <c r="E461" s="6">
        <v>676938.19</v>
      </c>
      <c r="F461" s="6">
        <v>794267.74</v>
      </c>
      <c r="G461" s="6">
        <v>278054.40000000002</v>
      </c>
      <c r="H461" s="6">
        <v>726881.52</v>
      </c>
      <c r="I461" s="6">
        <v>595319.06999999995</v>
      </c>
      <c r="J461" s="6">
        <v>717181.49</v>
      </c>
      <c r="K461" s="6">
        <v>902446.89</v>
      </c>
      <c r="L461" s="6">
        <v>708117.38</v>
      </c>
      <c r="M461" s="6">
        <v>561893.96</v>
      </c>
      <c r="N461" s="6">
        <v>956857.12</v>
      </c>
      <c r="O461" s="6">
        <v>306895.83</v>
      </c>
    </row>
    <row r="462" spans="1:15" x14ac:dyDescent="0.25">
      <c r="A462" s="272" t="s">
        <v>50</v>
      </c>
      <c r="B462" s="272" t="s">
        <v>67</v>
      </c>
      <c r="C462" s="272" t="s">
        <v>678</v>
      </c>
      <c r="D462" s="6">
        <v>579174.72</v>
      </c>
      <c r="E462" s="6">
        <v>765624.12</v>
      </c>
      <c r="F462" s="6">
        <v>660471.16</v>
      </c>
      <c r="G462" s="6">
        <v>367047.33</v>
      </c>
      <c r="H462" s="6">
        <v>705477.54</v>
      </c>
      <c r="I462" s="6">
        <v>886878.97</v>
      </c>
      <c r="J462" s="6">
        <v>174095.3</v>
      </c>
      <c r="K462" s="6">
        <v>169165.43</v>
      </c>
      <c r="L462" s="6">
        <v>603353.01</v>
      </c>
      <c r="M462" s="6">
        <v>353090.91</v>
      </c>
      <c r="N462" s="6">
        <v>686090.87</v>
      </c>
      <c r="O462" s="6">
        <v>662377.86</v>
      </c>
    </row>
    <row r="463" spans="1:15" x14ac:dyDescent="0.25">
      <c r="A463" s="272" t="s">
        <v>50</v>
      </c>
      <c r="B463" s="272" t="s">
        <v>67</v>
      </c>
      <c r="C463" s="272" t="s">
        <v>1277</v>
      </c>
      <c r="D463" s="6">
        <v>348140.5</v>
      </c>
      <c r="E463" s="6">
        <v>913546.87</v>
      </c>
      <c r="F463" s="6">
        <v>522029.69</v>
      </c>
      <c r="G463" s="6">
        <v>737042.25</v>
      </c>
      <c r="H463" s="6">
        <v>501069.22</v>
      </c>
      <c r="I463" s="6">
        <v>535890.52</v>
      </c>
      <c r="J463" s="6">
        <v>138261.76999999999</v>
      </c>
      <c r="K463" s="6">
        <v>676279.77</v>
      </c>
      <c r="L463" s="6">
        <v>699836.51</v>
      </c>
      <c r="M463" s="6">
        <v>472544.12</v>
      </c>
      <c r="N463" s="6">
        <v>996016.77</v>
      </c>
      <c r="O463" s="6">
        <v>317234.51</v>
      </c>
    </row>
    <row r="464" spans="1:15" x14ac:dyDescent="0.25">
      <c r="A464" s="272" t="s">
        <v>50</v>
      </c>
      <c r="B464" s="272" t="s">
        <v>67</v>
      </c>
      <c r="C464" s="272" t="s">
        <v>1278</v>
      </c>
      <c r="D464" s="6">
        <v>568898.47</v>
      </c>
      <c r="E464" s="6">
        <v>406848.92</v>
      </c>
      <c r="F464" s="6">
        <v>154943.20000000001</v>
      </c>
      <c r="G464" s="6">
        <v>924001.69</v>
      </c>
      <c r="H464" s="6">
        <v>737621.23</v>
      </c>
      <c r="I464" s="6">
        <v>352009.4</v>
      </c>
      <c r="J464" s="6">
        <v>313048.83</v>
      </c>
      <c r="K464" s="6">
        <v>299937.53999999998</v>
      </c>
      <c r="L464" s="6">
        <v>914400.19</v>
      </c>
      <c r="M464" s="6">
        <v>895709.34</v>
      </c>
      <c r="N464" s="6">
        <v>164066.42000000001</v>
      </c>
      <c r="O464" s="6">
        <v>738323.3</v>
      </c>
    </row>
    <row r="465" spans="1:15" x14ac:dyDescent="0.25">
      <c r="A465" s="272" t="s">
        <v>50</v>
      </c>
      <c r="B465" s="272" t="s">
        <v>67</v>
      </c>
      <c r="C465" s="272" t="s">
        <v>1279</v>
      </c>
      <c r="D465" s="6">
        <v>705255.85</v>
      </c>
      <c r="E465" s="6">
        <v>928799.08</v>
      </c>
      <c r="F465" s="6">
        <v>269365.48</v>
      </c>
      <c r="G465" s="6">
        <v>818509.85</v>
      </c>
      <c r="H465" s="6">
        <v>420655.72</v>
      </c>
      <c r="I465" s="6">
        <v>873968.77</v>
      </c>
      <c r="J465" s="6">
        <v>947707.7</v>
      </c>
      <c r="K465" s="6">
        <v>262709.05</v>
      </c>
      <c r="L465" s="6">
        <v>863775.67</v>
      </c>
      <c r="M465" s="6">
        <v>353348.27</v>
      </c>
      <c r="N465" s="6">
        <v>634757.03</v>
      </c>
      <c r="O465" s="6">
        <v>790403.02</v>
      </c>
    </row>
    <row r="466" spans="1:15" x14ac:dyDescent="0.25">
      <c r="A466" s="272" t="s">
        <v>50</v>
      </c>
      <c r="B466" s="272" t="s">
        <v>67</v>
      </c>
      <c r="C466" s="272" t="s">
        <v>1280</v>
      </c>
      <c r="D466" s="6">
        <v>150219.38</v>
      </c>
      <c r="E466" s="6">
        <v>827980.14</v>
      </c>
      <c r="F466" s="6">
        <v>611234.82999999996</v>
      </c>
      <c r="G466" s="6">
        <v>655808.84</v>
      </c>
      <c r="H466" s="6">
        <v>827523.83</v>
      </c>
      <c r="I466" s="6">
        <v>931556.74</v>
      </c>
      <c r="J466" s="6">
        <v>633910.18000000005</v>
      </c>
      <c r="K466" s="6">
        <v>531174.96</v>
      </c>
      <c r="L466" s="6">
        <v>719115</v>
      </c>
      <c r="M466" s="6">
        <v>565421.48</v>
      </c>
      <c r="N466" s="6">
        <v>911673.25</v>
      </c>
      <c r="O466" s="6">
        <v>386396</v>
      </c>
    </row>
    <row r="467" spans="1:15" x14ac:dyDescent="0.25">
      <c r="A467" s="272" t="s">
        <v>50</v>
      </c>
      <c r="B467" s="272" t="s">
        <v>67</v>
      </c>
      <c r="C467" s="272" t="s">
        <v>1281</v>
      </c>
      <c r="D467" s="6">
        <v>736088.02</v>
      </c>
      <c r="E467" s="6">
        <v>629827.52</v>
      </c>
      <c r="F467" s="6">
        <v>506483.93</v>
      </c>
      <c r="G467" s="6">
        <v>317785.92</v>
      </c>
      <c r="H467" s="6">
        <v>848558.68</v>
      </c>
      <c r="I467" s="6">
        <v>431050.73</v>
      </c>
      <c r="J467" s="6">
        <v>337242.78</v>
      </c>
      <c r="K467" s="6">
        <v>376622.52</v>
      </c>
      <c r="L467" s="6">
        <v>384347.3</v>
      </c>
      <c r="M467" s="6">
        <v>527487.43999999994</v>
      </c>
      <c r="N467" s="6">
        <v>494730.87</v>
      </c>
      <c r="O467" s="6">
        <v>993252.64</v>
      </c>
    </row>
    <row r="468" spans="1:15" x14ac:dyDescent="0.25">
      <c r="A468" s="272" t="s">
        <v>50</v>
      </c>
      <c r="B468" s="272" t="s">
        <v>67</v>
      </c>
      <c r="C468" s="272" t="s">
        <v>1282</v>
      </c>
      <c r="D468" s="6">
        <v>621726.61</v>
      </c>
      <c r="E468" s="6">
        <v>262502.33</v>
      </c>
      <c r="F468" s="6">
        <v>801466.94</v>
      </c>
      <c r="G468" s="6">
        <v>832203.37</v>
      </c>
      <c r="H468" s="6">
        <v>612767.93000000005</v>
      </c>
      <c r="I468" s="6">
        <v>583707.31999999995</v>
      </c>
      <c r="J468" s="6">
        <v>617290.38</v>
      </c>
      <c r="K468" s="6">
        <v>674703.43</v>
      </c>
      <c r="L468" s="6">
        <v>910502.91</v>
      </c>
      <c r="M468" s="6">
        <v>676591.4</v>
      </c>
      <c r="N468" s="6">
        <v>603227.87</v>
      </c>
      <c r="O468" s="6">
        <v>152665.10999999999</v>
      </c>
    </row>
    <row r="469" spans="1:15" x14ac:dyDescent="0.25">
      <c r="A469" s="272" t="s">
        <v>50</v>
      </c>
      <c r="B469" s="272" t="s">
        <v>67</v>
      </c>
      <c r="C469" s="272" t="s">
        <v>1283</v>
      </c>
      <c r="D469" s="6">
        <v>286065.49</v>
      </c>
      <c r="E469" s="6">
        <v>766232.62</v>
      </c>
      <c r="F469" s="6">
        <v>969906.01</v>
      </c>
      <c r="G469" s="6">
        <v>356569.98</v>
      </c>
      <c r="H469" s="6">
        <v>149249.06</v>
      </c>
      <c r="I469" s="6">
        <v>544118.77</v>
      </c>
      <c r="J469" s="6">
        <v>825808.61</v>
      </c>
      <c r="K469" s="6">
        <v>267040.40000000002</v>
      </c>
      <c r="L469" s="6">
        <v>845623.99</v>
      </c>
      <c r="M469" s="6">
        <v>652858.54</v>
      </c>
      <c r="N469" s="6">
        <v>591032.73</v>
      </c>
      <c r="O469" s="6">
        <v>889269.99</v>
      </c>
    </row>
    <row r="470" spans="1:15" x14ac:dyDescent="0.25">
      <c r="A470" s="272" t="s">
        <v>50</v>
      </c>
      <c r="B470" s="272" t="s">
        <v>67</v>
      </c>
      <c r="C470" s="272" t="s">
        <v>1284</v>
      </c>
      <c r="D470" s="6">
        <v>753996.53</v>
      </c>
      <c r="E470" s="6">
        <v>258512.38</v>
      </c>
      <c r="F470" s="6">
        <v>708961.92</v>
      </c>
      <c r="G470" s="6">
        <v>602537.43999999994</v>
      </c>
      <c r="H470" s="6">
        <v>533719.12</v>
      </c>
      <c r="I470" s="6">
        <v>296144.55</v>
      </c>
      <c r="J470" s="6">
        <v>746577.38</v>
      </c>
      <c r="K470" s="6">
        <v>363132.41</v>
      </c>
      <c r="L470" s="6">
        <v>672332.53</v>
      </c>
      <c r="M470" s="6">
        <v>816086.56</v>
      </c>
      <c r="N470" s="6">
        <v>887055.74</v>
      </c>
      <c r="O470" s="6">
        <v>872120.45</v>
      </c>
    </row>
    <row r="471" spans="1:15" x14ac:dyDescent="0.25">
      <c r="A471" s="272" t="s">
        <v>50</v>
      </c>
      <c r="B471" s="272" t="s">
        <v>67</v>
      </c>
      <c r="C471" s="272" t="s">
        <v>679</v>
      </c>
      <c r="D471" s="6">
        <v>652093.15</v>
      </c>
      <c r="E471" s="6">
        <v>765132.29</v>
      </c>
      <c r="F471" s="6">
        <v>717932.75</v>
      </c>
      <c r="G471" s="6">
        <v>504247.97</v>
      </c>
      <c r="H471" s="6">
        <v>194179.73</v>
      </c>
      <c r="I471" s="6">
        <v>720036.44</v>
      </c>
      <c r="J471" s="6">
        <v>643642.81999999995</v>
      </c>
      <c r="K471" s="6">
        <v>883046.19</v>
      </c>
      <c r="L471" s="6">
        <v>758475.55</v>
      </c>
      <c r="M471" s="6">
        <v>846108.42</v>
      </c>
      <c r="N471" s="6">
        <v>557973.87</v>
      </c>
      <c r="O471" s="6">
        <v>714595.79</v>
      </c>
    </row>
    <row r="472" spans="1:15" x14ac:dyDescent="0.25">
      <c r="A472" s="272" t="s">
        <v>50</v>
      </c>
      <c r="B472" s="272" t="s">
        <v>67</v>
      </c>
      <c r="C472" s="272" t="s">
        <v>1285</v>
      </c>
      <c r="D472" s="6">
        <v>438505.4</v>
      </c>
      <c r="E472" s="6">
        <v>554511.43999999994</v>
      </c>
      <c r="F472" s="6">
        <v>995901.64</v>
      </c>
      <c r="G472" s="6">
        <v>724198.32</v>
      </c>
      <c r="H472" s="6">
        <v>248389.19</v>
      </c>
      <c r="I472" s="6">
        <v>883920.72</v>
      </c>
      <c r="J472" s="6">
        <v>949597.6</v>
      </c>
      <c r="K472" s="6">
        <v>160324.78</v>
      </c>
      <c r="L472" s="6">
        <v>509771.46</v>
      </c>
      <c r="M472" s="6">
        <v>209757.89</v>
      </c>
      <c r="N472" s="6">
        <v>605123.47</v>
      </c>
      <c r="O472" s="6">
        <v>664112.92000000004</v>
      </c>
    </row>
    <row r="473" spans="1:15" x14ac:dyDescent="0.25">
      <c r="A473" s="272" t="s">
        <v>50</v>
      </c>
      <c r="B473" s="272" t="s">
        <v>67</v>
      </c>
      <c r="C473" s="272" t="s">
        <v>1286</v>
      </c>
      <c r="D473" s="6">
        <v>607053.81000000006</v>
      </c>
      <c r="E473" s="6">
        <v>539925.74</v>
      </c>
      <c r="F473" s="6">
        <v>368721.21</v>
      </c>
      <c r="G473" s="6">
        <v>932218.42</v>
      </c>
      <c r="H473" s="6">
        <v>851418.88</v>
      </c>
      <c r="I473" s="6">
        <v>476477.79</v>
      </c>
      <c r="J473" s="6">
        <v>757570.32</v>
      </c>
      <c r="K473" s="6">
        <v>988316.76</v>
      </c>
      <c r="L473" s="6">
        <v>433134.77</v>
      </c>
      <c r="M473" s="6">
        <v>974418.81</v>
      </c>
      <c r="N473" s="6">
        <v>980390.89</v>
      </c>
      <c r="O473" s="6">
        <v>860579.4</v>
      </c>
    </row>
    <row r="474" spans="1:15" x14ac:dyDescent="0.25">
      <c r="A474" s="272" t="s">
        <v>50</v>
      </c>
      <c r="B474" s="272" t="s">
        <v>67</v>
      </c>
      <c r="C474" s="272" t="s">
        <v>1287</v>
      </c>
      <c r="D474" s="6">
        <v>425032.83</v>
      </c>
      <c r="E474" s="6">
        <v>430478.95</v>
      </c>
      <c r="F474" s="6">
        <v>120258.99</v>
      </c>
      <c r="G474" s="6">
        <v>786934.94</v>
      </c>
      <c r="H474" s="6">
        <v>705546.64</v>
      </c>
      <c r="I474" s="6">
        <v>238091.37</v>
      </c>
      <c r="J474" s="6">
        <v>117865.34</v>
      </c>
      <c r="K474" s="6">
        <v>338227.99</v>
      </c>
      <c r="L474" s="6">
        <v>815144.42</v>
      </c>
      <c r="M474" s="6">
        <v>250762.21</v>
      </c>
      <c r="N474" s="6">
        <v>548331.57999999996</v>
      </c>
      <c r="O474" s="6">
        <v>835299.56</v>
      </c>
    </row>
    <row r="475" spans="1:15" x14ac:dyDescent="0.25">
      <c r="A475" s="272" t="s">
        <v>50</v>
      </c>
      <c r="B475" s="272" t="s">
        <v>67</v>
      </c>
      <c r="C475" s="272" t="s">
        <v>1288</v>
      </c>
      <c r="D475" s="6">
        <v>821992.69</v>
      </c>
      <c r="E475" s="6">
        <v>788428.03</v>
      </c>
      <c r="F475" s="6">
        <v>224401.02</v>
      </c>
      <c r="G475" s="6">
        <v>451082.39</v>
      </c>
      <c r="H475" s="6">
        <v>114851.08</v>
      </c>
      <c r="I475" s="6">
        <v>258863.03</v>
      </c>
      <c r="J475" s="6">
        <v>980381.02</v>
      </c>
      <c r="K475" s="6">
        <v>891257.49</v>
      </c>
      <c r="L475" s="6">
        <v>778401.88</v>
      </c>
      <c r="M475" s="6">
        <v>228074.32</v>
      </c>
      <c r="N475" s="6">
        <v>945467.94</v>
      </c>
      <c r="O475" s="6">
        <v>606019.22</v>
      </c>
    </row>
    <row r="476" spans="1:15" x14ac:dyDescent="0.25">
      <c r="A476" s="272" t="s">
        <v>50</v>
      </c>
      <c r="B476" s="272" t="s">
        <v>67</v>
      </c>
      <c r="C476" s="272" t="s">
        <v>1289</v>
      </c>
      <c r="D476" s="6">
        <v>547605.84</v>
      </c>
      <c r="E476" s="6">
        <v>390072.93</v>
      </c>
      <c r="F476" s="6">
        <v>450840.24</v>
      </c>
      <c r="G476" s="6">
        <v>361627.06</v>
      </c>
      <c r="H476" s="6">
        <v>220570.87</v>
      </c>
      <c r="I476" s="6">
        <v>930374.39</v>
      </c>
      <c r="J476" s="6">
        <v>661835.81999999995</v>
      </c>
      <c r="K476" s="6">
        <v>556593.91</v>
      </c>
      <c r="L476" s="6">
        <v>142957.38</v>
      </c>
      <c r="M476" s="6">
        <v>592467.02</v>
      </c>
      <c r="N476" s="6">
        <v>347917.3</v>
      </c>
      <c r="O476" s="6">
        <v>978383.17</v>
      </c>
    </row>
    <row r="477" spans="1:15" x14ac:dyDescent="0.25">
      <c r="A477" s="272" t="s">
        <v>50</v>
      </c>
      <c r="B477" s="272" t="s">
        <v>67</v>
      </c>
      <c r="C477" s="272" t="s">
        <v>1290</v>
      </c>
      <c r="D477" s="6">
        <v>393079.59</v>
      </c>
      <c r="E477" s="6">
        <v>622889.06999999995</v>
      </c>
      <c r="F477" s="6">
        <v>269706.43</v>
      </c>
      <c r="G477" s="6">
        <v>508048.72</v>
      </c>
      <c r="H477" s="6">
        <v>863337.62</v>
      </c>
      <c r="I477" s="6">
        <v>310239.25</v>
      </c>
      <c r="J477" s="6">
        <v>180936.76</v>
      </c>
      <c r="K477" s="6">
        <v>221299.04</v>
      </c>
      <c r="L477" s="6">
        <v>318738.06</v>
      </c>
      <c r="M477" s="6">
        <v>809180.7</v>
      </c>
      <c r="N477" s="6">
        <v>555553.35</v>
      </c>
      <c r="O477" s="6">
        <v>263845.49</v>
      </c>
    </row>
    <row r="478" spans="1:15" x14ac:dyDescent="0.25">
      <c r="A478" s="272" t="s">
        <v>50</v>
      </c>
      <c r="B478" s="272" t="s">
        <v>67</v>
      </c>
      <c r="C478" s="272" t="s">
        <v>1291</v>
      </c>
      <c r="D478" s="6">
        <v>926320.04</v>
      </c>
      <c r="E478" s="6">
        <v>833142.23</v>
      </c>
      <c r="F478" s="6">
        <v>510615.67</v>
      </c>
      <c r="G478" s="6">
        <v>972461.31</v>
      </c>
      <c r="H478" s="6">
        <v>398990.27</v>
      </c>
      <c r="I478" s="6">
        <v>693234.79</v>
      </c>
      <c r="J478" s="6">
        <v>279210.3</v>
      </c>
      <c r="K478" s="6">
        <v>689652.08</v>
      </c>
      <c r="L478" s="6">
        <v>678134.05</v>
      </c>
      <c r="M478" s="6">
        <v>866765.51</v>
      </c>
      <c r="N478" s="6">
        <v>192365.81</v>
      </c>
      <c r="O478" s="6">
        <v>532585.62</v>
      </c>
    </row>
    <row r="479" spans="1:15" x14ac:dyDescent="0.25">
      <c r="A479" s="272" t="s">
        <v>50</v>
      </c>
      <c r="B479" s="272" t="s">
        <v>67</v>
      </c>
      <c r="C479" s="272" t="s">
        <v>1292</v>
      </c>
      <c r="D479" s="6">
        <v>267917.53000000003</v>
      </c>
      <c r="E479" s="6">
        <v>382239.68</v>
      </c>
      <c r="F479" s="6">
        <v>240348.66</v>
      </c>
      <c r="G479" s="6">
        <v>793932.02</v>
      </c>
      <c r="H479" s="6">
        <v>554283.96</v>
      </c>
      <c r="I479" s="6">
        <v>308591.08</v>
      </c>
      <c r="J479" s="6">
        <v>486984.72</v>
      </c>
      <c r="K479" s="6">
        <v>964208.3</v>
      </c>
      <c r="L479" s="6">
        <v>301042.78999999998</v>
      </c>
      <c r="M479" s="6">
        <v>911685.64</v>
      </c>
      <c r="N479" s="6">
        <v>813729.56</v>
      </c>
      <c r="O479" s="6">
        <v>722249.35</v>
      </c>
    </row>
    <row r="480" spans="1:15" x14ac:dyDescent="0.25">
      <c r="A480" s="272" t="s">
        <v>50</v>
      </c>
      <c r="B480" s="272" t="s">
        <v>67</v>
      </c>
      <c r="C480" s="272" t="s">
        <v>1293</v>
      </c>
      <c r="D480" s="6">
        <v>646903.09</v>
      </c>
      <c r="E480" s="6">
        <v>466076.63</v>
      </c>
      <c r="F480" s="6">
        <v>885659.18</v>
      </c>
      <c r="G480" s="6">
        <v>283368.05</v>
      </c>
      <c r="H480" s="6">
        <v>152033.45000000001</v>
      </c>
      <c r="I480" s="6">
        <v>723101.4</v>
      </c>
      <c r="J480" s="6">
        <v>159612.63</v>
      </c>
      <c r="K480" s="6">
        <v>742714.94</v>
      </c>
      <c r="L480" s="6">
        <v>117572.56</v>
      </c>
      <c r="M480" s="6">
        <v>145442.23000000001</v>
      </c>
      <c r="N480" s="6">
        <v>942833.21</v>
      </c>
      <c r="O480" s="6">
        <v>327956.09000000003</v>
      </c>
    </row>
    <row r="481" spans="1:15" x14ac:dyDescent="0.25">
      <c r="A481" s="272" t="s">
        <v>50</v>
      </c>
      <c r="B481" s="272" t="s">
        <v>67</v>
      </c>
      <c r="C481" s="272" t="s">
        <v>1294</v>
      </c>
      <c r="D481" s="6">
        <v>577854.52</v>
      </c>
      <c r="E481" s="6">
        <v>923510.93</v>
      </c>
      <c r="F481" s="6">
        <v>485470.6</v>
      </c>
      <c r="G481" s="6">
        <v>143996.10999999999</v>
      </c>
      <c r="H481" s="6">
        <v>727774.09</v>
      </c>
      <c r="I481" s="6">
        <v>909271.25</v>
      </c>
      <c r="J481" s="6">
        <v>685987.51</v>
      </c>
      <c r="K481" s="6">
        <v>912047.55</v>
      </c>
      <c r="L481" s="6">
        <v>855492.8</v>
      </c>
      <c r="M481" s="6">
        <v>842518.46</v>
      </c>
      <c r="N481" s="6">
        <v>303622.05</v>
      </c>
      <c r="O481" s="6">
        <v>136251.1</v>
      </c>
    </row>
    <row r="482" spans="1:15" x14ac:dyDescent="0.25">
      <c r="A482" s="272" t="s">
        <v>50</v>
      </c>
      <c r="B482" s="272" t="s">
        <v>67</v>
      </c>
      <c r="C482" s="272" t="s">
        <v>1295</v>
      </c>
      <c r="D482" s="6">
        <v>694235.89</v>
      </c>
      <c r="E482" s="6">
        <v>463512.98</v>
      </c>
      <c r="F482" s="6">
        <v>455457.53</v>
      </c>
      <c r="G482" s="6">
        <v>443949.59</v>
      </c>
      <c r="H482" s="6">
        <v>968572.66</v>
      </c>
      <c r="I482" s="6">
        <v>717059.75</v>
      </c>
      <c r="J482" s="6">
        <v>780095.31</v>
      </c>
      <c r="K482" s="6">
        <v>900217.27</v>
      </c>
      <c r="L482" s="6">
        <v>860432.17</v>
      </c>
      <c r="M482" s="6">
        <v>783771.79</v>
      </c>
      <c r="N482" s="6">
        <v>399430.6</v>
      </c>
      <c r="O482" s="6">
        <v>524346.98</v>
      </c>
    </row>
    <row r="483" spans="1:15" x14ac:dyDescent="0.25">
      <c r="A483" s="272" t="s">
        <v>50</v>
      </c>
      <c r="B483" s="272" t="s">
        <v>67</v>
      </c>
      <c r="C483" s="272" t="s">
        <v>1296</v>
      </c>
      <c r="D483" s="6">
        <v>665871.94999999995</v>
      </c>
      <c r="E483" s="6">
        <v>309249.71999999997</v>
      </c>
      <c r="F483" s="6">
        <v>706936.67</v>
      </c>
      <c r="G483" s="6">
        <v>429311.94</v>
      </c>
      <c r="H483" s="6">
        <v>197983.16</v>
      </c>
      <c r="I483" s="6">
        <v>747946.5</v>
      </c>
      <c r="J483" s="6">
        <v>905680.35</v>
      </c>
      <c r="K483" s="6">
        <v>790159.94</v>
      </c>
      <c r="L483" s="6">
        <v>209246.37</v>
      </c>
      <c r="M483" s="6">
        <v>691413.75</v>
      </c>
      <c r="N483" s="6">
        <v>873351.9</v>
      </c>
      <c r="O483" s="6">
        <v>121929.8</v>
      </c>
    </row>
    <row r="484" spans="1:15" x14ac:dyDescent="0.25">
      <c r="A484" s="272" t="s">
        <v>50</v>
      </c>
      <c r="B484" s="272" t="s">
        <v>67</v>
      </c>
      <c r="C484" s="272" t="s">
        <v>1297</v>
      </c>
      <c r="D484" s="6">
        <v>595081.41</v>
      </c>
      <c r="E484" s="6">
        <v>996368.76</v>
      </c>
      <c r="F484" s="6">
        <v>603946.84</v>
      </c>
      <c r="G484" s="6">
        <v>930098.44</v>
      </c>
      <c r="H484" s="6">
        <v>719599.84</v>
      </c>
      <c r="I484" s="6">
        <v>465823.09</v>
      </c>
      <c r="J484" s="6">
        <v>721726.48</v>
      </c>
      <c r="K484" s="6">
        <v>981552.11</v>
      </c>
      <c r="L484" s="6">
        <v>718966</v>
      </c>
      <c r="M484" s="6">
        <v>295328.71999999997</v>
      </c>
      <c r="N484" s="6">
        <v>808178.48</v>
      </c>
      <c r="O484" s="6">
        <v>858959.32</v>
      </c>
    </row>
    <row r="485" spans="1:15" x14ac:dyDescent="0.25">
      <c r="A485" s="272" t="s">
        <v>50</v>
      </c>
      <c r="B485" s="272" t="s">
        <v>67</v>
      </c>
      <c r="C485" s="272" t="s">
        <v>1298</v>
      </c>
      <c r="D485" s="6">
        <v>778023.73</v>
      </c>
      <c r="E485" s="6">
        <v>922775.88</v>
      </c>
      <c r="F485" s="6">
        <v>308053.36</v>
      </c>
      <c r="G485" s="6">
        <v>587806.5</v>
      </c>
      <c r="H485" s="6">
        <v>546541</v>
      </c>
      <c r="I485" s="6">
        <v>255891.05</v>
      </c>
      <c r="J485" s="6">
        <v>933133.42</v>
      </c>
      <c r="K485" s="6">
        <v>824694.09</v>
      </c>
      <c r="L485" s="6">
        <v>147781.66</v>
      </c>
      <c r="M485" s="6">
        <v>532474.51</v>
      </c>
      <c r="N485" s="6">
        <v>122883.77</v>
      </c>
      <c r="O485" s="6">
        <v>191894.96</v>
      </c>
    </row>
    <row r="486" spans="1:15" x14ac:dyDescent="0.25">
      <c r="A486" s="272" t="s">
        <v>50</v>
      </c>
      <c r="B486" s="272" t="s">
        <v>67</v>
      </c>
      <c r="C486" s="272" t="s">
        <v>1299</v>
      </c>
      <c r="D486" s="6">
        <v>801387.58</v>
      </c>
      <c r="E486" s="6">
        <v>966618.17</v>
      </c>
      <c r="F486" s="6">
        <v>919356.25</v>
      </c>
      <c r="G486" s="6">
        <v>380680.27</v>
      </c>
      <c r="H486" s="6">
        <v>177017.5</v>
      </c>
      <c r="I486" s="6">
        <v>483042.53</v>
      </c>
      <c r="J486" s="6">
        <v>746935.69</v>
      </c>
      <c r="K486" s="6">
        <v>929186.1</v>
      </c>
      <c r="L486" s="6">
        <v>846637.21</v>
      </c>
      <c r="M486" s="6">
        <v>730317.88</v>
      </c>
      <c r="N486" s="6">
        <v>939597.09</v>
      </c>
      <c r="O486" s="6">
        <v>990438.62</v>
      </c>
    </row>
    <row r="487" spans="1:15" x14ac:dyDescent="0.25">
      <c r="A487" s="272" t="s">
        <v>50</v>
      </c>
      <c r="B487" s="272" t="s">
        <v>157</v>
      </c>
      <c r="C487" s="272" t="s">
        <v>706</v>
      </c>
      <c r="D487" s="6">
        <v>807743.76</v>
      </c>
      <c r="E487" s="6">
        <v>392242.02</v>
      </c>
      <c r="F487" s="6">
        <v>422596.35</v>
      </c>
      <c r="G487" s="6">
        <v>916987.78</v>
      </c>
      <c r="H487" s="6">
        <v>967822</v>
      </c>
      <c r="I487" s="6">
        <v>427419.55</v>
      </c>
      <c r="J487" s="6">
        <v>978637.6</v>
      </c>
      <c r="K487" s="6">
        <v>920820.84</v>
      </c>
      <c r="L487" s="6">
        <v>732322.48</v>
      </c>
      <c r="M487" s="6">
        <v>694902.58</v>
      </c>
      <c r="N487" s="6">
        <v>200130.16</v>
      </c>
      <c r="O487" s="6">
        <v>206739.98</v>
      </c>
    </row>
    <row r="488" spans="1:15" x14ac:dyDescent="0.25">
      <c r="A488" s="272" t="s">
        <v>50</v>
      </c>
      <c r="B488" s="272" t="s">
        <v>157</v>
      </c>
      <c r="C488" s="272" t="s">
        <v>1300</v>
      </c>
      <c r="D488" s="6">
        <v>155158.99</v>
      </c>
      <c r="E488" s="6">
        <v>578786.72</v>
      </c>
      <c r="F488" s="6">
        <v>908289.62</v>
      </c>
      <c r="G488" s="6">
        <v>528350.81000000006</v>
      </c>
      <c r="H488" s="6">
        <v>275507.76</v>
      </c>
      <c r="I488" s="6">
        <v>122977.93</v>
      </c>
      <c r="J488" s="6">
        <v>452586.67</v>
      </c>
      <c r="K488" s="6">
        <v>829581.02</v>
      </c>
      <c r="L488" s="6">
        <v>579610.06000000006</v>
      </c>
      <c r="M488" s="6">
        <v>833995.5</v>
      </c>
      <c r="N488" s="6">
        <v>515954.84</v>
      </c>
      <c r="O488" s="6">
        <v>348987.46</v>
      </c>
    </row>
    <row r="489" spans="1:15" x14ac:dyDescent="0.25">
      <c r="A489" s="272" t="s">
        <v>50</v>
      </c>
      <c r="B489" s="272" t="s">
        <v>157</v>
      </c>
      <c r="C489" s="272" t="s">
        <v>680</v>
      </c>
      <c r="D489" s="6">
        <v>982355.53</v>
      </c>
      <c r="E489" s="6">
        <v>180697.17</v>
      </c>
      <c r="F489" s="6">
        <v>641999.41</v>
      </c>
      <c r="G489" s="6">
        <v>816044.2</v>
      </c>
      <c r="H489" s="6">
        <v>198329.99</v>
      </c>
      <c r="I489" s="6">
        <v>706512.85</v>
      </c>
      <c r="J489" s="6">
        <v>801787.46</v>
      </c>
      <c r="K489" s="6">
        <v>173789.14</v>
      </c>
      <c r="L489" s="6">
        <v>136669.73000000001</v>
      </c>
      <c r="M489" s="6">
        <v>243357.07</v>
      </c>
      <c r="N489" s="6">
        <v>360674.67</v>
      </c>
      <c r="O489" s="6">
        <v>823367.46</v>
      </c>
    </row>
    <row r="490" spans="1:15" x14ac:dyDescent="0.25">
      <c r="A490" s="272" t="s">
        <v>50</v>
      </c>
      <c r="B490" s="272" t="s">
        <v>157</v>
      </c>
      <c r="C490" s="272" t="s">
        <v>1301</v>
      </c>
      <c r="D490" s="6">
        <v>926275.2</v>
      </c>
      <c r="E490" s="6">
        <v>161179.34</v>
      </c>
      <c r="F490" s="6">
        <v>245827.58</v>
      </c>
      <c r="G490" s="6">
        <v>243236.01</v>
      </c>
      <c r="H490" s="6">
        <v>141430.54</v>
      </c>
      <c r="I490" s="6">
        <v>506330.22</v>
      </c>
      <c r="J490" s="6">
        <v>743071.78</v>
      </c>
      <c r="K490" s="6">
        <v>624606.68999999994</v>
      </c>
      <c r="L490" s="6">
        <v>218888.15</v>
      </c>
      <c r="M490" s="6">
        <v>516696.27</v>
      </c>
      <c r="N490" s="6">
        <v>645469.51</v>
      </c>
      <c r="O490" s="6">
        <v>784122.88</v>
      </c>
    </row>
    <row r="491" spans="1:15" x14ac:dyDescent="0.25">
      <c r="A491" s="272" t="s">
        <v>50</v>
      </c>
      <c r="B491" s="272" t="s">
        <v>157</v>
      </c>
      <c r="C491" s="272" t="s">
        <v>1302</v>
      </c>
      <c r="D491" s="6">
        <v>611598.03</v>
      </c>
      <c r="E491" s="6">
        <v>397405.47</v>
      </c>
      <c r="F491" s="6">
        <v>781143.63</v>
      </c>
      <c r="G491" s="6">
        <v>570496.31000000006</v>
      </c>
      <c r="H491" s="6">
        <v>263997.68</v>
      </c>
      <c r="I491" s="6">
        <v>197502.85</v>
      </c>
      <c r="J491" s="6">
        <v>217974.35</v>
      </c>
      <c r="K491" s="6">
        <v>469882.63</v>
      </c>
      <c r="L491" s="6">
        <v>775393.98</v>
      </c>
      <c r="M491" s="6">
        <v>620063.76</v>
      </c>
      <c r="N491" s="6">
        <v>555761.98</v>
      </c>
      <c r="O491" s="6">
        <v>829656.24</v>
      </c>
    </row>
    <row r="492" spans="1:15" x14ac:dyDescent="0.25">
      <c r="A492" s="272" t="s">
        <v>50</v>
      </c>
      <c r="B492" s="272" t="s">
        <v>157</v>
      </c>
      <c r="C492" s="272" t="s">
        <v>681</v>
      </c>
      <c r="D492" s="6">
        <v>509934.18</v>
      </c>
      <c r="E492" s="6">
        <v>871073.31</v>
      </c>
      <c r="F492" s="6">
        <v>312378.65000000002</v>
      </c>
      <c r="G492" s="6">
        <v>709803.28</v>
      </c>
      <c r="H492" s="6">
        <v>888190.85</v>
      </c>
      <c r="I492" s="6">
        <v>925171.26</v>
      </c>
      <c r="J492" s="6">
        <v>708354.09</v>
      </c>
      <c r="K492" s="6">
        <v>498408.5</v>
      </c>
      <c r="L492" s="6">
        <v>734355.74</v>
      </c>
      <c r="M492" s="6">
        <v>295095.52</v>
      </c>
      <c r="N492" s="6">
        <v>788923.73</v>
      </c>
      <c r="O492" s="6">
        <v>503446.73</v>
      </c>
    </row>
    <row r="493" spans="1:15" x14ac:dyDescent="0.25">
      <c r="A493" s="272" t="s">
        <v>50</v>
      </c>
      <c r="B493" s="272" t="s">
        <v>157</v>
      </c>
      <c r="C493" s="272" t="s">
        <v>1303</v>
      </c>
      <c r="D493" s="6">
        <v>845638.1</v>
      </c>
      <c r="E493" s="6">
        <v>435170.52</v>
      </c>
      <c r="F493" s="6">
        <v>862227.28</v>
      </c>
      <c r="G493" s="6">
        <v>585959.31999999995</v>
      </c>
      <c r="H493" s="6">
        <v>539099.53</v>
      </c>
      <c r="I493" s="6">
        <v>492899.09</v>
      </c>
      <c r="J493" s="6">
        <v>703145.52</v>
      </c>
      <c r="K493" s="6">
        <v>535053.5</v>
      </c>
      <c r="L493" s="6">
        <v>807736.54</v>
      </c>
      <c r="M493" s="6">
        <v>118155.04</v>
      </c>
      <c r="N493" s="6">
        <v>342432.86</v>
      </c>
      <c r="O493" s="6">
        <v>409061.45</v>
      </c>
    </row>
    <row r="494" spans="1:15" x14ac:dyDescent="0.25">
      <c r="A494" s="272" t="s">
        <v>50</v>
      </c>
      <c r="B494" s="272" t="s">
        <v>157</v>
      </c>
      <c r="C494" s="272" t="s">
        <v>1304</v>
      </c>
      <c r="D494" s="6">
        <v>929359.82</v>
      </c>
      <c r="E494" s="6">
        <v>183988.7</v>
      </c>
      <c r="F494" s="6">
        <v>743519.48</v>
      </c>
      <c r="G494" s="6">
        <v>546039.62</v>
      </c>
      <c r="H494" s="6">
        <v>841715.18</v>
      </c>
      <c r="I494" s="6">
        <v>764292.88</v>
      </c>
      <c r="J494" s="6">
        <v>822220.76</v>
      </c>
      <c r="K494" s="6">
        <v>544939.09</v>
      </c>
      <c r="L494" s="6">
        <v>364469.09</v>
      </c>
      <c r="M494" s="6">
        <v>243172.74</v>
      </c>
      <c r="N494" s="6">
        <v>775441.64</v>
      </c>
      <c r="O494" s="6">
        <v>749961.88</v>
      </c>
    </row>
    <row r="495" spans="1:15" x14ac:dyDescent="0.25">
      <c r="A495" s="272" t="s">
        <v>50</v>
      </c>
      <c r="B495" s="272" t="s">
        <v>157</v>
      </c>
      <c r="C495" s="272" t="s">
        <v>1305</v>
      </c>
      <c r="D495" s="6">
        <v>257472.41</v>
      </c>
      <c r="E495" s="6">
        <v>205437.75</v>
      </c>
      <c r="F495" s="6">
        <v>277267.05</v>
      </c>
      <c r="G495" s="6">
        <v>267317.34999999998</v>
      </c>
      <c r="H495" s="6">
        <v>368461.19</v>
      </c>
      <c r="I495" s="6">
        <v>786765.95</v>
      </c>
      <c r="J495" s="6">
        <v>128385.14</v>
      </c>
      <c r="K495" s="6">
        <v>668285.06999999995</v>
      </c>
      <c r="L495" s="6">
        <v>415065.85</v>
      </c>
      <c r="M495" s="6">
        <v>450539.38</v>
      </c>
      <c r="N495" s="6">
        <v>530333.19999999995</v>
      </c>
      <c r="O495" s="6">
        <v>178490.38</v>
      </c>
    </row>
    <row r="496" spans="1:15" x14ac:dyDescent="0.25">
      <c r="A496" s="272" t="s">
        <v>50</v>
      </c>
      <c r="B496" s="272" t="s">
        <v>157</v>
      </c>
      <c r="C496" s="272" t="s">
        <v>682</v>
      </c>
      <c r="D496" s="6">
        <v>715438.21</v>
      </c>
      <c r="E496" s="6">
        <v>775158.94</v>
      </c>
      <c r="F496" s="6">
        <v>949724.39</v>
      </c>
      <c r="G496" s="6">
        <v>959823.77</v>
      </c>
      <c r="H496" s="6">
        <v>120464.26</v>
      </c>
      <c r="I496" s="6">
        <v>605210.25</v>
      </c>
      <c r="J496" s="6">
        <v>609639.03</v>
      </c>
      <c r="K496" s="6">
        <v>311153.31</v>
      </c>
      <c r="L496" s="6">
        <v>334887.17</v>
      </c>
      <c r="M496" s="6">
        <v>700688.8</v>
      </c>
      <c r="N496" s="6">
        <v>393407.07</v>
      </c>
      <c r="O496" s="6">
        <v>788396.84</v>
      </c>
    </row>
    <row r="497" spans="1:15" x14ac:dyDescent="0.25">
      <c r="A497" s="272" t="s">
        <v>50</v>
      </c>
      <c r="B497" s="272" t="s">
        <v>157</v>
      </c>
      <c r="C497" s="272" t="s">
        <v>1306</v>
      </c>
      <c r="D497" s="6">
        <v>341531.64</v>
      </c>
      <c r="E497" s="6">
        <v>649289.98</v>
      </c>
      <c r="F497" s="6">
        <v>185558.39</v>
      </c>
      <c r="G497" s="6">
        <v>156579.12</v>
      </c>
      <c r="H497" s="6">
        <v>990263.72</v>
      </c>
      <c r="I497" s="6">
        <v>602019.75</v>
      </c>
      <c r="J497" s="6">
        <v>500526.14</v>
      </c>
      <c r="K497" s="6">
        <v>387906.68</v>
      </c>
      <c r="L497" s="6">
        <v>277746.27</v>
      </c>
      <c r="M497" s="6">
        <v>581774.06999999995</v>
      </c>
      <c r="N497" s="6">
        <v>157466.20000000001</v>
      </c>
      <c r="O497" s="6">
        <v>336810.08</v>
      </c>
    </row>
    <row r="498" spans="1:15" x14ac:dyDescent="0.25">
      <c r="A498" s="272" t="s">
        <v>50</v>
      </c>
      <c r="B498" s="272" t="s">
        <v>157</v>
      </c>
      <c r="C498" s="272" t="s">
        <v>1307</v>
      </c>
      <c r="D498" s="6">
        <v>163505.22</v>
      </c>
      <c r="E498" s="6">
        <v>365816.76</v>
      </c>
      <c r="F498" s="6">
        <v>545297.41</v>
      </c>
      <c r="G498" s="6">
        <v>391609.72</v>
      </c>
      <c r="H498" s="6">
        <v>653913.24</v>
      </c>
      <c r="I498" s="6">
        <v>706048.81</v>
      </c>
      <c r="J498" s="6">
        <v>746714.42</v>
      </c>
      <c r="K498" s="6">
        <v>191794.62</v>
      </c>
      <c r="L498" s="6">
        <v>353379.64</v>
      </c>
      <c r="M498" s="6">
        <v>225158.78</v>
      </c>
      <c r="N498" s="6">
        <v>914572.36</v>
      </c>
      <c r="O498" s="6">
        <v>699505.61</v>
      </c>
    </row>
    <row r="499" spans="1:15" x14ac:dyDescent="0.25">
      <c r="A499" s="272" t="s">
        <v>50</v>
      </c>
      <c r="B499" s="272" t="s">
        <v>157</v>
      </c>
      <c r="C499" s="272" t="s">
        <v>683</v>
      </c>
      <c r="D499" s="6">
        <v>850583.4</v>
      </c>
      <c r="E499" s="6">
        <v>903453.55</v>
      </c>
      <c r="F499" s="6">
        <v>395804.08</v>
      </c>
      <c r="G499" s="6">
        <v>411648.93</v>
      </c>
      <c r="H499" s="6">
        <v>313407.39</v>
      </c>
      <c r="I499" s="6">
        <v>643058.93000000005</v>
      </c>
      <c r="J499" s="6">
        <v>755132.1</v>
      </c>
      <c r="K499" s="6">
        <v>606244.59</v>
      </c>
      <c r="L499" s="6">
        <v>270861.39</v>
      </c>
      <c r="M499" s="6">
        <v>949074.7</v>
      </c>
      <c r="N499" s="6">
        <v>146612.21</v>
      </c>
      <c r="O499" s="6">
        <v>738038.99</v>
      </c>
    </row>
    <row r="500" spans="1:15" x14ac:dyDescent="0.25">
      <c r="A500" s="272" t="s">
        <v>50</v>
      </c>
      <c r="B500" s="272" t="s">
        <v>157</v>
      </c>
      <c r="C500" s="272" t="s">
        <v>1308</v>
      </c>
      <c r="D500" s="6">
        <v>305336.46999999997</v>
      </c>
      <c r="E500" s="6">
        <v>881738.7</v>
      </c>
      <c r="F500" s="6">
        <v>644107.27</v>
      </c>
      <c r="G500" s="6">
        <v>323653.65000000002</v>
      </c>
      <c r="H500" s="6">
        <v>256151.14</v>
      </c>
      <c r="I500" s="6">
        <v>911324.71</v>
      </c>
      <c r="J500" s="6">
        <v>200472.94</v>
      </c>
      <c r="K500" s="6">
        <v>533894.25</v>
      </c>
      <c r="L500" s="6">
        <v>276775.95</v>
      </c>
      <c r="M500" s="6">
        <v>291898.59999999998</v>
      </c>
      <c r="N500" s="6">
        <v>368826.42</v>
      </c>
      <c r="O500" s="6">
        <v>618602.71</v>
      </c>
    </row>
    <row r="501" spans="1:15" x14ac:dyDescent="0.25">
      <c r="A501" s="272" t="s">
        <v>50</v>
      </c>
      <c r="B501" s="272" t="s">
        <v>157</v>
      </c>
      <c r="C501" s="272" t="s">
        <v>1309</v>
      </c>
      <c r="D501" s="6">
        <v>144610.57</v>
      </c>
      <c r="E501" s="6">
        <v>272905.36</v>
      </c>
      <c r="F501" s="6">
        <v>496326.6</v>
      </c>
      <c r="G501" s="6">
        <v>651631.68000000005</v>
      </c>
      <c r="H501" s="6">
        <v>531741.03</v>
      </c>
      <c r="I501" s="6">
        <v>905248.43</v>
      </c>
      <c r="J501" s="6">
        <v>602818.31000000006</v>
      </c>
      <c r="K501" s="6">
        <v>214990.06</v>
      </c>
      <c r="L501" s="6">
        <v>715904.83</v>
      </c>
      <c r="M501" s="6">
        <v>515213.3</v>
      </c>
      <c r="N501" s="6">
        <v>221389.24</v>
      </c>
      <c r="O501" s="6">
        <v>426021.92</v>
      </c>
    </row>
    <row r="502" spans="1:15" x14ac:dyDescent="0.25">
      <c r="A502" s="272" t="s">
        <v>50</v>
      </c>
      <c r="B502" s="272" t="s">
        <v>157</v>
      </c>
      <c r="C502" s="272" t="s">
        <v>1310</v>
      </c>
      <c r="D502" s="6">
        <v>414397.98</v>
      </c>
      <c r="E502" s="6">
        <v>144221.07</v>
      </c>
      <c r="F502" s="6">
        <v>357720.71</v>
      </c>
      <c r="G502" s="6">
        <v>412368.47</v>
      </c>
      <c r="H502" s="6">
        <v>429391.98</v>
      </c>
      <c r="I502" s="6">
        <v>417980.18</v>
      </c>
      <c r="J502" s="6">
        <v>804370.26</v>
      </c>
      <c r="K502" s="6">
        <v>529517.19999999995</v>
      </c>
      <c r="L502" s="6">
        <v>238580.83</v>
      </c>
      <c r="M502" s="6">
        <v>249262.98</v>
      </c>
      <c r="N502" s="6">
        <v>369747.18</v>
      </c>
      <c r="O502" s="6">
        <v>116296.72</v>
      </c>
    </row>
    <row r="503" spans="1:15" x14ac:dyDescent="0.25">
      <c r="A503" s="272" t="s">
        <v>50</v>
      </c>
      <c r="B503" s="272" t="s">
        <v>157</v>
      </c>
      <c r="C503" s="272" t="s">
        <v>1311</v>
      </c>
      <c r="D503" s="6">
        <v>771921.78</v>
      </c>
      <c r="E503" s="6">
        <v>715636.69</v>
      </c>
      <c r="F503" s="6">
        <v>861072.84</v>
      </c>
      <c r="G503" s="6">
        <v>265055.46999999997</v>
      </c>
      <c r="H503" s="6">
        <v>547317.18999999994</v>
      </c>
      <c r="I503" s="6">
        <v>832549.53</v>
      </c>
      <c r="J503" s="6">
        <v>114219.87</v>
      </c>
      <c r="K503" s="6">
        <v>581603.18000000005</v>
      </c>
      <c r="L503" s="6">
        <v>956114.75</v>
      </c>
      <c r="M503" s="6">
        <v>323467.62</v>
      </c>
      <c r="N503" s="6">
        <v>988386.43</v>
      </c>
      <c r="O503" s="6">
        <v>223565.39</v>
      </c>
    </row>
    <row r="504" spans="1:15" x14ac:dyDescent="0.25">
      <c r="A504" s="272" t="s">
        <v>50</v>
      </c>
      <c r="B504" s="272" t="s">
        <v>157</v>
      </c>
      <c r="C504" s="272" t="s">
        <v>684</v>
      </c>
      <c r="D504" s="6">
        <v>566775.44999999995</v>
      </c>
      <c r="E504" s="6">
        <v>959027.62</v>
      </c>
      <c r="F504" s="6">
        <v>942011.89</v>
      </c>
      <c r="G504" s="6">
        <v>456758.02</v>
      </c>
      <c r="H504" s="6">
        <v>969593.98</v>
      </c>
      <c r="I504" s="6">
        <v>951729.91</v>
      </c>
      <c r="J504" s="6">
        <v>186141.13</v>
      </c>
      <c r="K504" s="6">
        <v>376487.6</v>
      </c>
      <c r="L504" s="6">
        <v>932843.56</v>
      </c>
      <c r="M504" s="6">
        <v>672887.88</v>
      </c>
      <c r="N504" s="6">
        <v>773248.89</v>
      </c>
      <c r="O504" s="6">
        <v>182624.99</v>
      </c>
    </row>
    <row r="505" spans="1:15" x14ac:dyDescent="0.25">
      <c r="A505" s="272" t="s">
        <v>50</v>
      </c>
      <c r="B505" s="272" t="s">
        <v>157</v>
      </c>
      <c r="C505" s="272" t="s">
        <v>1312</v>
      </c>
      <c r="D505" s="6">
        <v>611273.49</v>
      </c>
      <c r="E505" s="6">
        <v>248025.83</v>
      </c>
      <c r="F505" s="6">
        <v>713407.99</v>
      </c>
      <c r="G505" s="6">
        <v>279486.67</v>
      </c>
      <c r="H505" s="6">
        <v>557788.41</v>
      </c>
      <c r="I505" s="6">
        <v>160749.13</v>
      </c>
      <c r="J505" s="6">
        <v>956173.89</v>
      </c>
      <c r="K505" s="6">
        <v>158020.21</v>
      </c>
      <c r="L505" s="6">
        <v>781119.83</v>
      </c>
      <c r="M505" s="6">
        <v>506101.88</v>
      </c>
      <c r="N505" s="6">
        <v>886164.76</v>
      </c>
      <c r="O505" s="6">
        <v>452635.44</v>
      </c>
    </row>
    <row r="506" spans="1:15" x14ac:dyDescent="0.25">
      <c r="A506" s="272" t="s">
        <v>50</v>
      </c>
      <c r="B506" s="272" t="s">
        <v>157</v>
      </c>
      <c r="C506" s="272" t="s">
        <v>1313</v>
      </c>
      <c r="D506" s="6">
        <v>663724.89</v>
      </c>
      <c r="E506" s="6">
        <v>470204.11</v>
      </c>
      <c r="F506" s="6">
        <v>786418.97</v>
      </c>
      <c r="G506" s="6">
        <v>904014.43</v>
      </c>
      <c r="H506" s="6">
        <v>844043.94</v>
      </c>
      <c r="I506" s="6">
        <v>272263.24</v>
      </c>
      <c r="J506" s="6">
        <v>164370.21</v>
      </c>
      <c r="K506" s="6">
        <v>252296.55</v>
      </c>
      <c r="L506" s="6">
        <v>519966.78</v>
      </c>
      <c r="M506" s="6">
        <v>112319.02</v>
      </c>
      <c r="N506" s="6">
        <v>684882.54</v>
      </c>
      <c r="O506" s="6">
        <v>728355.66</v>
      </c>
    </row>
  </sheetData>
  <pageMargins left="0.511811024" right="0.511811024" top="0.78740157499999996" bottom="0.78740157499999996" header="0.31496062000000002" footer="0.3149606200000000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7">
    <tabColor theme="7" tint="0.59999389629810485"/>
  </sheetPr>
  <dimension ref="A1"/>
  <sheetViews>
    <sheetView showGridLines="0" workbookViewId="0"/>
  </sheetViews>
  <sheetFormatPr defaultRowHeight="15" x14ac:dyDescent="0.25"/>
  <sheetData/>
  <pageMargins left="0.511811024" right="0.511811024" top="0.78740157499999996" bottom="0.78740157499999996" header="0.31496062000000002" footer="0.3149606200000000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9">
    <tabColor rgb="FF002060"/>
  </sheetPr>
  <dimension ref="A1:Q506"/>
  <sheetViews>
    <sheetView showGridLines="0" workbookViewId="0"/>
  </sheetViews>
  <sheetFormatPr defaultRowHeight="15" x14ac:dyDescent="0.25"/>
  <cols>
    <col min="1" max="1" width="12.7109375" style="84" bestFit="1" customWidth="1"/>
    <col min="2" max="2" width="5.42578125" style="84" customWidth="1"/>
    <col min="3" max="3" width="24.28515625" style="84" bestFit="1" customWidth="1"/>
    <col min="4" max="15" width="14.28515625" style="84" bestFit="1" customWidth="1"/>
    <col min="16" max="16384" width="9.140625" style="84"/>
  </cols>
  <sheetData>
    <row r="1" spans="1:17" x14ac:dyDescent="0.25">
      <c r="A1" s="84" t="s">
        <v>45</v>
      </c>
      <c r="B1" s="84" t="s">
        <v>46</v>
      </c>
      <c r="C1" s="84" t="s">
        <v>47</v>
      </c>
      <c r="D1" s="84" t="s">
        <v>433</v>
      </c>
      <c r="E1" s="84" t="s">
        <v>434</v>
      </c>
      <c r="F1" s="84" t="s">
        <v>435</v>
      </c>
      <c r="G1" s="84" t="s">
        <v>436</v>
      </c>
      <c r="H1" s="84" t="s">
        <v>437</v>
      </c>
      <c r="I1" s="84" t="s">
        <v>438</v>
      </c>
      <c r="J1" s="84" t="s">
        <v>439</v>
      </c>
      <c r="K1" s="84" t="s">
        <v>440</v>
      </c>
      <c r="L1" s="84" t="s">
        <v>441</v>
      </c>
      <c r="M1" s="84" t="s">
        <v>442</v>
      </c>
      <c r="N1" s="84" t="s">
        <v>443</v>
      </c>
      <c r="O1" s="84" t="s">
        <v>444</v>
      </c>
      <c r="Q1"/>
    </row>
    <row r="2" spans="1:17" x14ac:dyDescent="0.25">
      <c r="A2" s="84" t="s">
        <v>78</v>
      </c>
      <c r="B2" s="84" t="s">
        <v>122</v>
      </c>
      <c r="C2" s="84" t="s">
        <v>123</v>
      </c>
      <c r="D2" s="13">
        <v>659817.99</v>
      </c>
      <c r="E2" s="13">
        <v>224629.71</v>
      </c>
      <c r="F2" s="13">
        <v>312620.71000000002</v>
      </c>
      <c r="G2" s="13">
        <v>227314.43</v>
      </c>
      <c r="H2" s="13">
        <v>378883.94</v>
      </c>
      <c r="I2" s="13">
        <v>409003.62</v>
      </c>
      <c r="J2" s="13">
        <v>293251.93</v>
      </c>
      <c r="K2" s="13">
        <v>912667.11</v>
      </c>
      <c r="L2" s="13">
        <v>773148.79</v>
      </c>
      <c r="M2" s="13">
        <v>651855.99</v>
      </c>
      <c r="N2" s="13">
        <v>494893.02</v>
      </c>
      <c r="O2" s="13">
        <v>233710.55</v>
      </c>
    </row>
    <row r="3" spans="1:17" x14ac:dyDescent="0.25">
      <c r="A3" s="84" t="s">
        <v>78</v>
      </c>
      <c r="B3" s="84" t="s">
        <v>122</v>
      </c>
      <c r="C3" s="84" t="s">
        <v>124</v>
      </c>
      <c r="D3" s="13">
        <v>790351.82</v>
      </c>
      <c r="E3" s="13">
        <v>758538.16</v>
      </c>
      <c r="F3" s="13">
        <v>473360.28</v>
      </c>
      <c r="G3" s="13">
        <v>722434.64</v>
      </c>
      <c r="H3" s="13">
        <v>228091.01</v>
      </c>
      <c r="I3" s="13">
        <v>367551.75</v>
      </c>
      <c r="J3" s="13">
        <v>410817.96</v>
      </c>
      <c r="K3" s="13">
        <v>495195.38</v>
      </c>
      <c r="L3" s="13">
        <v>716376.44</v>
      </c>
      <c r="M3" s="13">
        <v>985858.16</v>
      </c>
      <c r="N3" s="13">
        <v>668141.5</v>
      </c>
      <c r="O3" s="13">
        <v>939737.45</v>
      </c>
    </row>
    <row r="4" spans="1:17" x14ac:dyDescent="0.25">
      <c r="A4" s="84" t="s">
        <v>78</v>
      </c>
      <c r="B4" s="84" t="s">
        <v>122</v>
      </c>
      <c r="C4" s="84" t="s">
        <v>125</v>
      </c>
      <c r="D4" s="13">
        <v>358630.09</v>
      </c>
      <c r="E4" s="13">
        <v>920527.44</v>
      </c>
      <c r="F4" s="13">
        <v>734985.67</v>
      </c>
      <c r="G4" s="13">
        <v>622055.03</v>
      </c>
      <c r="H4" s="13">
        <v>600385.32999999996</v>
      </c>
      <c r="I4" s="13">
        <v>608066.12</v>
      </c>
      <c r="J4" s="13">
        <v>180725.78</v>
      </c>
      <c r="K4" s="13">
        <v>677622.46</v>
      </c>
      <c r="L4" s="13">
        <v>372743.34</v>
      </c>
      <c r="M4" s="13">
        <v>411816.13</v>
      </c>
      <c r="N4" s="13">
        <v>585199.35999999999</v>
      </c>
      <c r="O4" s="13">
        <v>445030.85</v>
      </c>
    </row>
    <row r="5" spans="1:17" x14ac:dyDescent="0.25">
      <c r="A5" s="84" t="s">
        <v>78</v>
      </c>
      <c r="B5" s="84" t="s">
        <v>79</v>
      </c>
      <c r="C5" s="84" t="s">
        <v>126</v>
      </c>
      <c r="D5" s="13">
        <v>645354.29</v>
      </c>
      <c r="E5" s="13">
        <v>737280.1</v>
      </c>
      <c r="F5" s="13">
        <v>683420.4</v>
      </c>
      <c r="G5" s="13">
        <v>618974.16</v>
      </c>
      <c r="H5" s="13">
        <v>796769.96</v>
      </c>
      <c r="I5" s="13">
        <v>148395.88</v>
      </c>
      <c r="J5" s="13">
        <v>873954.13</v>
      </c>
      <c r="K5" s="13">
        <v>189818.85</v>
      </c>
      <c r="L5" s="13">
        <v>121234.07</v>
      </c>
      <c r="M5" s="13">
        <v>170159.44</v>
      </c>
      <c r="N5" s="13">
        <v>508717.71</v>
      </c>
      <c r="O5" s="13">
        <v>159202.04999999999</v>
      </c>
    </row>
    <row r="6" spans="1:17" x14ac:dyDescent="0.25">
      <c r="A6" s="84" t="s">
        <v>78</v>
      </c>
      <c r="B6" s="84" t="s">
        <v>79</v>
      </c>
      <c r="C6" s="84" t="s">
        <v>127</v>
      </c>
      <c r="D6" s="13">
        <v>307437.34999999998</v>
      </c>
      <c r="E6" s="13">
        <v>333915.95</v>
      </c>
      <c r="F6" s="13">
        <v>714924.12</v>
      </c>
      <c r="G6" s="13">
        <v>905175.75</v>
      </c>
      <c r="H6" s="13">
        <v>858137.53</v>
      </c>
      <c r="I6" s="13">
        <v>470297.67</v>
      </c>
      <c r="J6" s="13">
        <v>434789.67</v>
      </c>
      <c r="K6" s="13">
        <v>616040.61</v>
      </c>
      <c r="L6" s="13">
        <v>973324.5</v>
      </c>
      <c r="M6" s="13">
        <v>703402.72</v>
      </c>
      <c r="N6" s="13">
        <v>207324.04</v>
      </c>
      <c r="O6" s="13">
        <v>393439.83</v>
      </c>
    </row>
    <row r="7" spans="1:17" x14ac:dyDescent="0.25">
      <c r="A7" s="84" t="s">
        <v>78</v>
      </c>
      <c r="B7" s="84" t="s">
        <v>79</v>
      </c>
      <c r="C7" s="84" t="s">
        <v>910</v>
      </c>
      <c r="D7" s="13">
        <v>319991.37</v>
      </c>
      <c r="E7" s="13">
        <v>351353.41</v>
      </c>
      <c r="F7" s="13">
        <v>836141.53</v>
      </c>
      <c r="G7" s="13">
        <v>521528.59</v>
      </c>
      <c r="H7" s="13">
        <v>662852.14</v>
      </c>
      <c r="I7" s="13">
        <v>510252.3</v>
      </c>
      <c r="J7" s="13">
        <v>902611.14</v>
      </c>
      <c r="K7" s="13">
        <v>287153.53000000003</v>
      </c>
      <c r="L7" s="13">
        <v>860071.11</v>
      </c>
      <c r="M7" s="13">
        <v>495436.55</v>
      </c>
      <c r="N7" s="13">
        <v>277312.56</v>
      </c>
      <c r="O7" s="13">
        <v>857640.42</v>
      </c>
    </row>
    <row r="8" spans="1:17" x14ac:dyDescent="0.25">
      <c r="A8" s="84" t="s">
        <v>78</v>
      </c>
      <c r="B8" s="84" t="s">
        <v>79</v>
      </c>
      <c r="C8" s="84" t="s">
        <v>662</v>
      </c>
      <c r="D8" s="13">
        <v>482853.57</v>
      </c>
      <c r="E8" s="13">
        <v>848614.91</v>
      </c>
      <c r="F8" s="13">
        <v>428118.44</v>
      </c>
      <c r="G8" s="13">
        <v>958961.31</v>
      </c>
      <c r="H8" s="13">
        <v>184092.23</v>
      </c>
      <c r="I8" s="13">
        <v>550580.73</v>
      </c>
      <c r="J8" s="13">
        <v>302550.44</v>
      </c>
      <c r="K8" s="13">
        <v>227168.64000000001</v>
      </c>
      <c r="L8" s="13">
        <v>161607.51999999999</v>
      </c>
      <c r="M8" s="13">
        <v>646517.31000000006</v>
      </c>
      <c r="N8" s="13">
        <v>527589.77</v>
      </c>
      <c r="O8" s="13">
        <v>433755.31</v>
      </c>
    </row>
    <row r="9" spans="1:17" x14ac:dyDescent="0.25">
      <c r="A9" s="84" t="s">
        <v>78</v>
      </c>
      <c r="B9" s="84" t="s">
        <v>79</v>
      </c>
      <c r="C9" s="84" t="s">
        <v>911</v>
      </c>
      <c r="D9" s="13">
        <v>131217.04</v>
      </c>
      <c r="E9" s="13">
        <v>124266.36</v>
      </c>
      <c r="F9" s="13">
        <v>857887.44</v>
      </c>
      <c r="G9" s="13">
        <v>623971.5</v>
      </c>
      <c r="H9" s="13">
        <v>352492.92</v>
      </c>
      <c r="I9" s="13">
        <v>291393.32</v>
      </c>
      <c r="J9" s="13">
        <v>406482.51</v>
      </c>
      <c r="K9" s="13">
        <v>594758.65</v>
      </c>
      <c r="L9" s="13">
        <v>198559.54</v>
      </c>
      <c r="M9" s="13">
        <v>455418.56</v>
      </c>
      <c r="N9" s="13">
        <v>761067.09</v>
      </c>
      <c r="O9" s="13">
        <v>235581.74</v>
      </c>
    </row>
    <row r="10" spans="1:17" x14ac:dyDescent="0.25">
      <c r="A10" s="84" t="s">
        <v>78</v>
      </c>
      <c r="B10" s="84" t="s">
        <v>79</v>
      </c>
      <c r="C10" s="84" t="s">
        <v>912</v>
      </c>
      <c r="D10" s="13">
        <v>920831.39</v>
      </c>
      <c r="E10" s="13">
        <v>700889.32</v>
      </c>
      <c r="F10" s="13">
        <v>300499.73</v>
      </c>
      <c r="G10" s="13">
        <v>490342.36</v>
      </c>
      <c r="H10" s="13">
        <v>294659.46000000002</v>
      </c>
      <c r="I10" s="13">
        <v>983669.67</v>
      </c>
      <c r="J10" s="13">
        <v>788997.54</v>
      </c>
      <c r="K10" s="13">
        <v>200796.2</v>
      </c>
      <c r="L10" s="13">
        <v>437894.25</v>
      </c>
      <c r="M10" s="13">
        <v>343368.14</v>
      </c>
      <c r="N10" s="13">
        <v>650256.05000000005</v>
      </c>
      <c r="O10" s="13">
        <v>116176.96000000001</v>
      </c>
    </row>
    <row r="11" spans="1:17" x14ac:dyDescent="0.25">
      <c r="A11" s="84" t="s">
        <v>78</v>
      </c>
      <c r="B11" s="84" t="s">
        <v>79</v>
      </c>
      <c r="C11" s="84" t="s">
        <v>663</v>
      </c>
      <c r="D11" s="13">
        <v>657850.97</v>
      </c>
      <c r="E11" s="13">
        <v>419327.97</v>
      </c>
      <c r="F11" s="13">
        <v>994667.06</v>
      </c>
      <c r="G11" s="13">
        <v>500809.13</v>
      </c>
      <c r="H11" s="13">
        <v>578020.9</v>
      </c>
      <c r="I11" s="13">
        <v>481228.18</v>
      </c>
      <c r="J11" s="13">
        <v>211248.88</v>
      </c>
      <c r="K11" s="13">
        <v>183196.71</v>
      </c>
      <c r="L11" s="13">
        <v>777946.25</v>
      </c>
      <c r="M11" s="13">
        <v>195719.61</v>
      </c>
      <c r="N11" s="13">
        <v>768407.86</v>
      </c>
      <c r="O11" s="13">
        <v>610180.65</v>
      </c>
    </row>
    <row r="12" spans="1:17" x14ac:dyDescent="0.25">
      <c r="A12" s="84" t="s">
        <v>78</v>
      </c>
      <c r="B12" s="84" t="s">
        <v>79</v>
      </c>
      <c r="C12" s="84" t="s">
        <v>913</v>
      </c>
      <c r="D12" s="13">
        <v>703388.99</v>
      </c>
      <c r="E12" s="13">
        <v>825619.17</v>
      </c>
      <c r="F12" s="13">
        <v>768939.82</v>
      </c>
      <c r="G12" s="13">
        <v>756716.74</v>
      </c>
      <c r="H12" s="13">
        <v>979202.13</v>
      </c>
      <c r="I12" s="13">
        <v>467399.27</v>
      </c>
      <c r="J12" s="13">
        <v>445966.36</v>
      </c>
      <c r="K12" s="13">
        <v>592386.41</v>
      </c>
      <c r="L12" s="13">
        <v>506420.78</v>
      </c>
      <c r="M12" s="13">
        <v>624145.32999999996</v>
      </c>
      <c r="N12" s="13">
        <v>741998.91</v>
      </c>
      <c r="O12" s="13">
        <v>936622.17</v>
      </c>
    </row>
    <row r="13" spans="1:17" x14ac:dyDescent="0.25">
      <c r="A13" s="84" t="s">
        <v>78</v>
      </c>
      <c r="B13" s="84" t="s">
        <v>79</v>
      </c>
      <c r="C13" s="84" t="s">
        <v>914</v>
      </c>
      <c r="D13" s="13">
        <v>629233.63</v>
      </c>
      <c r="E13" s="13">
        <v>701869.59</v>
      </c>
      <c r="F13" s="13">
        <v>769662.04</v>
      </c>
      <c r="G13" s="13">
        <v>214132.99</v>
      </c>
      <c r="H13" s="13">
        <v>342038.21</v>
      </c>
      <c r="I13" s="13">
        <v>355623.21</v>
      </c>
      <c r="J13" s="13">
        <v>545685.64</v>
      </c>
      <c r="K13" s="13">
        <v>836400.34</v>
      </c>
      <c r="L13" s="13">
        <v>715902.16</v>
      </c>
      <c r="M13" s="13">
        <v>495382.16</v>
      </c>
      <c r="N13" s="13">
        <v>725328.25</v>
      </c>
      <c r="O13" s="13">
        <v>960627.91</v>
      </c>
    </row>
    <row r="14" spans="1:17" x14ac:dyDescent="0.25">
      <c r="A14" s="84" t="s">
        <v>78</v>
      </c>
      <c r="B14" s="84" t="s">
        <v>79</v>
      </c>
      <c r="C14" s="84" t="s">
        <v>915</v>
      </c>
      <c r="D14" s="13">
        <v>363478.46</v>
      </c>
      <c r="E14" s="13">
        <v>164404.01999999999</v>
      </c>
      <c r="F14" s="13">
        <v>664989.13</v>
      </c>
      <c r="G14" s="13">
        <v>384672.54</v>
      </c>
      <c r="H14" s="13">
        <v>710699.11</v>
      </c>
      <c r="I14" s="13">
        <v>802501.88</v>
      </c>
      <c r="J14" s="13">
        <v>836684.85</v>
      </c>
      <c r="K14" s="13">
        <v>187466.56</v>
      </c>
      <c r="L14" s="13">
        <v>705223.71</v>
      </c>
      <c r="M14" s="13">
        <v>674545.7</v>
      </c>
      <c r="N14" s="13">
        <v>457911.98</v>
      </c>
      <c r="O14" s="13">
        <v>326247.99</v>
      </c>
    </row>
    <row r="15" spans="1:17" x14ac:dyDescent="0.25">
      <c r="A15" s="84" t="s">
        <v>78</v>
      </c>
      <c r="B15" s="84" t="s">
        <v>79</v>
      </c>
      <c r="C15" s="84" t="s">
        <v>916</v>
      </c>
      <c r="D15" s="13">
        <v>842714.4</v>
      </c>
      <c r="E15" s="13">
        <v>305350.7</v>
      </c>
      <c r="F15" s="13">
        <v>457317.9</v>
      </c>
      <c r="G15" s="13">
        <v>236153.19</v>
      </c>
      <c r="H15" s="13">
        <v>679572.33</v>
      </c>
      <c r="I15" s="13">
        <v>167829.62</v>
      </c>
      <c r="J15" s="13">
        <v>449523.27</v>
      </c>
      <c r="K15" s="13">
        <v>769693.21</v>
      </c>
      <c r="L15" s="13">
        <v>189748.35</v>
      </c>
      <c r="M15" s="13">
        <v>247576.82</v>
      </c>
      <c r="N15" s="13">
        <v>160929.71</v>
      </c>
      <c r="O15" s="13">
        <v>887598.15</v>
      </c>
    </row>
    <row r="16" spans="1:17" x14ac:dyDescent="0.25">
      <c r="A16" s="84" t="s">
        <v>78</v>
      </c>
      <c r="B16" s="84" t="s">
        <v>79</v>
      </c>
      <c r="C16" s="84" t="s">
        <v>917</v>
      </c>
      <c r="D16" s="13">
        <v>238457.2</v>
      </c>
      <c r="E16" s="13">
        <v>136466.45000000001</v>
      </c>
      <c r="F16" s="13">
        <v>658595.4</v>
      </c>
      <c r="G16" s="13">
        <v>938470.37</v>
      </c>
      <c r="H16" s="13">
        <v>923283.69</v>
      </c>
      <c r="I16" s="13">
        <v>348326.65</v>
      </c>
      <c r="J16" s="13">
        <v>367803.09</v>
      </c>
      <c r="K16" s="13">
        <v>624276.93000000005</v>
      </c>
      <c r="L16" s="13">
        <v>287141.82</v>
      </c>
      <c r="M16" s="13">
        <v>627544.28</v>
      </c>
      <c r="N16" s="13">
        <v>467979.26</v>
      </c>
      <c r="O16" s="13">
        <v>483869.09</v>
      </c>
    </row>
    <row r="17" spans="1:15" x14ac:dyDescent="0.25">
      <c r="A17" s="84" t="s">
        <v>78</v>
      </c>
      <c r="B17" s="84" t="s">
        <v>79</v>
      </c>
      <c r="C17" s="84" t="s">
        <v>918</v>
      </c>
      <c r="D17" s="13">
        <v>247255.63</v>
      </c>
      <c r="E17" s="13">
        <v>775043.91</v>
      </c>
      <c r="F17" s="13">
        <v>672812.4</v>
      </c>
      <c r="G17" s="13">
        <v>495010.95</v>
      </c>
      <c r="H17" s="13">
        <v>207662.4</v>
      </c>
      <c r="I17" s="13">
        <v>476371.77</v>
      </c>
      <c r="J17" s="13">
        <v>945624.51</v>
      </c>
      <c r="K17" s="13">
        <v>711892.47999999998</v>
      </c>
      <c r="L17" s="13">
        <v>330558.15999999997</v>
      </c>
      <c r="M17" s="13">
        <v>266472.95</v>
      </c>
      <c r="N17" s="13">
        <v>960070.34</v>
      </c>
      <c r="O17" s="13">
        <v>383785.39</v>
      </c>
    </row>
    <row r="18" spans="1:15" x14ac:dyDescent="0.25">
      <c r="A18" s="84" t="s">
        <v>78</v>
      </c>
      <c r="B18" s="84" t="s">
        <v>79</v>
      </c>
      <c r="C18" s="84" t="s">
        <v>919</v>
      </c>
      <c r="D18" s="13">
        <v>852190.9</v>
      </c>
      <c r="E18" s="13">
        <v>142052.53</v>
      </c>
      <c r="F18" s="13">
        <v>487338.71</v>
      </c>
      <c r="G18" s="13">
        <v>675110.37</v>
      </c>
      <c r="H18" s="13">
        <v>395969.19</v>
      </c>
      <c r="I18" s="13">
        <v>602827.09</v>
      </c>
      <c r="J18" s="13">
        <v>343099.08</v>
      </c>
      <c r="K18" s="13">
        <v>605793.91</v>
      </c>
      <c r="L18" s="13">
        <v>860567.79</v>
      </c>
      <c r="M18" s="13">
        <v>136893.48000000001</v>
      </c>
      <c r="N18" s="13">
        <v>231703.77</v>
      </c>
      <c r="O18" s="13">
        <v>282914.01</v>
      </c>
    </row>
    <row r="19" spans="1:15" x14ac:dyDescent="0.25">
      <c r="A19" s="84" t="s">
        <v>78</v>
      </c>
      <c r="B19" s="84" t="s">
        <v>79</v>
      </c>
      <c r="C19" s="84" t="s">
        <v>920</v>
      </c>
      <c r="D19" s="13">
        <v>847805.49</v>
      </c>
      <c r="E19" s="13">
        <v>119017.38</v>
      </c>
      <c r="F19" s="13">
        <v>833489.5</v>
      </c>
      <c r="G19" s="13">
        <v>940425.08</v>
      </c>
      <c r="H19" s="13">
        <v>519306.23999999999</v>
      </c>
      <c r="I19" s="13">
        <v>562467.02</v>
      </c>
      <c r="J19" s="13">
        <v>890997.12</v>
      </c>
      <c r="K19" s="13">
        <v>768204.71</v>
      </c>
      <c r="L19" s="13">
        <v>150485.71</v>
      </c>
      <c r="M19" s="13">
        <v>224106.52</v>
      </c>
      <c r="N19" s="13">
        <v>283898.02</v>
      </c>
      <c r="O19" s="13">
        <v>917561.5</v>
      </c>
    </row>
    <row r="20" spans="1:15" x14ac:dyDescent="0.25">
      <c r="A20" s="84" t="s">
        <v>78</v>
      </c>
      <c r="B20" s="84" t="s">
        <v>128</v>
      </c>
      <c r="C20" s="84" t="s">
        <v>664</v>
      </c>
      <c r="D20" s="13">
        <v>720539.87</v>
      </c>
      <c r="E20" s="13">
        <v>653480.57999999996</v>
      </c>
      <c r="F20" s="13">
        <v>443166.21</v>
      </c>
      <c r="G20" s="13">
        <v>546971.99</v>
      </c>
      <c r="H20" s="13">
        <v>792877.49</v>
      </c>
      <c r="I20" s="13">
        <v>488069.08</v>
      </c>
      <c r="J20" s="13">
        <v>524221.01</v>
      </c>
      <c r="K20" s="13">
        <v>248108.65</v>
      </c>
      <c r="L20" s="13">
        <v>927001.74</v>
      </c>
      <c r="M20" s="13">
        <v>301328.69</v>
      </c>
      <c r="N20" s="13">
        <v>920834.42</v>
      </c>
      <c r="O20" s="13">
        <v>977469.34</v>
      </c>
    </row>
    <row r="21" spans="1:15" x14ac:dyDescent="0.25">
      <c r="A21" s="84" t="s">
        <v>78</v>
      </c>
      <c r="B21" s="84" t="s">
        <v>128</v>
      </c>
      <c r="C21" s="84" t="s">
        <v>665</v>
      </c>
      <c r="D21" s="13">
        <v>924316.47</v>
      </c>
      <c r="E21" s="13">
        <v>752110.65</v>
      </c>
      <c r="F21" s="13">
        <v>227126.92</v>
      </c>
      <c r="G21" s="13">
        <v>742005.03</v>
      </c>
      <c r="H21" s="13">
        <v>213213.03</v>
      </c>
      <c r="I21" s="13">
        <v>225620.89</v>
      </c>
      <c r="J21" s="13">
        <v>140515.98000000001</v>
      </c>
      <c r="K21" s="13">
        <v>537669.84</v>
      </c>
      <c r="L21" s="13">
        <v>309629.78999999998</v>
      </c>
      <c r="M21" s="13">
        <v>856705.09</v>
      </c>
      <c r="N21" s="13">
        <v>194569.95</v>
      </c>
      <c r="O21" s="13">
        <v>463948.41</v>
      </c>
    </row>
    <row r="22" spans="1:15" x14ac:dyDescent="0.25">
      <c r="A22" s="84" t="s">
        <v>78</v>
      </c>
      <c r="B22" s="84" t="s">
        <v>128</v>
      </c>
      <c r="C22" s="84" t="s">
        <v>921</v>
      </c>
      <c r="D22" s="13">
        <v>746108.28</v>
      </c>
      <c r="E22" s="13">
        <v>786506.01</v>
      </c>
      <c r="F22" s="13">
        <v>732830.9</v>
      </c>
      <c r="G22" s="13">
        <v>116530.99</v>
      </c>
      <c r="H22" s="13">
        <v>647837.11</v>
      </c>
      <c r="I22" s="13">
        <v>768859.69</v>
      </c>
      <c r="J22" s="13">
        <v>171545.95</v>
      </c>
      <c r="K22" s="13">
        <v>267085.46999999997</v>
      </c>
      <c r="L22" s="13">
        <v>796065.95</v>
      </c>
      <c r="M22" s="13">
        <v>146117.20000000001</v>
      </c>
      <c r="N22" s="13">
        <v>905595.19</v>
      </c>
      <c r="O22" s="13">
        <v>186813.09</v>
      </c>
    </row>
    <row r="23" spans="1:15" x14ac:dyDescent="0.25">
      <c r="A23" s="84" t="s">
        <v>78</v>
      </c>
      <c r="B23" s="84" t="s">
        <v>128</v>
      </c>
      <c r="C23" s="84" t="s">
        <v>666</v>
      </c>
      <c r="D23" s="13">
        <v>668323.14</v>
      </c>
      <c r="E23" s="13">
        <v>699991.09</v>
      </c>
      <c r="F23" s="13">
        <v>582959.68000000005</v>
      </c>
      <c r="G23" s="13">
        <v>989209.37</v>
      </c>
      <c r="H23" s="13">
        <v>903135.21</v>
      </c>
      <c r="I23" s="13">
        <v>247672.05</v>
      </c>
      <c r="J23" s="13">
        <v>964201</v>
      </c>
      <c r="K23" s="13">
        <v>764296.77</v>
      </c>
      <c r="L23" s="13">
        <v>633115.05000000005</v>
      </c>
      <c r="M23" s="13">
        <v>259444.78</v>
      </c>
      <c r="N23" s="13">
        <v>754820.34</v>
      </c>
      <c r="O23" s="13">
        <v>144316.9</v>
      </c>
    </row>
    <row r="24" spans="1:15" x14ac:dyDescent="0.25">
      <c r="A24" s="84" t="s">
        <v>78</v>
      </c>
      <c r="B24" s="84" t="s">
        <v>128</v>
      </c>
      <c r="C24" s="84" t="s">
        <v>922</v>
      </c>
      <c r="D24" s="13">
        <v>614471.39</v>
      </c>
      <c r="E24" s="13">
        <v>170953.22</v>
      </c>
      <c r="F24" s="13">
        <v>394593.45</v>
      </c>
      <c r="G24" s="13">
        <v>423319.58</v>
      </c>
      <c r="H24" s="13">
        <v>970221.14</v>
      </c>
      <c r="I24" s="13">
        <v>157199.4</v>
      </c>
      <c r="J24" s="13">
        <v>317114.21999999997</v>
      </c>
      <c r="K24" s="13">
        <v>821304.91</v>
      </c>
      <c r="L24" s="13">
        <v>608723.25</v>
      </c>
      <c r="M24" s="13">
        <v>531469.13</v>
      </c>
      <c r="N24" s="13">
        <v>859064.66</v>
      </c>
      <c r="O24" s="13">
        <v>978026.08</v>
      </c>
    </row>
    <row r="25" spans="1:15" x14ac:dyDescent="0.25">
      <c r="A25" s="84" t="s">
        <v>78</v>
      </c>
      <c r="B25" s="84" t="s">
        <v>128</v>
      </c>
      <c r="C25" s="84" t="s">
        <v>923</v>
      </c>
      <c r="D25" s="13">
        <v>950392.83</v>
      </c>
      <c r="E25" s="13">
        <v>455875.48</v>
      </c>
      <c r="F25" s="13">
        <v>260551.74</v>
      </c>
      <c r="G25" s="13">
        <v>252109.94</v>
      </c>
      <c r="H25" s="13">
        <v>208710.57</v>
      </c>
      <c r="I25" s="13">
        <v>374581.66</v>
      </c>
      <c r="J25" s="13">
        <v>711437.29</v>
      </c>
      <c r="K25" s="13">
        <v>321983.33</v>
      </c>
      <c r="L25" s="13">
        <v>924377.92</v>
      </c>
      <c r="M25" s="13">
        <v>120157.79</v>
      </c>
      <c r="N25" s="13">
        <v>970336.78</v>
      </c>
      <c r="O25" s="13">
        <v>462979.85</v>
      </c>
    </row>
    <row r="26" spans="1:15" x14ac:dyDescent="0.25">
      <c r="A26" s="84" t="s">
        <v>78</v>
      </c>
      <c r="B26" s="84" t="s">
        <v>129</v>
      </c>
      <c r="C26" s="84" t="s">
        <v>687</v>
      </c>
      <c r="D26" s="13">
        <v>547260.22</v>
      </c>
      <c r="E26" s="13">
        <v>552741.44999999995</v>
      </c>
      <c r="F26" s="13">
        <v>480556.3</v>
      </c>
      <c r="G26" s="13">
        <v>829605.9</v>
      </c>
      <c r="H26" s="13">
        <v>198391.22</v>
      </c>
      <c r="I26" s="13">
        <v>852582.78</v>
      </c>
      <c r="J26" s="13">
        <v>437753.26</v>
      </c>
      <c r="K26" s="13">
        <v>669027.67000000004</v>
      </c>
      <c r="L26" s="13">
        <v>572563.11</v>
      </c>
      <c r="M26" s="13">
        <v>231745.79</v>
      </c>
      <c r="N26" s="13">
        <v>742273.42</v>
      </c>
      <c r="O26" s="13">
        <v>752361.08</v>
      </c>
    </row>
    <row r="27" spans="1:15" x14ac:dyDescent="0.25">
      <c r="A27" s="84" t="s">
        <v>78</v>
      </c>
      <c r="B27" s="84" t="s">
        <v>129</v>
      </c>
      <c r="C27" s="84" t="s">
        <v>924</v>
      </c>
      <c r="D27" s="13">
        <v>416622.89</v>
      </c>
      <c r="E27" s="13">
        <v>531211.52000000002</v>
      </c>
      <c r="F27" s="13">
        <v>416748.56</v>
      </c>
      <c r="G27" s="13">
        <v>549950.5</v>
      </c>
      <c r="H27" s="13">
        <v>886526.14</v>
      </c>
      <c r="I27" s="13">
        <v>460306.72</v>
      </c>
      <c r="J27" s="13">
        <v>588873.79</v>
      </c>
      <c r="K27" s="13">
        <v>135848.39000000001</v>
      </c>
      <c r="L27" s="13">
        <v>257049.63</v>
      </c>
      <c r="M27" s="13">
        <v>702213.2</v>
      </c>
      <c r="N27" s="13">
        <v>666596.74</v>
      </c>
      <c r="O27" s="13">
        <v>412253.49</v>
      </c>
    </row>
    <row r="28" spans="1:15" x14ac:dyDescent="0.25">
      <c r="A28" s="84" t="s">
        <v>78</v>
      </c>
      <c r="B28" s="84" t="s">
        <v>129</v>
      </c>
      <c r="C28" s="84" t="s">
        <v>668</v>
      </c>
      <c r="D28" s="13">
        <v>203513.60000000001</v>
      </c>
      <c r="E28" s="13">
        <v>824101.99</v>
      </c>
      <c r="F28" s="13">
        <v>402018.2</v>
      </c>
      <c r="G28" s="13">
        <v>203735.14</v>
      </c>
      <c r="H28" s="13">
        <v>820394.95</v>
      </c>
      <c r="I28" s="13">
        <v>312724.49</v>
      </c>
      <c r="J28" s="13">
        <v>448900.1</v>
      </c>
      <c r="K28" s="13">
        <v>810415.18</v>
      </c>
      <c r="L28" s="13">
        <v>936901.34</v>
      </c>
      <c r="M28" s="13">
        <v>864872.93</v>
      </c>
      <c r="N28" s="13">
        <v>668494.98</v>
      </c>
      <c r="O28" s="13">
        <v>823008.53</v>
      </c>
    </row>
    <row r="29" spans="1:15" x14ac:dyDescent="0.25">
      <c r="A29" s="84" t="s">
        <v>78</v>
      </c>
      <c r="B29" s="84" t="s">
        <v>129</v>
      </c>
      <c r="C29" s="84" t="s">
        <v>925</v>
      </c>
      <c r="D29" s="13">
        <v>534721.96</v>
      </c>
      <c r="E29" s="13">
        <v>973812.88</v>
      </c>
      <c r="F29" s="13">
        <v>915806.4</v>
      </c>
      <c r="G29" s="13">
        <v>137975.69</v>
      </c>
      <c r="H29" s="13">
        <v>120934.31</v>
      </c>
      <c r="I29" s="13">
        <v>141386.92000000001</v>
      </c>
      <c r="J29" s="13">
        <v>293807.21000000002</v>
      </c>
      <c r="K29" s="13">
        <v>707131.29</v>
      </c>
      <c r="L29" s="13">
        <v>464034.76</v>
      </c>
      <c r="M29" s="13">
        <v>527718.81000000006</v>
      </c>
      <c r="N29" s="13">
        <v>311272.40999999997</v>
      </c>
      <c r="O29" s="13">
        <v>694892.11</v>
      </c>
    </row>
    <row r="30" spans="1:15" x14ac:dyDescent="0.25">
      <c r="A30" s="84" t="s">
        <v>78</v>
      </c>
      <c r="B30" s="84" t="s">
        <v>129</v>
      </c>
      <c r="C30" s="84" t="s">
        <v>926</v>
      </c>
      <c r="D30" s="13">
        <v>464662.12</v>
      </c>
      <c r="E30" s="13">
        <v>198030.94</v>
      </c>
      <c r="F30" s="13">
        <v>762402.25</v>
      </c>
      <c r="G30" s="13">
        <v>525692.52</v>
      </c>
      <c r="H30" s="13">
        <v>511044.98</v>
      </c>
      <c r="I30" s="13">
        <v>199973.66</v>
      </c>
      <c r="J30" s="13">
        <v>320613.90000000002</v>
      </c>
      <c r="K30" s="13">
        <v>338966.62</v>
      </c>
      <c r="L30" s="13">
        <v>127483.27</v>
      </c>
      <c r="M30" s="13">
        <v>382270.44</v>
      </c>
      <c r="N30" s="13">
        <v>934105.65</v>
      </c>
      <c r="O30" s="13">
        <v>295731.40000000002</v>
      </c>
    </row>
    <row r="31" spans="1:15" x14ac:dyDescent="0.25">
      <c r="A31" s="84" t="s">
        <v>78</v>
      </c>
      <c r="B31" s="84" t="s">
        <v>129</v>
      </c>
      <c r="C31" s="84" t="s">
        <v>927</v>
      </c>
      <c r="D31" s="13">
        <v>955111.08</v>
      </c>
      <c r="E31" s="13">
        <v>802831.19</v>
      </c>
      <c r="F31" s="13">
        <v>408780.38</v>
      </c>
      <c r="G31" s="13">
        <v>823793.13</v>
      </c>
      <c r="H31" s="13">
        <v>353714.16</v>
      </c>
      <c r="I31" s="13">
        <v>799970.33</v>
      </c>
      <c r="J31" s="13">
        <v>621697.38</v>
      </c>
      <c r="K31" s="13">
        <v>907893.18</v>
      </c>
      <c r="L31" s="13">
        <v>862534.57</v>
      </c>
      <c r="M31" s="13">
        <v>224166.27</v>
      </c>
      <c r="N31" s="13">
        <v>939498.84</v>
      </c>
      <c r="O31" s="13">
        <v>547286.82999999996</v>
      </c>
    </row>
    <row r="32" spans="1:15" x14ac:dyDescent="0.25">
      <c r="A32" s="84" t="s">
        <v>78</v>
      </c>
      <c r="B32" s="84" t="s">
        <v>129</v>
      </c>
      <c r="C32" s="84" t="s">
        <v>928</v>
      </c>
      <c r="D32" s="13">
        <v>464530.01</v>
      </c>
      <c r="E32" s="13">
        <v>428864.89</v>
      </c>
      <c r="F32" s="13">
        <v>919096.16</v>
      </c>
      <c r="G32" s="13">
        <v>159760.92000000001</v>
      </c>
      <c r="H32" s="13">
        <v>128804.98</v>
      </c>
      <c r="I32" s="13">
        <v>634428.06000000006</v>
      </c>
      <c r="J32" s="13">
        <v>983472.69</v>
      </c>
      <c r="K32" s="13">
        <v>321883.77</v>
      </c>
      <c r="L32" s="13">
        <v>921305.48</v>
      </c>
      <c r="M32" s="13">
        <v>731184.77</v>
      </c>
      <c r="N32" s="13">
        <v>899875.29</v>
      </c>
      <c r="O32" s="13">
        <v>793428.55</v>
      </c>
    </row>
    <row r="33" spans="1:15" x14ac:dyDescent="0.25">
      <c r="A33" s="84" t="s">
        <v>78</v>
      </c>
      <c r="B33" s="84" t="s">
        <v>129</v>
      </c>
      <c r="C33" s="84" t="s">
        <v>929</v>
      </c>
      <c r="D33" s="13">
        <v>967923.53</v>
      </c>
      <c r="E33" s="13">
        <v>810123.78</v>
      </c>
      <c r="F33" s="13">
        <v>547514.92000000004</v>
      </c>
      <c r="G33" s="13">
        <v>927794.07</v>
      </c>
      <c r="H33" s="13">
        <v>880430.35</v>
      </c>
      <c r="I33" s="13">
        <v>692561.1</v>
      </c>
      <c r="J33" s="13">
        <v>478399.04</v>
      </c>
      <c r="K33" s="13">
        <v>469130.92</v>
      </c>
      <c r="L33" s="13">
        <v>501677.48</v>
      </c>
      <c r="M33" s="13">
        <v>612539.82999999996</v>
      </c>
      <c r="N33" s="13">
        <v>363630.3</v>
      </c>
      <c r="O33" s="13">
        <v>854895.41</v>
      </c>
    </row>
    <row r="34" spans="1:15" x14ac:dyDescent="0.25">
      <c r="A34" s="84" t="s">
        <v>54</v>
      </c>
      <c r="B34" s="84" t="s">
        <v>130</v>
      </c>
      <c r="C34" s="84" t="s">
        <v>131</v>
      </c>
      <c r="D34" s="13">
        <v>493088.85</v>
      </c>
      <c r="E34" s="13">
        <v>353973.06</v>
      </c>
      <c r="F34" s="13">
        <v>941583.54</v>
      </c>
      <c r="G34" s="13">
        <v>214779.15</v>
      </c>
      <c r="H34" s="13">
        <v>728010.12</v>
      </c>
      <c r="I34" s="13">
        <v>214155.09</v>
      </c>
      <c r="J34" s="13">
        <v>859560.71</v>
      </c>
      <c r="K34" s="13">
        <v>612082.04</v>
      </c>
      <c r="L34" s="13">
        <v>407779.86</v>
      </c>
      <c r="M34" s="13">
        <v>156851.65</v>
      </c>
      <c r="N34" s="13">
        <v>884564.97</v>
      </c>
      <c r="O34" s="13">
        <v>922929.59</v>
      </c>
    </row>
    <row r="35" spans="1:15" x14ac:dyDescent="0.25">
      <c r="A35" s="84" t="s">
        <v>54</v>
      </c>
      <c r="B35" s="84" t="s">
        <v>130</v>
      </c>
      <c r="C35" s="84" t="s">
        <v>132</v>
      </c>
      <c r="D35" s="13">
        <v>512064.21</v>
      </c>
      <c r="E35" s="13">
        <v>169421.24</v>
      </c>
      <c r="F35" s="13">
        <v>721335.97</v>
      </c>
      <c r="G35" s="13">
        <v>337031.85</v>
      </c>
      <c r="H35" s="13">
        <v>111544.49</v>
      </c>
      <c r="I35" s="13">
        <v>806441.15</v>
      </c>
      <c r="J35" s="13">
        <v>148854.12</v>
      </c>
      <c r="K35" s="13">
        <v>576392.47</v>
      </c>
      <c r="L35" s="13">
        <v>309863.36</v>
      </c>
      <c r="M35" s="13">
        <v>215503.64</v>
      </c>
      <c r="N35" s="13">
        <v>798123.32</v>
      </c>
      <c r="O35" s="13">
        <v>131098.88</v>
      </c>
    </row>
    <row r="36" spans="1:15" x14ac:dyDescent="0.25">
      <c r="A36" s="84" t="s">
        <v>54</v>
      </c>
      <c r="B36" s="84" t="s">
        <v>130</v>
      </c>
      <c r="C36" s="84" t="s">
        <v>133</v>
      </c>
      <c r="D36" s="13">
        <v>160342.85</v>
      </c>
      <c r="E36" s="13">
        <v>593442.76</v>
      </c>
      <c r="F36" s="13">
        <v>341050.17</v>
      </c>
      <c r="G36" s="13">
        <v>662709.02</v>
      </c>
      <c r="H36" s="13">
        <v>583988.93999999994</v>
      </c>
      <c r="I36" s="13">
        <v>636889.9</v>
      </c>
      <c r="J36" s="13">
        <v>529401.37</v>
      </c>
      <c r="K36" s="13">
        <v>430512.68</v>
      </c>
      <c r="L36" s="13">
        <v>753532.19</v>
      </c>
      <c r="M36" s="13">
        <v>684378.19</v>
      </c>
      <c r="N36" s="13">
        <v>859964.77</v>
      </c>
      <c r="O36" s="13">
        <v>354820.45</v>
      </c>
    </row>
    <row r="37" spans="1:15" x14ac:dyDescent="0.25">
      <c r="A37" s="84" t="s">
        <v>54</v>
      </c>
      <c r="B37" s="84" t="s">
        <v>130</v>
      </c>
      <c r="C37" s="84" t="s">
        <v>134</v>
      </c>
      <c r="D37" s="13">
        <v>924226.77</v>
      </c>
      <c r="E37" s="13">
        <v>372730.82</v>
      </c>
      <c r="F37" s="13">
        <v>858544.7</v>
      </c>
      <c r="G37" s="13">
        <v>490829.84</v>
      </c>
      <c r="H37" s="13">
        <v>594697.56999999995</v>
      </c>
      <c r="I37" s="13">
        <v>446285.4</v>
      </c>
      <c r="J37" s="13">
        <v>658915.41</v>
      </c>
      <c r="K37" s="13">
        <v>456529.97</v>
      </c>
      <c r="L37" s="13">
        <v>121587.55</v>
      </c>
      <c r="M37" s="13">
        <v>660633.53</v>
      </c>
      <c r="N37" s="13">
        <v>183105.05</v>
      </c>
      <c r="O37" s="13">
        <v>762368.42</v>
      </c>
    </row>
    <row r="38" spans="1:15" x14ac:dyDescent="0.25">
      <c r="A38" s="84" t="s">
        <v>54</v>
      </c>
      <c r="B38" s="84" t="s">
        <v>82</v>
      </c>
      <c r="C38" s="84" t="s">
        <v>135</v>
      </c>
      <c r="D38" s="13">
        <v>398505.33</v>
      </c>
      <c r="E38" s="13">
        <v>248718.23</v>
      </c>
      <c r="F38" s="13">
        <v>149157.09</v>
      </c>
      <c r="G38" s="13">
        <v>791866.31</v>
      </c>
      <c r="H38" s="13">
        <v>420471.46</v>
      </c>
      <c r="I38" s="13">
        <v>868884.64</v>
      </c>
      <c r="J38" s="13">
        <v>796768.71</v>
      </c>
      <c r="K38" s="13">
        <v>607080.91</v>
      </c>
      <c r="L38" s="13">
        <v>985093.62</v>
      </c>
      <c r="M38" s="13">
        <v>362066.97</v>
      </c>
      <c r="N38" s="13">
        <v>802950.26</v>
      </c>
      <c r="O38" s="13">
        <v>539475.27</v>
      </c>
    </row>
    <row r="39" spans="1:15" x14ac:dyDescent="0.25">
      <c r="A39" s="84" t="s">
        <v>54</v>
      </c>
      <c r="B39" s="84" t="s">
        <v>82</v>
      </c>
      <c r="C39" s="84" t="s">
        <v>930</v>
      </c>
      <c r="D39" s="13">
        <v>652006.66</v>
      </c>
      <c r="E39" s="13">
        <v>704381.88</v>
      </c>
      <c r="F39" s="13">
        <v>905565.87</v>
      </c>
      <c r="G39" s="13">
        <v>971505.26</v>
      </c>
      <c r="H39" s="13">
        <v>634085.94999999995</v>
      </c>
      <c r="I39" s="13">
        <v>126843.96</v>
      </c>
      <c r="J39" s="13">
        <v>687284.33</v>
      </c>
      <c r="K39" s="13">
        <v>141066.48000000001</v>
      </c>
      <c r="L39" s="13">
        <v>357352.88</v>
      </c>
      <c r="M39" s="13">
        <v>550579.1</v>
      </c>
      <c r="N39" s="13">
        <v>408148.44</v>
      </c>
      <c r="O39" s="13">
        <v>621791.59</v>
      </c>
    </row>
    <row r="40" spans="1:15" x14ac:dyDescent="0.25">
      <c r="A40" s="84" t="s">
        <v>54</v>
      </c>
      <c r="B40" s="84" t="s">
        <v>82</v>
      </c>
      <c r="C40" s="84" t="s">
        <v>931</v>
      </c>
      <c r="D40" s="13">
        <v>940271.79</v>
      </c>
      <c r="E40" s="13">
        <v>301563.49</v>
      </c>
      <c r="F40" s="13">
        <v>757698.75</v>
      </c>
      <c r="G40" s="13">
        <v>707824.19</v>
      </c>
      <c r="H40" s="13">
        <v>368790.37</v>
      </c>
      <c r="I40" s="13">
        <v>825663.87</v>
      </c>
      <c r="J40" s="13">
        <v>267745.94</v>
      </c>
      <c r="K40" s="13">
        <v>419695.38</v>
      </c>
      <c r="L40" s="13">
        <v>538047.76</v>
      </c>
      <c r="M40" s="13">
        <v>753790.25</v>
      </c>
      <c r="N40" s="13">
        <v>469878.31</v>
      </c>
      <c r="O40" s="13">
        <v>410044.78</v>
      </c>
    </row>
    <row r="41" spans="1:15" x14ac:dyDescent="0.25">
      <c r="A41" s="84" t="s">
        <v>54</v>
      </c>
      <c r="B41" s="84" t="s">
        <v>82</v>
      </c>
      <c r="C41" s="84" t="s">
        <v>932</v>
      </c>
      <c r="D41" s="13">
        <v>441596.54</v>
      </c>
      <c r="E41" s="13">
        <v>181782.2</v>
      </c>
      <c r="F41" s="13">
        <v>626484.68000000005</v>
      </c>
      <c r="G41" s="13">
        <v>154471.60999999999</v>
      </c>
      <c r="H41" s="13">
        <v>317321.83</v>
      </c>
      <c r="I41" s="13">
        <v>910221.2</v>
      </c>
      <c r="J41" s="13">
        <v>555977.29</v>
      </c>
      <c r="K41" s="13">
        <v>903514.52</v>
      </c>
      <c r="L41" s="13">
        <v>410508.02</v>
      </c>
      <c r="M41" s="13">
        <v>539514.65</v>
      </c>
      <c r="N41" s="13">
        <v>320468.46000000002</v>
      </c>
      <c r="O41" s="13">
        <v>386357.38</v>
      </c>
    </row>
    <row r="42" spans="1:15" x14ac:dyDescent="0.25">
      <c r="A42" s="84" t="s">
        <v>54</v>
      </c>
      <c r="B42" s="84" t="s">
        <v>82</v>
      </c>
      <c r="C42" s="84" t="s">
        <v>933</v>
      </c>
      <c r="D42" s="13">
        <v>766590.54</v>
      </c>
      <c r="E42" s="13">
        <v>863469.81</v>
      </c>
      <c r="F42" s="13">
        <v>672043.35</v>
      </c>
      <c r="G42" s="13">
        <v>377724.93</v>
      </c>
      <c r="H42" s="13">
        <v>789231.54</v>
      </c>
      <c r="I42" s="13">
        <v>251149.72</v>
      </c>
      <c r="J42" s="13">
        <v>635995.82999999996</v>
      </c>
      <c r="K42" s="13">
        <v>718824.72</v>
      </c>
      <c r="L42" s="13">
        <v>529486.66</v>
      </c>
      <c r="M42" s="13">
        <v>913968.74</v>
      </c>
      <c r="N42" s="13">
        <v>750438.9</v>
      </c>
      <c r="O42" s="13">
        <v>685694.79</v>
      </c>
    </row>
    <row r="43" spans="1:15" x14ac:dyDescent="0.25">
      <c r="A43" s="84" t="s">
        <v>54</v>
      </c>
      <c r="B43" s="84" t="s">
        <v>82</v>
      </c>
      <c r="C43" s="84" t="s">
        <v>934</v>
      </c>
      <c r="D43" s="13">
        <v>931984.9</v>
      </c>
      <c r="E43" s="13">
        <v>481828.18</v>
      </c>
      <c r="F43" s="13">
        <v>394961.87</v>
      </c>
      <c r="G43" s="13">
        <v>624338.84</v>
      </c>
      <c r="H43" s="13">
        <v>401871.57</v>
      </c>
      <c r="I43" s="13">
        <v>775875.1</v>
      </c>
      <c r="J43" s="13">
        <v>986485.67</v>
      </c>
      <c r="K43" s="13">
        <v>943935.28</v>
      </c>
      <c r="L43" s="13">
        <v>134766.25</v>
      </c>
      <c r="M43" s="13">
        <v>156525.07</v>
      </c>
      <c r="N43" s="13">
        <v>290527.28999999998</v>
      </c>
      <c r="O43" s="13">
        <v>199572.75</v>
      </c>
    </row>
    <row r="44" spans="1:15" x14ac:dyDescent="0.25">
      <c r="A44" s="84" t="s">
        <v>54</v>
      </c>
      <c r="B44" s="84" t="s">
        <v>82</v>
      </c>
      <c r="C44" s="84" t="s">
        <v>935</v>
      </c>
      <c r="D44" s="13">
        <v>613015.84</v>
      </c>
      <c r="E44" s="13">
        <v>963737.12</v>
      </c>
      <c r="F44" s="13">
        <v>157508.68</v>
      </c>
      <c r="G44" s="13">
        <v>355013.79</v>
      </c>
      <c r="H44" s="13">
        <v>336136.23</v>
      </c>
      <c r="I44" s="13">
        <v>466922.92</v>
      </c>
      <c r="J44" s="13">
        <v>215015.24</v>
      </c>
      <c r="K44" s="13">
        <v>690016.01</v>
      </c>
      <c r="L44" s="13">
        <v>754228.06</v>
      </c>
      <c r="M44" s="13">
        <v>679243.12</v>
      </c>
      <c r="N44" s="13">
        <v>273911.78000000003</v>
      </c>
      <c r="O44" s="13">
        <v>776835.22</v>
      </c>
    </row>
    <row r="45" spans="1:15" x14ac:dyDescent="0.25">
      <c r="A45" s="84" t="s">
        <v>54</v>
      </c>
      <c r="B45" s="84" t="s">
        <v>82</v>
      </c>
      <c r="C45" s="84" t="s">
        <v>936</v>
      </c>
      <c r="D45" s="13">
        <v>805765.69</v>
      </c>
      <c r="E45" s="13">
        <v>787785.48</v>
      </c>
      <c r="F45" s="13">
        <v>126643.98</v>
      </c>
      <c r="G45" s="13">
        <v>783060.92</v>
      </c>
      <c r="H45" s="13">
        <v>821822.26</v>
      </c>
      <c r="I45" s="13">
        <v>886705.19</v>
      </c>
      <c r="J45" s="13">
        <v>672086.31</v>
      </c>
      <c r="K45" s="13">
        <v>535495.27</v>
      </c>
      <c r="L45" s="13">
        <v>834181.75</v>
      </c>
      <c r="M45" s="13">
        <v>412541.63</v>
      </c>
      <c r="N45" s="13">
        <v>196967.95</v>
      </c>
      <c r="O45" s="13">
        <v>556619.06000000006</v>
      </c>
    </row>
    <row r="46" spans="1:15" x14ac:dyDescent="0.25">
      <c r="A46" s="84" t="s">
        <v>54</v>
      </c>
      <c r="B46" s="84" t="s">
        <v>82</v>
      </c>
      <c r="C46" s="84" t="s">
        <v>937</v>
      </c>
      <c r="D46" s="13">
        <v>873655.88</v>
      </c>
      <c r="E46" s="13">
        <v>847120.07</v>
      </c>
      <c r="F46" s="13">
        <v>513753.2</v>
      </c>
      <c r="G46" s="13">
        <v>399430.21</v>
      </c>
      <c r="H46" s="13">
        <v>618826.5</v>
      </c>
      <c r="I46" s="13">
        <v>454614.09</v>
      </c>
      <c r="J46" s="13">
        <v>332040.44</v>
      </c>
      <c r="K46" s="13">
        <v>580876.03</v>
      </c>
      <c r="L46" s="13">
        <v>603839.26</v>
      </c>
      <c r="M46" s="13">
        <v>272636.65999999997</v>
      </c>
      <c r="N46" s="13">
        <v>575517.07999999996</v>
      </c>
      <c r="O46" s="13">
        <v>144856.29999999999</v>
      </c>
    </row>
    <row r="47" spans="1:15" x14ac:dyDescent="0.25">
      <c r="A47" s="84" t="s">
        <v>54</v>
      </c>
      <c r="B47" s="84" t="s">
        <v>82</v>
      </c>
      <c r="C47" s="84" t="s">
        <v>938</v>
      </c>
      <c r="D47" s="13">
        <v>299954.33</v>
      </c>
      <c r="E47" s="13">
        <v>734961.6</v>
      </c>
      <c r="F47" s="13">
        <v>241119.58</v>
      </c>
      <c r="G47" s="13">
        <v>126017.77</v>
      </c>
      <c r="H47" s="13">
        <v>651698.62</v>
      </c>
      <c r="I47" s="13">
        <v>965708</v>
      </c>
      <c r="J47" s="13">
        <v>220212.52</v>
      </c>
      <c r="K47" s="13">
        <v>602322.04</v>
      </c>
      <c r="L47" s="13">
        <v>366442.33</v>
      </c>
      <c r="M47" s="13">
        <v>973258.08</v>
      </c>
      <c r="N47" s="13">
        <v>859299.92</v>
      </c>
      <c r="O47" s="13">
        <v>215905.55</v>
      </c>
    </row>
    <row r="48" spans="1:15" x14ac:dyDescent="0.25">
      <c r="A48" s="84" t="s">
        <v>54</v>
      </c>
      <c r="B48" s="84" t="s">
        <v>82</v>
      </c>
      <c r="C48" s="84" t="s">
        <v>939</v>
      </c>
      <c r="D48" s="13">
        <v>799382.9</v>
      </c>
      <c r="E48" s="13">
        <v>595433.07999999996</v>
      </c>
      <c r="F48" s="13">
        <v>543781.91</v>
      </c>
      <c r="G48" s="13">
        <v>967836.69</v>
      </c>
      <c r="H48" s="13">
        <v>691081.31</v>
      </c>
      <c r="I48" s="13">
        <v>181569.82</v>
      </c>
      <c r="J48" s="13">
        <v>543774.02</v>
      </c>
      <c r="K48" s="13">
        <v>354124.94</v>
      </c>
      <c r="L48" s="13">
        <v>536994.25</v>
      </c>
      <c r="M48" s="13">
        <v>313052.96000000002</v>
      </c>
      <c r="N48" s="13">
        <v>474121.61</v>
      </c>
      <c r="O48" s="13">
        <v>843819.62</v>
      </c>
    </row>
    <row r="49" spans="1:15" x14ac:dyDescent="0.25">
      <c r="A49" s="84" t="s">
        <v>54</v>
      </c>
      <c r="B49" s="84" t="s">
        <v>82</v>
      </c>
      <c r="C49" s="84" t="s">
        <v>940</v>
      </c>
      <c r="D49" s="13">
        <v>830570.29</v>
      </c>
      <c r="E49" s="13">
        <v>859082.99</v>
      </c>
      <c r="F49" s="13">
        <v>884445.02</v>
      </c>
      <c r="G49" s="13">
        <v>150914.07</v>
      </c>
      <c r="H49" s="13">
        <v>772673.92</v>
      </c>
      <c r="I49" s="13">
        <v>730288.2</v>
      </c>
      <c r="J49" s="13">
        <v>311367.61</v>
      </c>
      <c r="K49" s="13">
        <v>418429.49</v>
      </c>
      <c r="L49" s="13">
        <v>111997.53</v>
      </c>
      <c r="M49" s="13">
        <v>614763.02</v>
      </c>
      <c r="N49" s="13">
        <v>393737.89</v>
      </c>
      <c r="O49" s="13">
        <v>118714.34</v>
      </c>
    </row>
    <row r="50" spans="1:15" x14ac:dyDescent="0.25">
      <c r="A50" s="84" t="s">
        <v>54</v>
      </c>
      <c r="B50" s="84" t="s">
        <v>82</v>
      </c>
      <c r="C50" s="84" t="s">
        <v>941</v>
      </c>
      <c r="D50" s="13">
        <v>506558.77</v>
      </c>
      <c r="E50" s="13">
        <v>348406.28</v>
      </c>
      <c r="F50" s="13">
        <v>867950.28</v>
      </c>
      <c r="G50" s="13">
        <v>666311.65</v>
      </c>
      <c r="H50" s="13">
        <v>918263.38</v>
      </c>
      <c r="I50" s="13">
        <v>688918.78</v>
      </c>
      <c r="J50" s="13">
        <v>867230.74</v>
      </c>
      <c r="K50" s="13">
        <v>478414.09</v>
      </c>
      <c r="L50" s="13">
        <v>188192.17</v>
      </c>
      <c r="M50" s="13">
        <v>844724.43</v>
      </c>
      <c r="N50" s="13">
        <v>375894.42</v>
      </c>
      <c r="O50" s="13">
        <v>600325.48</v>
      </c>
    </row>
    <row r="51" spans="1:15" x14ac:dyDescent="0.25">
      <c r="A51" s="84" t="s">
        <v>54</v>
      </c>
      <c r="B51" s="84" t="s">
        <v>82</v>
      </c>
      <c r="C51" s="84" t="s">
        <v>648</v>
      </c>
      <c r="D51" s="13">
        <v>805646.44</v>
      </c>
      <c r="E51" s="13">
        <v>739703.14</v>
      </c>
      <c r="F51" s="13">
        <v>747351.33</v>
      </c>
      <c r="G51" s="13">
        <v>239199.84</v>
      </c>
      <c r="H51" s="13">
        <v>416161.91</v>
      </c>
      <c r="I51" s="13">
        <v>307426.89</v>
      </c>
      <c r="J51" s="13">
        <v>193577.36</v>
      </c>
      <c r="K51" s="13">
        <v>532689.87</v>
      </c>
      <c r="L51" s="13">
        <v>372412.04</v>
      </c>
      <c r="M51" s="13">
        <v>381255.17</v>
      </c>
      <c r="N51" s="13">
        <v>887121.81</v>
      </c>
      <c r="O51" s="13">
        <v>684236.24</v>
      </c>
    </row>
    <row r="52" spans="1:15" x14ac:dyDescent="0.25">
      <c r="A52" s="84" t="s">
        <v>54</v>
      </c>
      <c r="B52" s="84" t="s">
        <v>82</v>
      </c>
      <c r="C52" s="84" t="s">
        <v>942</v>
      </c>
      <c r="D52" s="13">
        <v>535408.49</v>
      </c>
      <c r="E52" s="13">
        <v>527000.42000000004</v>
      </c>
      <c r="F52" s="13">
        <v>292548.83</v>
      </c>
      <c r="G52" s="13">
        <v>315910.21999999997</v>
      </c>
      <c r="H52" s="13">
        <v>212185.56</v>
      </c>
      <c r="I52" s="13">
        <v>873255.6</v>
      </c>
      <c r="J52" s="13">
        <v>249174.34</v>
      </c>
      <c r="K52" s="13">
        <v>815225.57</v>
      </c>
      <c r="L52" s="13">
        <v>429055.96</v>
      </c>
      <c r="M52" s="13">
        <v>549897.17000000004</v>
      </c>
      <c r="N52" s="13">
        <v>846159.38</v>
      </c>
      <c r="O52" s="13">
        <v>136738.35</v>
      </c>
    </row>
    <row r="53" spans="1:15" x14ac:dyDescent="0.25">
      <c r="A53" s="84" t="s">
        <v>54</v>
      </c>
      <c r="B53" s="84" t="s">
        <v>82</v>
      </c>
      <c r="C53" s="84" t="s">
        <v>943</v>
      </c>
      <c r="D53" s="13">
        <v>272084.47999999998</v>
      </c>
      <c r="E53" s="13">
        <v>727564.48</v>
      </c>
      <c r="F53" s="13">
        <v>200806.29</v>
      </c>
      <c r="G53" s="13">
        <v>163429.23000000001</v>
      </c>
      <c r="H53" s="13">
        <v>164396.84</v>
      </c>
      <c r="I53" s="13">
        <v>747230.58</v>
      </c>
      <c r="J53" s="13">
        <v>352506.47</v>
      </c>
      <c r="K53" s="13">
        <v>407580.12</v>
      </c>
      <c r="L53" s="13">
        <v>639591</v>
      </c>
      <c r="M53" s="13">
        <v>362493.7</v>
      </c>
      <c r="N53" s="13">
        <v>255416.2</v>
      </c>
      <c r="O53" s="13">
        <v>305878.33</v>
      </c>
    </row>
    <row r="54" spans="1:15" x14ac:dyDescent="0.25">
      <c r="A54" s="84" t="s">
        <v>54</v>
      </c>
      <c r="B54" s="84" t="s">
        <v>82</v>
      </c>
      <c r="C54" s="84" t="s">
        <v>944</v>
      </c>
      <c r="D54" s="13">
        <v>386851.41</v>
      </c>
      <c r="E54" s="13">
        <v>363979.04</v>
      </c>
      <c r="F54" s="13">
        <v>820211.53</v>
      </c>
      <c r="G54" s="13">
        <v>224108.24</v>
      </c>
      <c r="H54" s="13">
        <v>169355.01</v>
      </c>
      <c r="I54" s="13">
        <v>254014.35</v>
      </c>
      <c r="J54" s="13">
        <v>125862.71</v>
      </c>
      <c r="K54" s="13">
        <v>904633.85</v>
      </c>
      <c r="L54" s="13">
        <v>392656.19</v>
      </c>
      <c r="M54" s="13">
        <v>685011.33</v>
      </c>
      <c r="N54" s="13">
        <v>671318.27</v>
      </c>
      <c r="O54" s="13">
        <v>681034.58</v>
      </c>
    </row>
    <row r="55" spans="1:15" x14ac:dyDescent="0.25">
      <c r="A55" s="84" t="s">
        <v>54</v>
      </c>
      <c r="B55" s="84" t="s">
        <v>82</v>
      </c>
      <c r="C55" s="84" t="s">
        <v>945</v>
      </c>
      <c r="D55" s="13">
        <v>828327.63</v>
      </c>
      <c r="E55" s="13">
        <v>716783.53</v>
      </c>
      <c r="F55" s="13">
        <v>311696.03000000003</v>
      </c>
      <c r="G55" s="13">
        <v>749973.88</v>
      </c>
      <c r="H55" s="13">
        <v>114301.75</v>
      </c>
      <c r="I55" s="13">
        <v>422766.57</v>
      </c>
      <c r="J55" s="13">
        <v>836971.3</v>
      </c>
      <c r="K55" s="13">
        <v>517036.49</v>
      </c>
      <c r="L55" s="13">
        <v>792043.26</v>
      </c>
      <c r="M55" s="13">
        <v>522621.87</v>
      </c>
      <c r="N55" s="13">
        <v>805201.51</v>
      </c>
      <c r="O55" s="13">
        <v>518740.07</v>
      </c>
    </row>
    <row r="56" spans="1:15" x14ac:dyDescent="0.25">
      <c r="A56" s="84" t="s">
        <v>54</v>
      </c>
      <c r="B56" s="84" t="s">
        <v>82</v>
      </c>
      <c r="C56" s="84" t="s">
        <v>946</v>
      </c>
      <c r="D56" s="13">
        <v>226041.99</v>
      </c>
      <c r="E56" s="13">
        <v>174040.32000000001</v>
      </c>
      <c r="F56" s="13">
        <v>542523.07999999996</v>
      </c>
      <c r="G56" s="13">
        <v>881931</v>
      </c>
      <c r="H56" s="13">
        <v>145824.6</v>
      </c>
      <c r="I56" s="13">
        <v>322545.39</v>
      </c>
      <c r="J56" s="13">
        <v>196461.64</v>
      </c>
      <c r="K56" s="13">
        <v>437148.44</v>
      </c>
      <c r="L56" s="13">
        <v>283465.89</v>
      </c>
      <c r="M56" s="13">
        <v>259476.86</v>
      </c>
      <c r="N56" s="13">
        <v>643404.72</v>
      </c>
      <c r="O56" s="13">
        <v>549275.49</v>
      </c>
    </row>
    <row r="57" spans="1:15" x14ac:dyDescent="0.25">
      <c r="A57" s="84" t="s">
        <v>54</v>
      </c>
      <c r="B57" s="84" t="s">
        <v>82</v>
      </c>
      <c r="C57" s="84" t="s">
        <v>947</v>
      </c>
      <c r="D57" s="13">
        <v>722202.06</v>
      </c>
      <c r="E57" s="13">
        <v>408646.69</v>
      </c>
      <c r="F57" s="13">
        <v>248943.18</v>
      </c>
      <c r="G57" s="13">
        <v>149610.71</v>
      </c>
      <c r="H57" s="13">
        <v>540455.37</v>
      </c>
      <c r="I57" s="13">
        <v>774723.47</v>
      </c>
      <c r="J57" s="13">
        <v>203123.53</v>
      </c>
      <c r="K57" s="13">
        <v>677559.05</v>
      </c>
      <c r="L57" s="13">
        <v>492701.99</v>
      </c>
      <c r="M57" s="13">
        <v>687325.3</v>
      </c>
      <c r="N57" s="13">
        <v>250726.71</v>
      </c>
      <c r="O57" s="13">
        <v>948553.84</v>
      </c>
    </row>
    <row r="58" spans="1:15" x14ac:dyDescent="0.25">
      <c r="A58" s="84" t="s">
        <v>54</v>
      </c>
      <c r="B58" s="84" t="s">
        <v>82</v>
      </c>
      <c r="C58" s="84" t="s">
        <v>948</v>
      </c>
      <c r="D58" s="13">
        <v>379639.24</v>
      </c>
      <c r="E58" s="13">
        <v>506825.75</v>
      </c>
      <c r="F58" s="13">
        <v>710273.25</v>
      </c>
      <c r="G58" s="13">
        <v>539804.96</v>
      </c>
      <c r="H58" s="13">
        <v>139143.70000000001</v>
      </c>
      <c r="I58" s="13">
        <v>345784.14</v>
      </c>
      <c r="J58" s="13">
        <v>148949.76999999999</v>
      </c>
      <c r="K58" s="13">
        <v>785758.49</v>
      </c>
      <c r="L58" s="13">
        <v>854656.41</v>
      </c>
      <c r="M58" s="13">
        <v>626082.72</v>
      </c>
      <c r="N58" s="13">
        <v>296809.27</v>
      </c>
      <c r="O58" s="13">
        <v>167497.28</v>
      </c>
    </row>
    <row r="59" spans="1:15" x14ac:dyDescent="0.25">
      <c r="A59" s="84" t="s">
        <v>54</v>
      </c>
      <c r="B59" s="84" t="s">
        <v>82</v>
      </c>
      <c r="C59" s="84" t="s">
        <v>651</v>
      </c>
      <c r="D59" s="13">
        <v>652625.23</v>
      </c>
      <c r="E59" s="13">
        <v>144535.21</v>
      </c>
      <c r="F59" s="13">
        <v>513307.76</v>
      </c>
      <c r="G59" s="13">
        <v>545189.17000000004</v>
      </c>
      <c r="H59" s="13">
        <v>475351.14</v>
      </c>
      <c r="I59" s="13">
        <v>460877.11</v>
      </c>
      <c r="J59" s="13">
        <v>241628.69</v>
      </c>
      <c r="K59" s="13">
        <v>557967.88</v>
      </c>
      <c r="L59" s="13">
        <v>423827.69</v>
      </c>
      <c r="M59" s="13">
        <v>183719.57</v>
      </c>
      <c r="N59" s="13">
        <v>980107.73</v>
      </c>
      <c r="O59" s="13">
        <v>208402.77</v>
      </c>
    </row>
    <row r="60" spans="1:15" x14ac:dyDescent="0.25">
      <c r="A60" s="84" t="s">
        <v>54</v>
      </c>
      <c r="B60" s="84" t="s">
        <v>82</v>
      </c>
      <c r="C60" s="84" t="s">
        <v>949</v>
      </c>
      <c r="D60" s="13">
        <v>655626.96</v>
      </c>
      <c r="E60" s="13">
        <v>802385.61</v>
      </c>
      <c r="F60" s="13">
        <v>132408.59</v>
      </c>
      <c r="G60" s="13">
        <v>837816.29</v>
      </c>
      <c r="H60" s="13">
        <v>936322.55</v>
      </c>
      <c r="I60" s="13">
        <v>281051.18</v>
      </c>
      <c r="J60" s="13">
        <v>923676.12</v>
      </c>
      <c r="K60" s="13">
        <v>838441.8</v>
      </c>
      <c r="L60" s="13">
        <v>239610.32</v>
      </c>
      <c r="M60" s="13">
        <v>804645.14</v>
      </c>
      <c r="N60" s="13">
        <v>658024.61</v>
      </c>
      <c r="O60" s="13">
        <v>225275.98</v>
      </c>
    </row>
    <row r="61" spans="1:15" x14ac:dyDescent="0.25">
      <c r="A61" s="84" t="s">
        <v>54</v>
      </c>
      <c r="B61" s="84" t="s">
        <v>82</v>
      </c>
      <c r="C61" s="84" t="s">
        <v>950</v>
      </c>
      <c r="D61" s="13">
        <v>141147.32999999999</v>
      </c>
      <c r="E61" s="13">
        <v>545723.11</v>
      </c>
      <c r="F61" s="13">
        <v>903573.53</v>
      </c>
      <c r="G61" s="13">
        <v>847274.58</v>
      </c>
      <c r="H61" s="13">
        <v>564089.24</v>
      </c>
      <c r="I61" s="13">
        <v>138722.49</v>
      </c>
      <c r="J61" s="13">
        <v>814465.73</v>
      </c>
      <c r="K61" s="13">
        <v>817571.81</v>
      </c>
      <c r="L61" s="13">
        <v>699991.52</v>
      </c>
      <c r="M61" s="13">
        <v>255893.81</v>
      </c>
      <c r="N61" s="13">
        <v>721418.6</v>
      </c>
      <c r="O61" s="13">
        <v>501241.11</v>
      </c>
    </row>
    <row r="62" spans="1:15" x14ac:dyDescent="0.25">
      <c r="A62" s="84" t="s">
        <v>54</v>
      </c>
      <c r="B62" s="84" t="s">
        <v>82</v>
      </c>
      <c r="C62" s="84" t="s">
        <v>951</v>
      </c>
      <c r="D62" s="13">
        <v>991327.34</v>
      </c>
      <c r="E62" s="13">
        <v>188900.37</v>
      </c>
      <c r="F62" s="13">
        <v>838777.78</v>
      </c>
      <c r="G62" s="13">
        <v>228882.92</v>
      </c>
      <c r="H62" s="13">
        <v>948839.36</v>
      </c>
      <c r="I62" s="13">
        <v>842066.16</v>
      </c>
      <c r="J62" s="13">
        <v>545847.92000000004</v>
      </c>
      <c r="K62" s="13">
        <v>491871.76</v>
      </c>
      <c r="L62" s="13">
        <v>161666.74</v>
      </c>
      <c r="M62" s="13">
        <v>173384.3</v>
      </c>
      <c r="N62" s="13">
        <v>974761.01</v>
      </c>
      <c r="O62" s="13">
        <v>572480.59</v>
      </c>
    </row>
    <row r="63" spans="1:15" x14ac:dyDescent="0.25">
      <c r="A63" s="84" t="s">
        <v>54</v>
      </c>
      <c r="B63" s="84" t="s">
        <v>82</v>
      </c>
      <c r="C63" s="84" t="s">
        <v>454</v>
      </c>
      <c r="D63" s="13">
        <v>598608.26</v>
      </c>
      <c r="E63" s="13">
        <v>298525.77</v>
      </c>
      <c r="F63" s="13">
        <v>465095.83</v>
      </c>
      <c r="G63" s="13">
        <v>981757.62</v>
      </c>
      <c r="H63" s="13">
        <v>115257.85</v>
      </c>
      <c r="I63" s="13">
        <v>344719.87</v>
      </c>
      <c r="J63" s="13">
        <v>614925.21</v>
      </c>
      <c r="K63" s="13">
        <v>215077.1</v>
      </c>
      <c r="L63" s="13">
        <v>412159.38</v>
      </c>
      <c r="M63" s="13">
        <v>658452.64</v>
      </c>
      <c r="N63" s="13">
        <v>675123.59</v>
      </c>
      <c r="O63" s="13">
        <v>614825.02</v>
      </c>
    </row>
    <row r="64" spans="1:15" x14ac:dyDescent="0.25">
      <c r="A64" s="84" t="s">
        <v>54</v>
      </c>
      <c r="B64" s="84" t="s">
        <v>82</v>
      </c>
      <c r="C64" s="84" t="s">
        <v>952</v>
      </c>
      <c r="D64" s="13">
        <v>937986.42</v>
      </c>
      <c r="E64" s="13">
        <v>719786.5</v>
      </c>
      <c r="F64" s="13">
        <v>514600.4</v>
      </c>
      <c r="G64" s="13">
        <v>676453.6</v>
      </c>
      <c r="H64" s="13">
        <v>868609.3</v>
      </c>
      <c r="I64" s="13">
        <v>164915.54</v>
      </c>
      <c r="J64" s="13">
        <v>430798.94</v>
      </c>
      <c r="K64" s="13">
        <v>327380.28999999998</v>
      </c>
      <c r="L64" s="13">
        <v>165051.06</v>
      </c>
      <c r="M64" s="13">
        <v>958121.07</v>
      </c>
      <c r="N64" s="13">
        <v>875066.32</v>
      </c>
      <c r="O64" s="13">
        <v>561747.71</v>
      </c>
    </row>
    <row r="65" spans="1:15" x14ac:dyDescent="0.25">
      <c r="A65" s="84" t="s">
        <v>54</v>
      </c>
      <c r="B65" s="84" t="s">
        <v>82</v>
      </c>
      <c r="C65" s="84" t="s">
        <v>953</v>
      </c>
      <c r="D65" s="13">
        <v>181889.12</v>
      </c>
      <c r="E65" s="13">
        <v>567915.51</v>
      </c>
      <c r="F65" s="13">
        <v>321905.64</v>
      </c>
      <c r="G65" s="13">
        <v>717039.43</v>
      </c>
      <c r="H65" s="13">
        <v>250800.27</v>
      </c>
      <c r="I65" s="13">
        <v>262852.15000000002</v>
      </c>
      <c r="J65" s="13">
        <v>536996.05000000005</v>
      </c>
      <c r="K65" s="13">
        <v>759332.86</v>
      </c>
      <c r="L65" s="13">
        <v>887865.84</v>
      </c>
      <c r="M65" s="13">
        <v>976719.22</v>
      </c>
      <c r="N65" s="13">
        <v>485313.49</v>
      </c>
      <c r="O65" s="13">
        <v>673655.86</v>
      </c>
    </row>
    <row r="66" spans="1:15" x14ac:dyDescent="0.25">
      <c r="A66" s="84" t="s">
        <v>54</v>
      </c>
      <c r="B66" s="84" t="s">
        <v>82</v>
      </c>
      <c r="C66" s="84" t="s">
        <v>954</v>
      </c>
      <c r="D66" s="13">
        <v>643229.49</v>
      </c>
      <c r="E66" s="13">
        <v>948654.62</v>
      </c>
      <c r="F66" s="13">
        <v>488891.66</v>
      </c>
      <c r="G66" s="13">
        <v>603822.52</v>
      </c>
      <c r="H66" s="13">
        <v>579985.73</v>
      </c>
      <c r="I66" s="13">
        <v>213821.05</v>
      </c>
      <c r="J66" s="13">
        <v>672609.91</v>
      </c>
      <c r="K66" s="13">
        <v>716381.68</v>
      </c>
      <c r="L66" s="13">
        <v>275905.06</v>
      </c>
      <c r="M66" s="13">
        <v>627598.68000000005</v>
      </c>
      <c r="N66" s="13">
        <v>675176.05</v>
      </c>
      <c r="O66" s="13">
        <v>512231.63</v>
      </c>
    </row>
    <row r="67" spans="1:15" x14ac:dyDescent="0.25">
      <c r="A67" s="84" t="s">
        <v>54</v>
      </c>
      <c r="B67" s="84" t="s">
        <v>82</v>
      </c>
      <c r="C67" s="84" t="s">
        <v>955</v>
      </c>
      <c r="D67" s="13">
        <v>395519.77</v>
      </c>
      <c r="E67" s="13">
        <v>384373.43</v>
      </c>
      <c r="F67" s="13">
        <v>828161.67</v>
      </c>
      <c r="G67" s="13">
        <v>246380.66</v>
      </c>
      <c r="H67" s="13">
        <v>593443.02</v>
      </c>
      <c r="I67" s="13">
        <v>961738.16</v>
      </c>
      <c r="J67" s="13">
        <v>170508.27</v>
      </c>
      <c r="K67" s="13">
        <v>761925.46</v>
      </c>
      <c r="L67" s="13">
        <v>546887.53</v>
      </c>
      <c r="M67" s="13">
        <v>578489.98</v>
      </c>
      <c r="N67" s="13">
        <v>614358.1</v>
      </c>
      <c r="O67" s="13">
        <v>793081.08</v>
      </c>
    </row>
    <row r="68" spans="1:15" x14ac:dyDescent="0.25">
      <c r="A68" s="84" t="s">
        <v>54</v>
      </c>
      <c r="B68" s="84" t="s">
        <v>82</v>
      </c>
      <c r="C68" s="84" t="s">
        <v>956</v>
      </c>
      <c r="D68" s="13">
        <v>154044.71</v>
      </c>
      <c r="E68" s="13">
        <v>166379.6</v>
      </c>
      <c r="F68" s="13">
        <v>391006.21</v>
      </c>
      <c r="G68" s="13">
        <v>686417.07</v>
      </c>
      <c r="H68" s="13">
        <v>378641.49</v>
      </c>
      <c r="I68" s="13">
        <v>478844.68</v>
      </c>
      <c r="J68" s="13">
        <v>716519.85</v>
      </c>
      <c r="K68" s="13">
        <v>136666.49</v>
      </c>
      <c r="L68" s="13">
        <v>480433.43</v>
      </c>
      <c r="M68" s="13">
        <v>726618.82</v>
      </c>
      <c r="N68" s="13">
        <v>252200.01</v>
      </c>
      <c r="O68" s="13">
        <v>448253.76</v>
      </c>
    </row>
    <row r="69" spans="1:15" x14ac:dyDescent="0.25">
      <c r="A69" s="84" t="s">
        <v>54</v>
      </c>
      <c r="B69" s="84" t="s">
        <v>82</v>
      </c>
      <c r="C69" s="84" t="s">
        <v>957</v>
      </c>
      <c r="D69" s="13">
        <v>163219.14000000001</v>
      </c>
      <c r="E69" s="13">
        <v>526956.30000000005</v>
      </c>
      <c r="F69" s="13">
        <v>768750.26</v>
      </c>
      <c r="G69" s="13">
        <v>694145.22</v>
      </c>
      <c r="H69" s="13">
        <v>347710.17</v>
      </c>
      <c r="I69" s="13">
        <v>670227.12</v>
      </c>
      <c r="J69" s="13">
        <v>202979.06</v>
      </c>
      <c r="K69" s="13">
        <v>694446.59</v>
      </c>
      <c r="L69" s="13">
        <v>498157.49</v>
      </c>
      <c r="M69" s="13">
        <v>979497.5</v>
      </c>
      <c r="N69" s="13">
        <v>136704.82999999999</v>
      </c>
      <c r="O69" s="13">
        <v>743194.1</v>
      </c>
    </row>
    <row r="70" spans="1:15" x14ac:dyDescent="0.25">
      <c r="A70" s="84" t="s">
        <v>54</v>
      </c>
      <c r="B70" s="84" t="s">
        <v>82</v>
      </c>
      <c r="C70" s="84" t="s">
        <v>958</v>
      </c>
      <c r="D70" s="13">
        <v>658576.35</v>
      </c>
      <c r="E70" s="13">
        <v>552624.76</v>
      </c>
      <c r="F70" s="13">
        <v>209847.02</v>
      </c>
      <c r="G70" s="13">
        <v>870676.93</v>
      </c>
      <c r="H70" s="13">
        <v>840867.98</v>
      </c>
      <c r="I70" s="13">
        <v>353470.04</v>
      </c>
      <c r="J70" s="13">
        <v>909038.97</v>
      </c>
      <c r="K70" s="13">
        <v>993952.36</v>
      </c>
      <c r="L70" s="13">
        <v>709236.29</v>
      </c>
      <c r="M70" s="13">
        <v>460537.54</v>
      </c>
      <c r="N70" s="13">
        <v>752246.09</v>
      </c>
      <c r="O70" s="13">
        <v>498744.72</v>
      </c>
    </row>
    <row r="71" spans="1:15" x14ac:dyDescent="0.25">
      <c r="A71" s="84" t="s">
        <v>54</v>
      </c>
      <c r="B71" s="84" t="s">
        <v>82</v>
      </c>
      <c r="C71" s="84" t="s">
        <v>959</v>
      </c>
      <c r="D71" s="13">
        <v>788465.13</v>
      </c>
      <c r="E71" s="13">
        <v>142661.4</v>
      </c>
      <c r="F71" s="13">
        <v>228978.64</v>
      </c>
      <c r="G71" s="13">
        <v>195968.44</v>
      </c>
      <c r="H71" s="13">
        <v>980006.57</v>
      </c>
      <c r="I71" s="13">
        <v>294962.36</v>
      </c>
      <c r="J71" s="13">
        <v>927896.6</v>
      </c>
      <c r="K71" s="13">
        <v>428030.9</v>
      </c>
      <c r="L71" s="13">
        <v>655060.17000000004</v>
      </c>
      <c r="M71" s="13">
        <v>524904.6</v>
      </c>
      <c r="N71" s="13">
        <v>734721.7</v>
      </c>
      <c r="O71" s="13">
        <v>839341.59</v>
      </c>
    </row>
    <row r="72" spans="1:15" x14ac:dyDescent="0.25">
      <c r="A72" s="84" t="s">
        <v>54</v>
      </c>
      <c r="B72" s="84" t="s">
        <v>55</v>
      </c>
      <c r="C72" s="84" t="s">
        <v>688</v>
      </c>
      <c r="D72" s="13">
        <v>536663.94999999995</v>
      </c>
      <c r="E72" s="13">
        <v>515058.39</v>
      </c>
      <c r="F72" s="13">
        <v>187569.55</v>
      </c>
      <c r="G72" s="13">
        <v>517660.78</v>
      </c>
      <c r="H72" s="13">
        <v>871440.73</v>
      </c>
      <c r="I72" s="13">
        <v>832940.22</v>
      </c>
      <c r="J72" s="13">
        <v>121916.38</v>
      </c>
      <c r="K72" s="13">
        <v>699870.67</v>
      </c>
      <c r="L72" s="13">
        <v>996140.76</v>
      </c>
      <c r="M72" s="13">
        <v>309441.58</v>
      </c>
      <c r="N72" s="13">
        <v>288744.90000000002</v>
      </c>
      <c r="O72" s="13">
        <v>338355.09</v>
      </c>
    </row>
    <row r="73" spans="1:15" x14ac:dyDescent="0.25">
      <c r="A73" s="84" t="s">
        <v>54</v>
      </c>
      <c r="B73" s="84" t="s">
        <v>55</v>
      </c>
      <c r="C73" s="84" t="s">
        <v>960</v>
      </c>
      <c r="D73" s="13">
        <v>624202.61</v>
      </c>
      <c r="E73" s="13">
        <v>883845.86</v>
      </c>
      <c r="F73" s="13">
        <v>710725.15</v>
      </c>
      <c r="G73" s="13">
        <v>118254.86</v>
      </c>
      <c r="H73" s="13">
        <v>390455.02</v>
      </c>
      <c r="I73" s="13">
        <v>409898.62</v>
      </c>
      <c r="J73" s="13">
        <v>388845.85</v>
      </c>
      <c r="K73" s="13">
        <v>637125.81000000006</v>
      </c>
      <c r="L73" s="13">
        <v>178579.49</v>
      </c>
      <c r="M73" s="13">
        <v>464585.37</v>
      </c>
      <c r="N73" s="13">
        <v>683250.85</v>
      </c>
      <c r="O73" s="13">
        <v>410031.55</v>
      </c>
    </row>
    <row r="74" spans="1:15" x14ac:dyDescent="0.25">
      <c r="A74" s="84" t="s">
        <v>54</v>
      </c>
      <c r="B74" s="84" t="s">
        <v>55</v>
      </c>
      <c r="C74" s="84" t="s">
        <v>961</v>
      </c>
      <c r="D74" s="13">
        <v>834129.48</v>
      </c>
      <c r="E74" s="13">
        <v>641875.44999999995</v>
      </c>
      <c r="F74" s="13">
        <v>519035.65</v>
      </c>
      <c r="G74" s="13">
        <v>467998.18</v>
      </c>
      <c r="H74" s="13">
        <v>749671.25</v>
      </c>
      <c r="I74" s="13">
        <v>558733.62</v>
      </c>
      <c r="J74" s="13">
        <v>546551.36</v>
      </c>
      <c r="K74" s="13">
        <v>200209.58</v>
      </c>
      <c r="L74" s="13">
        <v>557233.41</v>
      </c>
      <c r="M74" s="13">
        <v>567536.72</v>
      </c>
      <c r="N74" s="13">
        <v>813672.15</v>
      </c>
      <c r="O74" s="13">
        <v>190284.48</v>
      </c>
    </row>
    <row r="75" spans="1:15" x14ac:dyDescent="0.25">
      <c r="A75" s="84" t="s">
        <v>54</v>
      </c>
      <c r="B75" s="84" t="s">
        <v>55</v>
      </c>
      <c r="C75" s="84" t="s">
        <v>672</v>
      </c>
      <c r="D75" s="13">
        <v>951356.41</v>
      </c>
      <c r="E75" s="13">
        <v>602719.63</v>
      </c>
      <c r="F75" s="13">
        <v>921053.68</v>
      </c>
      <c r="G75" s="13">
        <v>464931.71</v>
      </c>
      <c r="H75" s="13">
        <v>483361.58</v>
      </c>
      <c r="I75" s="13">
        <v>387027.68</v>
      </c>
      <c r="J75" s="13">
        <v>803546.91</v>
      </c>
      <c r="K75" s="13">
        <v>574159.77</v>
      </c>
      <c r="L75" s="13">
        <v>410030.3</v>
      </c>
      <c r="M75" s="13">
        <v>208859.9</v>
      </c>
      <c r="N75" s="13">
        <v>899938.13</v>
      </c>
      <c r="O75" s="13">
        <v>469072.72</v>
      </c>
    </row>
    <row r="76" spans="1:15" x14ac:dyDescent="0.25">
      <c r="A76" s="84" t="s">
        <v>54</v>
      </c>
      <c r="B76" s="84" t="s">
        <v>55</v>
      </c>
      <c r="C76" s="84" t="s">
        <v>962</v>
      </c>
      <c r="D76" s="13">
        <v>932876.12</v>
      </c>
      <c r="E76" s="13">
        <v>730308.85</v>
      </c>
      <c r="F76" s="13">
        <v>785730.5</v>
      </c>
      <c r="G76" s="13">
        <v>130408.94</v>
      </c>
      <c r="H76" s="13">
        <v>892242.46</v>
      </c>
      <c r="I76" s="13">
        <v>292446.32</v>
      </c>
      <c r="J76" s="13">
        <v>409620.94</v>
      </c>
      <c r="K76" s="13">
        <v>462462</v>
      </c>
      <c r="L76" s="13">
        <v>380026.14</v>
      </c>
      <c r="M76" s="13">
        <v>821520.52</v>
      </c>
      <c r="N76" s="13">
        <v>331138.94</v>
      </c>
      <c r="O76" s="13">
        <v>166547.99</v>
      </c>
    </row>
    <row r="77" spans="1:15" x14ac:dyDescent="0.25">
      <c r="A77" s="84" t="s">
        <v>54</v>
      </c>
      <c r="B77" s="84" t="s">
        <v>55</v>
      </c>
      <c r="C77" s="84" t="s">
        <v>963</v>
      </c>
      <c r="D77" s="13">
        <v>142637.35999999999</v>
      </c>
      <c r="E77" s="13">
        <v>581822.24</v>
      </c>
      <c r="F77" s="13">
        <v>644786.34</v>
      </c>
      <c r="G77" s="13">
        <v>526077.26</v>
      </c>
      <c r="H77" s="13">
        <v>730195.47</v>
      </c>
      <c r="I77" s="13">
        <v>379907.5</v>
      </c>
      <c r="J77" s="13">
        <v>550849.96</v>
      </c>
      <c r="K77" s="13">
        <v>932443.27</v>
      </c>
      <c r="L77" s="13">
        <v>283536.75</v>
      </c>
      <c r="M77" s="13">
        <v>662999.81000000006</v>
      </c>
      <c r="N77" s="13">
        <v>195662.52</v>
      </c>
      <c r="O77" s="13">
        <v>859228.52</v>
      </c>
    </row>
    <row r="78" spans="1:15" x14ac:dyDescent="0.25">
      <c r="A78" s="84" t="s">
        <v>54</v>
      </c>
      <c r="B78" s="84" t="s">
        <v>55</v>
      </c>
      <c r="C78" s="84" t="s">
        <v>964</v>
      </c>
      <c r="D78" s="13">
        <v>155893.46</v>
      </c>
      <c r="E78" s="13">
        <v>453158.3</v>
      </c>
      <c r="F78" s="13">
        <v>140459.95000000001</v>
      </c>
      <c r="G78" s="13">
        <v>573131.41</v>
      </c>
      <c r="H78" s="13">
        <v>625259.74</v>
      </c>
      <c r="I78" s="13">
        <v>596833.41</v>
      </c>
      <c r="J78" s="13">
        <v>252100.72</v>
      </c>
      <c r="K78" s="13">
        <v>664319.32999999996</v>
      </c>
      <c r="L78" s="13">
        <v>626533.96</v>
      </c>
      <c r="M78" s="13">
        <v>416842.21</v>
      </c>
      <c r="N78" s="13">
        <v>565583.93999999994</v>
      </c>
      <c r="O78" s="13">
        <v>550327.62</v>
      </c>
    </row>
    <row r="79" spans="1:15" x14ac:dyDescent="0.25">
      <c r="A79" s="84" t="s">
        <v>54</v>
      </c>
      <c r="B79" s="84" t="s">
        <v>55</v>
      </c>
      <c r="C79" s="84" t="s">
        <v>649</v>
      </c>
      <c r="D79" s="13">
        <v>220028.11</v>
      </c>
      <c r="E79" s="13">
        <v>901018.58</v>
      </c>
      <c r="F79" s="13">
        <v>286522.21000000002</v>
      </c>
      <c r="G79" s="13">
        <v>483857.64</v>
      </c>
      <c r="H79" s="13">
        <v>869941.78</v>
      </c>
      <c r="I79" s="13">
        <v>475528.03</v>
      </c>
      <c r="J79" s="13">
        <v>487646.09</v>
      </c>
      <c r="K79" s="13">
        <v>534786.43000000005</v>
      </c>
      <c r="L79" s="13">
        <v>974588.39</v>
      </c>
      <c r="M79" s="13">
        <v>594044.09</v>
      </c>
      <c r="N79" s="13">
        <v>550085.48</v>
      </c>
      <c r="O79" s="13">
        <v>264296.96000000002</v>
      </c>
    </row>
    <row r="80" spans="1:15" x14ac:dyDescent="0.25">
      <c r="A80" s="84" t="s">
        <v>54</v>
      </c>
      <c r="B80" s="84" t="s">
        <v>55</v>
      </c>
      <c r="C80" s="84" t="s">
        <v>965</v>
      </c>
      <c r="D80" s="13">
        <v>885987.66</v>
      </c>
      <c r="E80" s="13">
        <v>716662.32</v>
      </c>
      <c r="F80" s="13">
        <v>184394.64</v>
      </c>
      <c r="G80" s="13">
        <v>640618.91</v>
      </c>
      <c r="H80" s="13">
        <v>991471.36</v>
      </c>
      <c r="I80" s="13">
        <v>847880.85</v>
      </c>
      <c r="J80" s="13">
        <v>730668.59</v>
      </c>
      <c r="K80" s="13">
        <v>475423.09</v>
      </c>
      <c r="L80" s="13">
        <v>171417.58</v>
      </c>
      <c r="M80" s="13">
        <v>216154.16</v>
      </c>
      <c r="N80" s="13">
        <v>472899.11</v>
      </c>
      <c r="O80" s="13">
        <v>249584.58</v>
      </c>
    </row>
    <row r="81" spans="1:15" x14ac:dyDescent="0.25">
      <c r="A81" s="84" t="s">
        <v>54</v>
      </c>
      <c r="B81" s="84" t="s">
        <v>55</v>
      </c>
      <c r="C81" s="84" t="s">
        <v>966</v>
      </c>
      <c r="D81" s="13">
        <v>498354.6</v>
      </c>
      <c r="E81" s="13">
        <v>963950.57</v>
      </c>
      <c r="F81" s="13">
        <v>357812.5</v>
      </c>
      <c r="G81" s="13">
        <v>251515.9</v>
      </c>
      <c r="H81" s="13">
        <v>151178.69</v>
      </c>
      <c r="I81" s="13">
        <v>530293.35</v>
      </c>
      <c r="J81" s="13">
        <v>258808.24</v>
      </c>
      <c r="K81" s="13">
        <v>155567.35</v>
      </c>
      <c r="L81" s="13">
        <v>774885.09</v>
      </c>
      <c r="M81" s="13">
        <v>988747.57</v>
      </c>
      <c r="N81" s="13">
        <v>924104.39</v>
      </c>
      <c r="O81" s="13">
        <v>266833.98</v>
      </c>
    </row>
    <row r="82" spans="1:15" x14ac:dyDescent="0.25">
      <c r="A82" s="84" t="s">
        <v>54</v>
      </c>
      <c r="B82" s="84" t="s">
        <v>55</v>
      </c>
      <c r="C82" s="84" t="s">
        <v>967</v>
      </c>
      <c r="D82" s="13">
        <v>196655.71</v>
      </c>
      <c r="E82" s="13">
        <v>174533.15</v>
      </c>
      <c r="F82" s="13">
        <v>690278.36</v>
      </c>
      <c r="G82" s="13">
        <v>952990.5</v>
      </c>
      <c r="H82" s="13">
        <v>442472.35</v>
      </c>
      <c r="I82" s="13">
        <v>736135.31</v>
      </c>
      <c r="J82" s="13">
        <v>375509.25</v>
      </c>
      <c r="K82" s="13">
        <v>438818.5</v>
      </c>
      <c r="L82" s="13">
        <v>132633.72</v>
      </c>
      <c r="M82" s="13">
        <v>914606.27</v>
      </c>
      <c r="N82" s="13">
        <v>933775.63</v>
      </c>
      <c r="O82" s="13">
        <v>457133.07</v>
      </c>
    </row>
    <row r="83" spans="1:15" x14ac:dyDescent="0.25">
      <c r="A83" s="84" t="s">
        <v>54</v>
      </c>
      <c r="B83" s="84" t="s">
        <v>55</v>
      </c>
      <c r="C83" s="84" t="s">
        <v>650</v>
      </c>
      <c r="D83" s="13">
        <v>312360.49</v>
      </c>
      <c r="E83" s="13">
        <v>460195.17</v>
      </c>
      <c r="F83" s="13">
        <v>403618.81</v>
      </c>
      <c r="G83" s="13">
        <v>957427.56</v>
      </c>
      <c r="H83" s="13">
        <v>890134.88</v>
      </c>
      <c r="I83" s="13">
        <v>726696.6</v>
      </c>
      <c r="J83" s="13">
        <v>574558.29</v>
      </c>
      <c r="K83" s="13">
        <v>197447.15</v>
      </c>
      <c r="L83" s="13">
        <v>927309.36</v>
      </c>
      <c r="M83" s="13">
        <v>507630.54</v>
      </c>
      <c r="N83" s="13">
        <v>767453.78</v>
      </c>
      <c r="O83" s="13">
        <v>931702.37</v>
      </c>
    </row>
    <row r="84" spans="1:15" x14ac:dyDescent="0.25">
      <c r="A84" s="84" t="s">
        <v>54</v>
      </c>
      <c r="B84" s="84" t="s">
        <v>55</v>
      </c>
      <c r="C84" s="84" t="s">
        <v>651</v>
      </c>
      <c r="D84" s="13">
        <v>234525.1</v>
      </c>
      <c r="E84" s="13">
        <v>840864.25</v>
      </c>
      <c r="F84" s="13">
        <v>792220.85</v>
      </c>
      <c r="G84" s="13">
        <v>512391.27</v>
      </c>
      <c r="H84" s="13">
        <v>742382.56</v>
      </c>
      <c r="I84" s="13">
        <v>117321.79</v>
      </c>
      <c r="J84" s="13">
        <v>211762.16</v>
      </c>
      <c r="K84" s="13">
        <v>714696.62</v>
      </c>
      <c r="L84" s="13">
        <v>817864.07</v>
      </c>
      <c r="M84" s="13">
        <v>477809.66</v>
      </c>
      <c r="N84" s="13">
        <v>625536.34</v>
      </c>
      <c r="O84" s="13">
        <v>565379.69999999995</v>
      </c>
    </row>
    <row r="85" spans="1:15" x14ac:dyDescent="0.25">
      <c r="A85" s="84" t="s">
        <v>54</v>
      </c>
      <c r="B85" s="84" t="s">
        <v>55</v>
      </c>
      <c r="C85" s="84" t="s">
        <v>968</v>
      </c>
      <c r="D85" s="13">
        <v>464481.39</v>
      </c>
      <c r="E85" s="13">
        <v>774197.52</v>
      </c>
      <c r="F85" s="13">
        <v>864077.5</v>
      </c>
      <c r="G85" s="13">
        <v>842935.98</v>
      </c>
      <c r="H85" s="13">
        <v>715844.77</v>
      </c>
      <c r="I85" s="13">
        <v>858762.23</v>
      </c>
      <c r="J85" s="13">
        <v>809631.56</v>
      </c>
      <c r="K85" s="13">
        <v>281236.73</v>
      </c>
      <c r="L85" s="13">
        <v>139562.47</v>
      </c>
      <c r="M85" s="13">
        <v>390260.91</v>
      </c>
      <c r="N85" s="13">
        <v>845777.36</v>
      </c>
      <c r="O85" s="13">
        <v>870187.64</v>
      </c>
    </row>
    <row r="86" spans="1:15" x14ac:dyDescent="0.25">
      <c r="A86" s="84" t="s">
        <v>54</v>
      </c>
      <c r="B86" s="84" t="s">
        <v>55</v>
      </c>
      <c r="C86" s="84" t="s">
        <v>969</v>
      </c>
      <c r="D86" s="13">
        <v>706851.47</v>
      </c>
      <c r="E86" s="13">
        <v>195219.47</v>
      </c>
      <c r="F86" s="13">
        <v>953838.62</v>
      </c>
      <c r="G86" s="13">
        <v>475896.31</v>
      </c>
      <c r="H86" s="13">
        <v>451880.15</v>
      </c>
      <c r="I86" s="13">
        <v>945458.91</v>
      </c>
      <c r="J86" s="13">
        <v>856367.5</v>
      </c>
      <c r="K86" s="13">
        <v>363232.87</v>
      </c>
      <c r="L86" s="13">
        <v>284180.99</v>
      </c>
      <c r="M86" s="13">
        <v>679380.52</v>
      </c>
      <c r="N86" s="13">
        <v>915615.47</v>
      </c>
      <c r="O86" s="13">
        <v>257102.29</v>
      </c>
    </row>
    <row r="87" spans="1:15" x14ac:dyDescent="0.25">
      <c r="A87" s="84" t="s">
        <v>54</v>
      </c>
      <c r="B87" s="84" t="s">
        <v>55</v>
      </c>
      <c r="C87" s="84" t="s">
        <v>970</v>
      </c>
      <c r="D87" s="13">
        <v>184150.1</v>
      </c>
      <c r="E87" s="13">
        <v>856282.15</v>
      </c>
      <c r="F87" s="13">
        <v>522827.23</v>
      </c>
      <c r="G87" s="13">
        <v>177115.94</v>
      </c>
      <c r="H87" s="13">
        <v>976582.72</v>
      </c>
      <c r="I87" s="13">
        <v>121397.98</v>
      </c>
      <c r="J87" s="13">
        <v>682602.98</v>
      </c>
      <c r="K87" s="13">
        <v>849455.55</v>
      </c>
      <c r="L87" s="13">
        <v>188166.89</v>
      </c>
      <c r="M87" s="13">
        <v>497789.9</v>
      </c>
      <c r="N87" s="13">
        <v>690296.63</v>
      </c>
      <c r="O87" s="13">
        <v>307010.95</v>
      </c>
    </row>
    <row r="88" spans="1:15" x14ac:dyDescent="0.25">
      <c r="A88" s="84" t="s">
        <v>54</v>
      </c>
      <c r="B88" s="84" t="s">
        <v>55</v>
      </c>
      <c r="C88" s="84" t="s">
        <v>971</v>
      </c>
      <c r="D88" s="13">
        <v>443836.36</v>
      </c>
      <c r="E88" s="13">
        <v>546068.26</v>
      </c>
      <c r="F88" s="13">
        <v>804149.02</v>
      </c>
      <c r="G88" s="13">
        <v>770733.51</v>
      </c>
      <c r="H88" s="13">
        <v>705958.49</v>
      </c>
      <c r="I88" s="13">
        <v>321932.7</v>
      </c>
      <c r="J88" s="13">
        <v>111355.53</v>
      </c>
      <c r="K88" s="13">
        <v>343648.06</v>
      </c>
      <c r="L88" s="13">
        <v>985635.9</v>
      </c>
      <c r="M88" s="13">
        <v>358264.09</v>
      </c>
      <c r="N88" s="13">
        <v>358366.15</v>
      </c>
      <c r="O88" s="13">
        <v>252195.66</v>
      </c>
    </row>
    <row r="89" spans="1:15" x14ac:dyDescent="0.25">
      <c r="A89" s="84" t="s">
        <v>54</v>
      </c>
      <c r="B89" s="84" t="s">
        <v>55</v>
      </c>
      <c r="C89" s="84" t="s">
        <v>972</v>
      </c>
      <c r="D89" s="13">
        <v>964909.59</v>
      </c>
      <c r="E89" s="13">
        <v>725054.16</v>
      </c>
      <c r="F89" s="13">
        <v>425514.28</v>
      </c>
      <c r="G89" s="13">
        <v>742153.98</v>
      </c>
      <c r="H89" s="13">
        <v>917456</v>
      </c>
      <c r="I89" s="13">
        <v>160240.92000000001</v>
      </c>
      <c r="J89" s="13">
        <v>265168.06</v>
      </c>
      <c r="K89" s="13">
        <v>814838.02</v>
      </c>
      <c r="L89" s="13">
        <v>193404.9</v>
      </c>
      <c r="M89" s="13">
        <v>865479.5</v>
      </c>
      <c r="N89" s="13">
        <v>115529.86</v>
      </c>
      <c r="O89" s="13">
        <v>136475.01</v>
      </c>
    </row>
    <row r="90" spans="1:15" x14ac:dyDescent="0.25">
      <c r="A90" s="84" t="s">
        <v>54</v>
      </c>
      <c r="B90" s="84" t="s">
        <v>55</v>
      </c>
      <c r="C90" s="84" t="s">
        <v>973</v>
      </c>
      <c r="D90" s="13">
        <v>291667.3</v>
      </c>
      <c r="E90" s="13">
        <v>500609.52</v>
      </c>
      <c r="F90" s="13">
        <v>249976.13</v>
      </c>
      <c r="G90" s="13">
        <v>483999.5</v>
      </c>
      <c r="H90" s="13">
        <v>359985.41</v>
      </c>
      <c r="I90" s="13">
        <v>500063.24</v>
      </c>
      <c r="J90" s="13">
        <v>659741.93000000005</v>
      </c>
      <c r="K90" s="13">
        <v>651286.56999999995</v>
      </c>
      <c r="L90" s="13">
        <v>453412.69</v>
      </c>
      <c r="M90" s="13">
        <v>802770.93</v>
      </c>
      <c r="N90" s="13">
        <v>813112.98</v>
      </c>
      <c r="O90" s="13">
        <v>575888.03</v>
      </c>
    </row>
    <row r="91" spans="1:15" x14ac:dyDescent="0.25">
      <c r="A91" s="84" t="s">
        <v>54</v>
      </c>
      <c r="B91" s="84" t="s">
        <v>55</v>
      </c>
      <c r="C91" s="84" t="s">
        <v>974</v>
      </c>
      <c r="D91" s="13">
        <v>377941.14</v>
      </c>
      <c r="E91" s="13">
        <v>167189.31</v>
      </c>
      <c r="F91" s="13">
        <v>919416.18</v>
      </c>
      <c r="G91" s="13">
        <v>520647.73</v>
      </c>
      <c r="H91" s="13">
        <v>355316.58</v>
      </c>
      <c r="I91" s="13">
        <v>943988.1</v>
      </c>
      <c r="J91" s="13">
        <v>500819.94</v>
      </c>
      <c r="K91" s="13">
        <v>724076.78</v>
      </c>
      <c r="L91" s="13">
        <v>724497.75</v>
      </c>
      <c r="M91" s="13">
        <v>982319.97</v>
      </c>
      <c r="N91" s="13">
        <v>711643.32</v>
      </c>
      <c r="O91" s="13">
        <v>916397.19</v>
      </c>
    </row>
    <row r="92" spans="1:15" x14ac:dyDescent="0.25">
      <c r="A92" s="84" t="s">
        <v>54</v>
      </c>
      <c r="B92" s="84" t="s">
        <v>55</v>
      </c>
      <c r="C92" s="84" t="s">
        <v>975</v>
      </c>
      <c r="D92" s="13">
        <v>375234.74</v>
      </c>
      <c r="E92" s="13">
        <v>369546.27</v>
      </c>
      <c r="F92" s="13">
        <v>141578.81</v>
      </c>
      <c r="G92" s="13">
        <v>191226.74</v>
      </c>
      <c r="H92" s="13">
        <v>823182.97</v>
      </c>
      <c r="I92" s="13">
        <v>565398.1</v>
      </c>
      <c r="J92" s="13">
        <v>377346.28</v>
      </c>
      <c r="K92" s="13">
        <v>906445.21</v>
      </c>
      <c r="L92" s="13">
        <v>653100.66</v>
      </c>
      <c r="M92" s="13">
        <v>651876.66</v>
      </c>
      <c r="N92" s="13">
        <v>262495.55</v>
      </c>
      <c r="O92" s="13">
        <v>614696.49</v>
      </c>
    </row>
    <row r="93" spans="1:15" x14ac:dyDescent="0.25">
      <c r="A93" s="84" t="s">
        <v>54</v>
      </c>
      <c r="B93" s="84" t="s">
        <v>55</v>
      </c>
      <c r="C93" s="84" t="s">
        <v>976</v>
      </c>
      <c r="D93" s="13">
        <v>304012.51</v>
      </c>
      <c r="E93" s="13">
        <v>857288.01</v>
      </c>
      <c r="F93" s="13">
        <v>134481.28</v>
      </c>
      <c r="G93" s="13">
        <v>180914.17</v>
      </c>
      <c r="H93" s="13">
        <v>120949.53</v>
      </c>
      <c r="I93" s="13">
        <v>707888.24</v>
      </c>
      <c r="J93" s="13">
        <v>754273.19</v>
      </c>
      <c r="K93" s="13">
        <v>290786.93</v>
      </c>
      <c r="L93" s="13">
        <v>179073.49</v>
      </c>
      <c r="M93" s="13">
        <v>300312.24</v>
      </c>
      <c r="N93" s="13">
        <v>705889.7</v>
      </c>
      <c r="O93" s="13">
        <v>766638.51</v>
      </c>
    </row>
    <row r="94" spans="1:15" x14ac:dyDescent="0.25">
      <c r="A94" s="84" t="s">
        <v>54</v>
      </c>
      <c r="B94" s="84" t="s">
        <v>87</v>
      </c>
      <c r="C94" s="84" t="s">
        <v>689</v>
      </c>
      <c r="D94" s="13">
        <v>476665.99</v>
      </c>
      <c r="E94" s="13">
        <v>805602.18</v>
      </c>
      <c r="F94" s="13">
        <v>578746.27</v>
      </c>
      <c r="G94" s="13">
        <v>476920.62</v>
      </c>
      <c r="H94" s="13">
        <v>858540.03</v>
      </c>
      <c r="I94" s="13">
        <v>479146.26</v>
      </c>
      <c r="J94" s="13">
        <v>467063.58</v>
      </c>
      <c r="K94" s="13">
        <v>158379.35999999999</v>
      </c>
      <c r="L94" s="13">
        <v>923998.11</v>
      </c>
      <c r="M94" s="13">
        <v>210132.94</v>
      </c>
      <c r="N94" s="13">
        <v>360399.45</v>
      </c>
      <c r="O94" s="13">
        <v>388610.07</v>
      </c>
    </row>
    <row r="95" spans="1:15" x14ac:dyDescent="0.25">
      <c r="A95" s="84" t="s">
        <v>54</v>
      </c>
      <c r="B95" s="84" t="s">
        <v>87</v>
      </c>
      <c r="C95" s="84" t="s">
        <v>977</v>
      </c>
      <c r="D95" s="13">
        <v>246117.79</v>
      </c>
      <c r="E95" s="13">
        <v>271351.82</v>
      </c>
      <c r="F95" s="13">
        <v>402575</v>
      </c>
      <c r="G95" s="13">
        <v>628765.52</v>
      </c>
      <c r="H95" s="13">
        <v>911333.89</v>
      </c>
      <c r="I95" s="13">
        <v>453156.41</v>
      </c>
      <c r="J95" s="13">
        <v>286598.12</v>
      </c>
      <c r="K95" s="13">
        <v>935727.54</v>
      </c>
      <c r="L95" s="13">
        <v>233431.94</v>
      </c>
      <c r="M95" s="13">
        <v>387072.71</v>
      </c>
      <c r="N95" s="13">
        <v>819993.85</v>
      </c>
      <c r="O95" s="13">
        <v>216641.25</v>
      </c>
    </row>
    <row r="96" spans="1:15" x14ac:dyDescent="0.25">
      <c r="A96" s="84" t="s">
        <v>54</v>
      </c>
      <c r="B96" s="84" t="s">
        <v>87</v>
      </c>
      <c r="C96" s="84" t="s">
        <v>978</v>
      </c>
      <c r="D96" s="13">
        <v>397706.18</v>
      </c>
      <c r="E96" s="13">
        <v>887293.63</v>
      </c>
      <c r="F96" s="13">
        <v>621589.49</v>
      </c>
      <c r="G96" s="13">
        <v>885824.22</v>
      </c>
      <c r="H96" s="13">
        <v>189714.46</v>
      </c>
      <c r="I96" s="13">
        <v>773556.3</v>
      </c>
      <c r="J96" s="13">
        <v>211109.27</v>
      </c>
      <c r="K96" s="13">
        <v>143139.85</v>
      </c>
      <c r="L96" s="13">
        <v>764233.62</v>
      </c>
      <c r="M96" s="13">
        <v>468746.29</v>
      </c>
      <c r="N96" s="13">
        <v>223280.08</v>
      </c>
      <c r="O96" s="13">
        <v>217242.92</v>
      </c>
    </row>
    <row r="97" spans="1:15" x14ac:dyDescent="0.25">
      <c r="A97" s="84" t="s">
        <v>54</v>
      </c>
      <c r="B97" s="84" t="s">
        <v>87</v>
      </c>
      <c r="C97" s="84" t="s">
        <v>979</v>
      </c>
      <c r="D97" s="13">
        <v>750133.07</v>
      </c>
      <c r="E97" s="13">
        <v>774545.56</v>
      </c>
      <c r="F97" s="13">
        <v>245871.35999999999</v>
      </c>
      <c r="G97" s="13">
        <v>175270.63</v>
      </c>
      <c r="H97" s="13">
        <v>230293.2</v>
      </c>
      <c r="I97" s="13">
        <v>309202.51</v>
      </c>
      <c r="J97" s="13">
        <v>976456.51</v>
      </c>
      <c r="K97" s="13">
        <v>515375.15</v>
      </c>
      <c r="L97" s="13">
        <v>435667.05</v>
      </c>
      <c r="M97" s="13">
        <v>361716.79</v>
      </c>
      <c r="N97" s="13">
        <v>449988.14</v>
      </c>
      <c r="O97" s="13">
        <v>576259.56999999995</v>
      </c>
    </row>
    <row r="98" spans="1:15" x14ac:dyDescent="0.25">
      <c r="A98" s="84" t="s">
        <v>54</v>
      </c>
      <c r="B98" s="84" t="s">
        <v>87</v>
      </c>
      <c r="C98" s="84" t="s">
        <v>677</v>
      </c>
      <c r="D98" s="13">
        <v>284755.59999999998</v>
      </c>
      <c r="E98" s="13">
        <v>937668.69</v>
      </c>
      <c r="F98" s="13">
        <v>309244.09000000003</v>
      </c>
      <c r="G98" s="13">
        <v>253629.76</v>
      </c>
      <c r="H98" s="13">
        <v>400603.52</v>
      </c>
      <c r="I98" s="13">
        <v>495007.73</v>
      </c>
      <c r="J98" s="13">
        <v>978163.53</v>
      </c>
      <c r="K98" s="13">
        <v>963162.93</v>
      </c>
      <c r="L98" s="13">
        <v>949030.9</v>
      </c>
      <c r="M98" s="13">
        <v>600318.91</v>
      </c>
      <c r="N98" s="13">
        <v>834449.61</v>
      </c>
      <c r="O98" s="13">
        <v>734689.02</v>
      </c>
    </row>
    <row r="99" spans="1:15" x14ac:dyDescent="0.25">
      <c r="A99" s="84" t="s">
        <v>54</v>
      </c>
      <c r="B99" s="84" t="s">
        <v>87</v>
      </c>
      <c r="C99" s="84" t="s">
        <v>980</v>
      </c>
      <c r="D99" s="13">
        <v>741974.46</v>
      </c>
      <c r="E99" s="13">
        <v>258501.27</v>
      </c>
      <c r="F99" s="13">
        <v>272308.52</v>
      </c>
      <c r="G99" s="13">
        <v>775157.69</v>
      </c>
      <c r="H99" s="13">
        <v>888333.49</v>
      </c>
      <c r="I99" s="13">
        <v>515667.78</v>
      </c>
      <c r="J99" s="13">
        <v>129257.14</v>
      </c>
      <c r="K99" s="13">
        <v>336870.85</v>
      </c>
      <c r="L99" s="13">
        <v>203083.94</v>
      </c>
      <c r="M99" s="13">
        <v>698873.57</v>
      </c>
      <c r="N99" s="13">
        <v>339137.39</v>
      </c>
      <c r="O99" s="13">
        <v>387977.14</v>
      </c>
    </row>
    <row r="100" spans="1:15" x14ac:dyDescent="0.25">
      <c r="A100" s="84" t="s">
        <v>54</v>
      </c>
      <c r="B100" s="84" t="s">
        <v>87</v>
      </c>
      <c r="C100" s="84" t="s">
        <v>981</v>
      </c>
      <c r="D100" s="13">
        <v>983533.74</v>
      </c>
      <c r="E100" s="13">
        <v>252181.56</v>
      </c>
      <c r="F100" s="13">
        <v>720462.87</v>
      </c>
      <c r="G100" s="13">
        <v>234693.77</v>
      </c>
      <c r="H100" s="13">
        <v>662232.52</v>
      </c>
      <c r="I100" s="13">
        <v>656979.19999999995</v>
      </c>
      <c r="J100" s="13">
        <v>719879.66</v>
      </c>
      <c r="K100" s="13">
        <v>475660.84</v>
      </c>
      <c r="L100" s="13">
        <v>992727.08</v>
      </c>
      <c r="M100" s="13">
        <v>206411.22</v>
      </c>
      <c r="N100" s="13">
        <v>779597.97</v>
      </c>
      <c r="O100" s="13">
        <v>206036.19</v>
      </c>
    </row>
    <row r="101" spans="1:15" x14ac:dyDescent="0.25">
      <c r="A101" s="84" t="s">
        <v>54</v>
      </c>
      <c r="B101" s="84" t="s">
        <v>87</v>
      </c>
      <c r="C101" s="84" t="s">
        <v>982</v>
      </c>
      <c r="D101" s="13">
        <v>712448.53</v>
      </c>
      <c r="E101" s="13">
        <v>807900.86</v>
      </c>
      <c r="F101" s="13">
        <v>320055.76</v>
      </c>
      <c r="G101" s="13">
        <v>234078.29</v>
      </c>
      <c r="H101" s="13">
        <v>937538.35</v>
      </c>
      <c r="I101" s="13">
        <v>317381.84000000003</v>
      </c>
      <c r="J101" s="13">
        <v>454553.28</v>
      </c>
      <c r="K101" s="13">
        <v>853153.8</v>
      </c>
      <c r="L101" s="13">
        <v>504084.93</v>
      </c>
      <c r="M101" s="13">
        <v>439951.88</v>
      </c>
      <c r="N101" s="13">
        <v>432001.69</v>
      </c>
      <c r="O101" s="13">
        <v>477220</v>
      </c>
    </row>
    <row r="102" spans="1:15" x14ac:dyDescent="0.25">
      <c r="A102" s="84" t="s">
        <v>54</v>
      </c>
      <c r="B102" s="84" t="s">
        <v>87</v>
      </c>
      <c r="C102" s="84" t="s">
        <v>983</v>
      </c>
      <c r="D102" s="13">
        <v>150352.74</v>
      </c>
      <c r="E102" s="13">
        <v>596303.15</v>
      </c>
      <c r="F102" s="13">
        <v>421769.13</v>
      </c>
      <c r="G102" s="13">
        <v>509405.52</v>
      </c>
      <c r="H102" s="13">
        <v>296096.14</v>
      </c>
      <c r="I102" s="13">
        <v>248949.27</v>
      </c>
      <c r="J102" s="13">
        <v>675420.06</v>
      </c>
      <c r="K102" s="13">
        <v>333992</v>
      </c>
      <c r="L102" s="13">
        <v>409682.21</v>
      </c>
      <c r="M102" s="13">
        <v>319369.24</v>
      </c>
      <c r="N102" s="13">
        <v>411016.2</v>
      </c>
      <c r="O102" s="13">
        <v>241663</v>
      </c>
    </row>
    <row r="103" spans="1:15" x14ac:dyDescent="0.25">
      <c r="A103" s="84" t="s">
        <v>54</v>
      </c>
      <c r="B103" s="84" t="s">
        <v>87</v>
      </c>
      <c r="C103" s="84" t="s">
        <v>984</v>
      </c>
      <c r="D103" s="13">
        <v>530757.74</v>
      </c>
      <c r="E103" s="13">
        <v>336257.77</v>
      </c>
      <c r="F103" s="13">
        <v>197360.5</v>
      </c>
      <c r="G103" s="13">
        <v>750002.38</v>
      </c>
      <c r="H103" s="13">
        <v>360765.46</v>
      </c>
      <c r="I103" s="13">
        <v>227724.62</v>
      </c>
      <c r="J103" s="13">
        <v>853834.11</v>
      </c>
      <c r="K103" s="13">
        <v>346190.83</v>
      </c>
      <c r="L103" s="13">
        <v>932940.11</v>
      </c>
      <c r="M103" s="13">
        <v>212764.13</v>
      </c>
      <c r="N103" s="13">
        <v>580162.52</v>
      </c>
      <c r="O103" s="13">
        <v>436747.44</v>
      </c>
    </row>
    <row r="104" spans="1:15" x14ac:dyDescent="0.25">
      <c r="A104" s="84" t="s">
        <v>54</v>
      </c>
      <c r="B104" s="84" t="s">
        <v>87</v>
      </c>
      <c r="C104" s="84" t="s">
        <v>71</v>
      </c>
      <c r="D104" s="13">
        <v>132460.04</v>
      </c>
      <c r="E104" s="13">
        <v>307009.23</v>
      </c>
      <c r="F104" s="13">
        <v>679465.71</v>
      </c>
      <c r="G104" s="13">
        <v>272954.15999999997</v>
      </c>
      <c r="H104" s="13">
        <v>494164.98</v>
      </c>
      <c r="I104" s="13">
        <v>449788.72</v>
      </c>
      <c r="J104" s="13">
        <v>493399.07</v>
      </c>
      <c r="K104" s="13">
        <v>155489.15</v>
      </c>
      <c r="L104" s="13">
        <v>191280.69</v>
      </c>
      <c r="M104" s="13">
        <v>513942.47</v>
      </c>
      <c r="N104" s="13">
        <v>258424.09</v>
      </c>
      <c r="O104" s="13">
        <v>149890.03</v>
      </c>
    </row>
    <row r="105" spans="1:15" x14ac:dyDescent="0.25">
      <c r="A105" s="84" t="s">
        <v>54</v>
      </c>
      <c r="B105" s="84" t="s">
        <v>87</v>
      </c>
      <c r="C105" s="84" t="s">
        <v>985</v>
      </c>
      <c r="D105" s="13">
        <v>157287.59</v>
      </c>
      <c r="E105" s="13">
        <v>996874.64</v>
      </c>
      <c r="F105" s="13">
        <v>332628.34999999998</v>
      </c>
      <c r="G105" s="13">
        <v>862501.21</v>
      </c>
      <c r="H105" s="13">
        <v>252346.11</v>
      </c>
      <c r="I105" s="13">
        <v>328412.34999999998</v>
      </c>
      <c r="J105" s="13">
        <v>164004.79999999999</v>
      </c>
      <c r="K105" s="13">
        <v>236290.8</v>
      </c>
      <c r="L105" s="13">
        <v>644553.22</v>
      </c>
      <c r="M105" s="13">
        <v>598846.78</v>
      </c>
      <c r="N105" s="13">
        <v>759321.96</v>
      </c>
      <c r="O105" s="13">
        <v>625222.21</v>
      </c>
    </row>
    <row r="106" spans="1:15" x14ac:dyDescent="0.25">
      <c r="A106" s="84" t="s">
        <v>54</v>
      </c>
      <c r="B106" s="84" t="s">
        <v>87</v>
      </c>
      <c r="C106" s="84" t="s">
        <v>986</v>
      </c>
      <c r="D106" s="13">
        <v>623459.75</v>
      </c>
      <c r="E106" s="13">
        <v>952338.11</v>
      </c>
      <c r="F106" s="13">
        <v>669036.63</v>
      </c>
      <c r="G106" s="13">
        <v>832187.09</v>
      </c>
      <c r="H106" s="13">
        <v>619624.46</v>
      </c>
      <c r="I106" s="13">
        <v>491780.3</v>
      </c>
      <c r="J106" s="13">
        <v>956144.7</v>
      </c>
      <c r="K106" s="13">
        <v>310646.49</v>
      </c>
      <c r="L106" s="13">
        <v>262899.07</v>
      </c>
      <c r="M106" s="13">
        <v>745329.09</v>
      </c>
      <c r="N106" s="13">
        <v>854572.87</v>
      </c>
      <c r="O106" s="13">
        <v>567454.35</v>
      </c>
    </row>
    <row r="107" spans="1:15" x14ac:dyDescent="0.25">
      <c r="A107" s="84" t="s">
        <v>54</v>
      </c>
      <c r="B107" s="84" t="s">
        <v>87</v>
      </c>
      <c r="C107" s="84" t="s">
        <v>987</v>
      </c>
      <c r="D107" s="13">
        <v>920698.48</v>
      </c>
      <c r="E107" s="13">
        <v>490242.76</v>
      </c>
      <c r="F107" s="13">
        <v>772471.85</v>
      </c>
      <c r="G107" s="13">
        <v>746942.42</v>
      </c>
      <c r="H107" s="13">
        <v>747179.51</v>
      </c>
      <c r="I107" s="13">
        <v>302856.57</v>
      </c>
      <c r="J107" s="13">
        <v>764488.16</v>
      </c>
      <c r="K107" s="13">
        <v>623987</v>
      </c>
      <c r="L107" s="13">
        <v>216086.23</v>
      </c>
      <c r="M107" s="13">
        <v>271436.45</v>
      </c>
      <c r="N107" s="13">
        <v>204080.72</v>
      </c>
      <c r="O107" s="13">
        <v>360986.83</v>
      </c>
    </row>
    <row r="108" spans="1:15" x14ac:dyDescent="0.25">
      <c r="A108" s="84" t="s">
        <v>54</v>
      </c>
      <c r="B108" s="84" t="s">
        <v>87</v>
      </c>
      <c r="C108" s="84" t="s">
        <v>988</v>
      </c>
      <c r="D108" s="13">
        <v>214246.25</v>
      </c>
      <c r="E108" s="13">
        <v>805621.61</v>
      </c>
      <c r="F108" s="13">
        <v>758021.37</v>
      </c>
      <c r="G108" s="13">
        <v>606834.04</v>
      </c>
      <c r="H108" s="13">
        <v>711295.16</v>
      </c>
      <c r="I108" s="13">
        <v>251646.99</v>
      </c>
      <c r="J108" s="13">
        <v>663830.98</v>
      </c>
      <c r="K108" s="13">
        <v>450995.79</v>
      </c>
      <c r="L108" s="13">
        <v>614029.03</v>
      </c>
      <c r="M108" s="13">
        <v>739762.5</v>
      </c>
      <c r="N108" s="13">
        <v>758004.09</v>
      </c>
      <c r="O108" s="13">
        <v>764828.01</v>
      </c>
    </row>
    <row r="109" spans="1:15" x14ac:dyDescent="0.25">
      <c r="A109" s="84" t="s">
        <v>54</v>
      </c>
      <c r="B109" s="84" t="s">
        <v>70</v>
      </c>
      <c r="C109" s="84" t="s">
        <v>690</v>
      </c>
      <c r="D109" s="13">
        <v>277775.06</v>
      </c>
      <c r="E109" s="13">
        <v>199696.88</v>
      </c>
      <c r="F109" s="13">
        <v>644366.5</v>
      </c>
      <c r="G109" s="13">
        <v>138704.09</v>
      </c>
      <c r="H109" s="13">
        <v>900016.26</v>
      </c>
      <c r="I109" s="13">
        <v>185011.96</v>
      </c>
      <c r="J109" s="13">
        <v>705511.66</v>
      </c>
      <c r="K109" s="13">
        <v>778487.98</v>
      </c>
      <c r="L109" s="13">
        <v>239963.65</v>
      </c>
      <c r="M109" s="13">
        <v>201213.12</v>
      </c>
      <c r="N109" s="13">
        <v>569289.04</v>
      </c>
      <c r="O109" s="13">
        <v>437420.52</v>
      </c>
    </row>
    <row r="110" spans="1:15" x14ac:dyDescent="0.25">
      <c r="A110" s="84" t="s">
        <v>54</v>
      </c>
      <c r="B110" s="84" t="s">
        <v>70</v>
      </c>
      <c r="C110" s="84" t="s">
        <v>989</v>
      </c>
      <c r="D110" s="13">
        <v>192319.55</v>
      </c>
      <c r="E110" s="13">
        <v>255951.18</v>
      </c>
      <c r="F110" s="13">
        <v>199955.7</v>
      </c>
      <c r="G110" s="13">
        <v>357491.13</v>
      </c>
      <c r="H110" s="13">
        <v>997394.74</v>
      </c>
      <c r="I110" s="13">
        <v>980584.23</v>
      </c>
      <c r="J110" s="13">
        <v>380785.33</v>
      </c>
      <c r="K110" s="13">
        <v>394942.71</v>
      </c>
      <c r="L110" s="13">
        <v>643605.14</v>
      </c>
      <c r="M110" s="13">
        <v>113060.63</v>
      </c>
      <c r="N110" s="13">
        <v>679385.18</v>
      </c>
      <c r="O110" s="13">
        <v>955402.49</v>
      </c>
    </row>
    <row r="111" spans="1:15" x14ac:dyDescent="0.25">
      <c r="A111" s="84" t="s">
        <v>54</v>
      </c>
      <c r="B111" s="84" t="s">
        <v>70</v>
      </c>
      <c r="C111" s="84" t="s">
        <v>990</v>
      </c>
      <c r="D111" s="13">
        <v>497279.68</v>
      </c>
      <c r="E111" s="13">
        <v>918174.32</v>
      </c>
      <c r="F111" s="13">
        <v>853088.59</v>
      </c>
      <c r="G111" s="13">
        <v>119957.57</v>
      </c>
      <c r="H111" s="13">
        <v>112748.42</v>
      </c>
      <c r="I111" s="13">
        <v>771036.48</v>
      </c>
      <c r="J111" s="13">
        <v>173699.48</v>
      </c>
      <c r="K111" s="13">
        <v>390886.35</v>
      </c>
      <c r="L111" s="13">
        <v>675375.47</v>
      </c>
      <c r="M111" s="13">
        <v>363809.1</v>
      </c>
      <c r="N111" s="13">
        <v>259677.81</v>
      </c>
      <c r="O111" s="13">
        <v>696722.09</v>
      </c>
    </row>
    <row r="112" spans="1:15" x14ac:dyDescent="0.25">
      <c r="A112" s="84" t="s">
        <v>54</v>
      </c>
      <c r="B112" s="84" t="s">
        <v>70</v>
      </c>
      <c r="C112" s="84" t="s">
        <v>991</v>
      </c>
      <c r="D112" s="13">
        <v>558623.52</v>
      </c>
      <c r="E112" s="13">
        <v>913799.09</v>
      </c>
      <c r="F112" s="13">
        <v>994795.81</v>
      </c>
      <c r="G112" s="13">
        <v>119974.81</v>
      </c>
      <c r="H112" s="13">
        <v>750602.41</v>
      </c>
      <c r="I112" s="13">
        <v>547249.42000000004</v>
      </c>
      <c r="J112" s="13">
        <v>254981.21</v>
      </c>
      <c r="K112" s="13">
        <v>805384.25</v>
      </c>
      <c r="L112" s="13">
        <v>494328.33</v>
      </c>
      <c r="M112" s="13">
        <v>466902.78</v>
      </c>
      <c r="N112" s="13">
        <v>540671.49</v>
      </c>
      <c r="O112" s="13">
        <v>304291.32</v>
      </c>
    </row>
    <row r="113" spans="1:15" x14ac:dyDescent="0.25">
      <c r="A113" s="84" t="s">
        <v>54</v>
      </c>
      <c r="B113" s="84" t="s">
        <v>70</v>
      </c>
      <c r="C113" s="84" t="s">
        <v>992</v>
      </c>
      <c r="D113" s="13">
        <v>651805.41</v>
      </c>
      <c r="E113" s="13">
        <v>540564.54</v>
      </c>
      <c r="F113" s="13">
        <v>451786.25</v>
      </c>
      <c r="G113" s="13">
        <v>531851.25</v>
      </c>
      <c r="H113" s="13">
        <v>873829.89</v>
      </c>
      <c r="I113" s="13">
        <v>478678.96</v>
      </c>
      <c r="J113" s="13">
        <v>821498.93</v>
      </c>
      <c r="K113" s="13">
        <v>651151.23</v>
      </c>
      <c r="L113" s="13">
        <v>954701.76</v>
      </c>
      <c r="M113" s="13">
        <v>436842.91</v>
      </c>
      <c r="N113" s="13">
        <v>226261.77</v>
      </c>
      <c r="O113" s="13">
        <v>565833.93000000005</v>
      </c>
    </row>
    <row r="114" spans="1:15" x14ac:dyDescent="0.25">
      <c r="A114" s="84" t="s">
        <v>54</v>
      </c>
      <c r="B114" s="84" t="s">
        <v>70</v>
      </c>
      <c r="C114" s="84" t="s">
        <v>993</v>
      </c>
      <c r="D114" s="13">
        <v>386895.69</v>
      </c>
      <c r="E114" s="13">
        <v>762709.1</v>
      </c>
      <c r="F114" s="13">
        <v>432475.19</v>
      </c>
      <c r="G114" s="13">
        <v>451355.94</v>
      </c>
      <c r="H114" s="13">
        <v>846411.16</v>
      </c>
      <c r="I114" s="13">
        <v>321668.64</v>
      </c>
      <c r="J114" s="13">
        <v>416248.44</v>
      </c>
      <c r="K114" s="13">
        <v>622801.81999999995</v>
      </c>
      <c r="L114" s="13">
        <v>913459.35</v>
      </c>
      <c r="M114" s="13">
        <v>387336.26</v>
      </c>
      <c r="N114" s="13">
        <v>843836.26</v>
      </c>
      <c r="O114" s="13">
        <v>148427.13</v>
      </c>
    </row>
    <row r="115" spans="1:15" x14ac:dyDescent="0.25">
      <c r="A115" s="84" t="s">
        <v>54</v>
      </c>
      <c r="B115" s="84" t="s">
        <v>70</v>
      </c>
      <c r="C115" s="84" t="s">
        <v>994</v>
      </c>
      <c r="D115" s="13">
        <v>776211.65</v>
      </c>
      <c r="E115" s="13">
        <v>631179.04</v>
      </c>
      <c r="F115" s="13">
        <v>900038.75</v>
      </c>
      <c r="G115" s="13">
        <v>910521.53</v>
      </c>
      <c r="H115" s="13">
        <v>696036.31</v>
      </c>
      <c r="I115" s="13">
        <v>648402.56000000006</v>
      </c>
      <c r="J115" s="13">
        <v>246346.56</v>
      </c>
      <c r="K115" s="13">
        <v>328360.46999999997</v>
      </c>
      <c r="L115" s="13">
        <v>869702.97</v>
      </c>
      <c r="M115" s="13">
        <v>471442.91</v>
      </c>
      <c r="N115" s="13">
        <v>822439.92</v>
      </c>
      <c r="O115" s="13">
        <v>140659.84</v>
      </c>
    </row>
    <row r="116" spans="1:15" x14ac:dyDescent="0.25">
      <c r="A116" s="84" t="s">
        <v>54</v>
      </c>
      <c r="B116" s="84" t="s">
        <v>73</v>
      </c>
      <c r="C116" s="84" t="s">
        <v>691</v>
      </c>
      <c r="D116" s="13">
        <v>585157.93999999994</v>
      </c>
      <c r="E116" s="13">
        <v>922652.48</v>
      </c>
      <c r="F116" s="13">
        <v>817508.23</v>
      </c>
      <c r="G116" s="13">
        <v>791455.25</v>
      </c>
      <c r="H116" s="13">
        <v>498550</v>
      </c>
      <c r="I116" s="13">
        <v>559003.31999999995</v>
      </c>
      <c r="J116" s="13">
        <v>735500.63</v>
      </c>
      <c r="K116" s="13">
        <v>591117.22</v>
      </c>
      <c r="L116" s="13">
        <v>953166.6</v>
      </c>
      <c r="M116" s="13">
        <v>147849.13</v>
      </c>
      <c r="N116" s="13">
        <v>369756.41</v>
      </c>
      <c r="O116" s="13">
        <v>467316.97</v>
      </c>
    </row>
    <row r="117" spans="1:15" x14ac:dyDescent="0.25">
      <c r="A117" s="84" t="s">
        <v>54</v>
      </c>
      <c r="B117" s="84" t="s">
        <v>73</v>
      </c>
      <c r="C117" s="84" t="s">
        <v>995</v>
      </c>
      <c r="D117" s="13">
        <v>814319.59</v>
      </c>
      <c r="E117" s="13">
        <v>535354.77</v>
      </c>
      <c r="F117" s="13">
        <v>183242.72</v>
      </c>
      <c r="G117" s="13">
        <v>191100.3</v>
      </c>
      <c r="H117" s="13">
        <v>625054.31999999995</v>
      </c>
      <c r="I117" s="13">
        <v>410211.57</v>
      </c>
      <c r="J117" s="13">
        <v>950716.97</v>
      </c>
      <c r="K117" s="13">
        <v>863773.59</v>
      </c>
      <c r="L117" s="13">
        <v>565051.77</v>
      </c>
      <c r="M117" s="13">
        <v>710345.02</v>
      </c>
      <c r="N117" s="13">
        <v>992622.16</v>
      </c>
      <c r="O117" s="13">
        <v>193872.05</v>
      </c>
    </row>
    <row r="118" spans="1:15" x14ac:dyDescent="0.25">
      <c r="A118" s="84" t="s">
        <v>54</v>
      </c>
      <c r="B118" s="84" t="s">
        <v>73</v>
      </c>
      <c r="C118" s="84" t="s">
        <v>996</v>
      </c>
      <c r="D118" s="13">
        <v>237473.14</v>
      </c>
      <c r="E118" s="13">
        <v>949263.05</v>
      </c>
      <c r="F118" s="13">
        <v>454005.67</v>
      </c>
      <c r="G118" s="13">
        <v>833464.76</v>
      </c>
      <c r="H118" s="13">
        <v>890074.86</v>
      </c>
      <c r="I118" s="13">
        <v>161239.56</v>
      </c>
      <c r="J118" s="13">
        <v>601171.81000000006</v>
      </c>
      <c r="K118" s="13">
        <v>710994.14</v>
      </c>
      <c r="L118" s="13">
        <v>142215.85</v>
      </c>
      <c r="M118" s="13">
        <v>355051.1</v>
      </c>
      <c r="N118" s="13">
        <v>521283.02</v>
      </c>
      <c r="O118" s="13">
        <v>307262.71000000002</v>
      </c>
    </row>
    <row r="119" spans="1:15" x14ac:dyDescent="0.25">
      <c r="A119" s="84" t="s">
        <v>54</v>
      </c>
      <c r="B119" s="84" t="s">
        <v>73</v>
      </c>
      <c r="C119" s="84" t="s">
        <v>997</v>
      </c>
      <c r="D119" s="13">
        <v>730621.77</v>
      </c>
      <c r="E119" s="13">
        <v>785042.69</v>
      </c>
      <c r="F119" s="13">
        <v>768489.19</v>
      </c>
      <c r="G119" s="13">
        <v>735515.42</v>
      </c>
      <c r="H119" s="13">
        <v>353943.24</v>
      </c>
      <c r="I119" s="13">
        <v>526108.21</v>
      </c>
      <c r="J119" s="13">
        <v>370337.03</v>
      </c>
      <c r="K119" s="13">
        <v>619791.29</v>
      </c>
      <c r="L119" s="13">
        <v>640134.04</v>
      </c>
      <c r="M119" s="13">
        <v>762063.84</v>
      </c>
      <c r="N119" s="13">
        <v>146465.38</v>
      </c>
      <c r="O119" s="13">
        <v>268573.88</v>
      </c>
    </row>
    <row r="120" spans="1:15" x14ac:dyDescent="0.25">
      <c r="A120" s="84" t="s">
        <v>54</v>
      </c>
      <c r="B120" s="84" t="s">
        <v>73</v>
      </c>
      <c r="C120" s="84" t="s">
        <v>998</v>
      </c>
      <c r="D120" s="13">
        <v>628960.76</v>
      </c>
      <c r="E120" s="13">
        <v>224773.93</v>
      </c>
      <c r="F120" s="13">
        <v>485370.42</v>
      </c>
      <c r="G120" s="13">
        <v>184689.44</v>
      </c>
      <c r="H120" s="13">
        <v>834476.09</v>
      </c>
      <c r="I120" s="13">
        <v>295477.63</v>
      </c>
      <c r="J120" s="13">
        <v>771792.67</v>
      </c>
      <c r="K120" s="13">
        <v>281342.8</v>
      </c>
      <c r="L120" s="13">
        <v>800361.1</v>
      </c>
      <c r="M120" s="13">
        <v>974664.05</v>
      </c>
      <c r="N120" s="13">
        <v>901879.16</v>
      </c>
      <c r="O120" s="13">
        <v>842604.91</v>
      </c>
    </row>
    <row r="121" spans="1:15" x14ac:dyDescent="0.25">
      <c r="A121" s="84" t="s">
        <v>54</v>
      </c>
      <c r="B121" s="84" t="s">
        <v>73</v>
      </c>
      <c r="C121" s="84" t="s">
        <v>999</v>
      </c>
      <c r="D121" s="13">
        <v>316738.23</v>
      </c>
      <c r="E121" s="13">
        <v>844350.82</v>
      </c>
      <c r="F121" s="13">
        <v>595766.42000000004</v>
      </c>
      <c r="G121" s="13">
        <v>886791.86</v>
      </c>
      <c r="H121" s="13">
        <v>820568.78</v>
      </c>
      <c r="I121" s="13">
        <v>903176.92</v>
      </c>
      <c r="J121" s="13">
        <v>950172.82</v>
      </c>
      <c r="K121" s="13">
        <v>941746.78</v>
      </c>
      <c r="L121" s="13">
        <v>956468.13</v>
      </c>
      <c r="M121" s="13">
        <v>706566.95</v>
      </c>
      <c r="N121" s="13">
        <v>223810</v>
      </c>
      <c r="O121" s="13">
        <v>159209.82999999999</v>
      </c>
    </row>
    <row r="122" spans="1:15" x14ac:dyDescent="0.25">
      <c r="A122" s="84" t="s">
        <v>54</v>
      </c>
      <c r="B122" s="84" t="s">
        <v>73</v>
      </c>
      <c r="C122" s="84" t="s">
        <v>1000</v>
      </c>
      <c r="D122" s="13">
        <v>552618.65</v>
      </c>
      <c r="E122" s="13">
        <v>357724.28</v>
      </c>
      <c r="F122" s="13">
        <v>321189.21999999997</v>
      </c>
      <c r="G122" s="13">
        <v>430868.38</v>
      </c>
      <c r="H122" s="13">
        <v>845545.18</v>
      </c>
      <c r="I122" s="13">
        <v>672463.43</v>
      </c>
      <c r="J122" s="13">
        <v>666345.31999999995</v>
      </c>
      <c r="K122" s="13">
        <v>663853.81000000006</v>
      </c>
      <c r="L122" s="13">
        <v>652207.06999999995</v>
      </c>
      <c r="M122" s="13">
        <v>554537.94999999995</v>
      </c>
      <c r="N122" s="13">
        <v>535774.76</v>
      </c>
      <c r="O122" s="13">
        <v>123501.08</v>
      </c>
    </row>
    <row r="123" spans="1:15" x14ac:dyDescent="0.25">
      <c r="A123" s="84" t="s">
        <v>54</v>
      </c>
      <c r="B123" s="84" t="s">
        <v>73</v>
      </c>
      <c r="C123" s="84" t="s">
        <v>1001</v>
      </c>
      <c r="D123" s="13">
        <v>217150.43</v>
      </c>
      <c r="E123" s="13">
        <v>413943.09</v>
      </c>
      <c r="F123" s="13">
        <v>877941.58</v>
      </c>
      <c r="G123" s="13">
        <v>160648.23000000001</v>
      </c>
      <c r="H123" s="13">
        <v>636975.68000000005</v>
      </c>
      <c r="I123" s="13">
        <v>978763.06</v>
      </c>
      <c r="J123" s="13">
        <v>423671.74</v>
      </c>
      <c r="K123" s="13">
        <v>672363.03</v>
      </c>
      <c r="L123" s="13">
        <v>210530.27</v>
      </c>
      <c r="M123" s="13">
        <v>847849.42</v>
      </c>
      <c r="N123" s="13">
        <v>697548.11</v>
      </c>
      <c r="O123" s="13">
        <v>135741.74</v>
      </c>
    </row>
    <row r="124" spans="1:15" x14ac:dyDescent="0.25">
      <c r="A124" s="84" t="s">
        <v>54</v>
      </c>
      <c r="B124" s="84" t="s">
        <v>73</v>
      </c>
      <c r="C124" s="84" t="s">
        <v>1002</v>
      </c>
      <c r="D124" s="13">
        <v>402130.65</v>
      </c>
      <c r="E124" s="13">
        <v>978799.79</v>
      </c>
      <c r="F124" s="13">
        <v>208518.1</v>
      </c>
      <c r="G124" s="13">
        <v>745594.34</v>
      </c>
      <c r="H124" s="13">
        <v>664761.43000000005</v>
      </c>
      <c r="I124" s="13">
        <v>883114.36</v>
      </c>
      <c r="J124" s="13">
        <v>439119.57</v>
      </c>
      <c r="K124" s="13">
        <v>911286.6</v>
      </c>
      <c r="L124" s="13">
        <v>980284.16</v>
      </c>
      <c r="M124" s="13">
        <v>577293.65</v>
      </c>
      <c r="N124" s="13">
        <v>434238.31</v>
      </c>
      <c r="O124" s="13">
        <v>372682.82</v>
      </c>
    </row>
    <row r="125" spans="1:15" x14ac:dyDescent="0.25">
      <c r="A125" s="84" t="s">
        <v>54</v>
      </c>
      <c r="B125" s="84" t="s">
        <v>73</v>
      </c>
      <c r="C125" s="84" t="s">
        <v>1003</v>
      </c>
      <c r="D125" s="13">
        <v>806846.73</v>
      </c>
      <c r="E125" s="13">
        <v>697183.48</v>
      </c>
      <c r="F125" s="13">
        <v>759099.78</v>
      </c>
      <c r="G125" s="13">
        <v>647598.43999999994</v>
      </c>
      <c r="H125" s="13">
        <v>795553.22</v>
      </c>
      <c r="I125" s="13">
        <v>155360.85999999999</v>
      </c>
      <c r="J125" s="13">
        <v>920985.89</v>
      </c>
      <c r="K125" s="13">
        <v>808974.42</v>
      </c>
      <c r="L125" s="13">
        <v>832501.78</v>
      </c>
      <c r="M125" s="13">
        <v>679079.72</v>
      </c>
      <c r="N125" s="13">
        <v>910475.04</v>
      </c>
      <c r="O125" s="13">
        <v>477013.69</v>
      </c>
    </row>
    <row r="126" spans="1:15" x14ac:dyDescent="0.25">
      <c r="A126" s="84" t="s">
        <v>54</v>
      </c>
      <c r="B126" s="84" t="s">
        <v>73</v>
      </c>
      <c r="C126" s="84" t="s">
        <v>1004</v>
      </c>
      <c r="D126" s="13">
        <v>480439.57</v>
      </c>
      <c r="E126" s="13">
        <v>357437.56</v>
      </c>
      <c r="F126" s="13">
        <v>577741.82999999996</v>
      </c>
      <c r="G126" s="13">
        <v>882550.44</v>
      </c>
      <c r="H126" s="13">
        <v>804898.77</v>
      </c>
      <c r="I126" s="13">
        <v>889276.79</v>
      </c>
      <c r="J126" s="13">
        <v>658005.68000000005</v>
      </c>
      <c r="K126" s="13">
        <v>257965.4</v>
      </c>
      <c r="L126" s="13">
        <v>966826.79</v>
      </c>
      <c r="M126" s="13">
        <v>696347.4</v>
      </c>
      <c r="N126" s="13">
        <v>232135</v>
      </c>
      <c r="O126" s="13">
        <v>474964.91</v>
      </c>
    </row>
    <row r="127" spans="1:15" x14ac:dyDescent="0.25">
      <c r="A127" s="84" t="s">
        <v>54</v>
      </c>
      <c r="B127" s="84" t="s">
        <v>73</v>
      </c>
      <c r="C127" s="84" t="s">
        <v>1005</v>
      </c>
      <c r="D127" s="13">
        <v>905675.02</v>
      </c>
      <c r="E127" s="13">
        <v>224009.76</v>
      </c>
      <c r="F127" s="13">
        <v>792261.39</v>
      </c>
      <c r="G127" s="13">
        <v>460195.23</v>
      </c>
      <c r="H127" s="13">
        <v>761839.27</v>
      </c>
      <c r="I127" s="13">
        <v>876761.55</v>
      </c>
      <c r="J127" s="13">
        <v>748531.66</v>
      </c>
      <c r="K127" s="13">
        <v>165736.47</v>
      </c>
      <c r="L127" s="13">
        <v>568533.53</v>
      </c>
      <c r="M127" s="13">
        <v>319944.21999999997</v>
      </c>
      <c r="N127" s="13">
        <v>546619.87</v>
      </c>
      <c r="O127" s="13">
        <v>804522.6</v>
      </c>
    </row>
    <row r="128" spans="1:15" x14ac:dyDescent="0.25">
      <c r="A128" s="84" t="s">
        <v>54</v>
      </c>
      <c r="B128" s="84" t="s">
        <v>73</v>
      </c>
      <c r="C128" s="84" t="s">
        <v>1006</v>
      </c>
      <c r="D128" s="13">
        <v>375786.31</v>
      </c>
      <c r="E128" s="13">
        <v>726382.89</v>
      </c>
      <c r="F128" s="13">
        <v>452692.87</v>
      </c>
      <c r="G128" s="13">
        <v>795631.33</v>
      </c>
      <c r="H128" s="13">
        <v>404068.7</v>
      </c>
      <c r="I128" s="13">
        <v>458063.8</v>
      </c>
      <c r="J128" s="13">
        <v>621096.32999999996</v>
      </c>
      <c r="K128" s="13">
        <v>815569.2</v>
      </c>
      <c r="L128" s="13">
        <v>976678.52</v>
      </c>
      <c r="M128" s="13">
        <v>157016.70000000001</v>
      </c>
      <c r="N128" s="13">
        <v>993175.94</v>
      </c>
      <c r="O128" s="13">
        <v>305851.07</v>
      </c>
    </row>
    <row r="129" spans="1:15" x14ac:dyDescent="0.25">
      <c r="A129" s="84" t="s">
        <v>54</v>
      </c>
      <c r="B129" s="84" t="s">
        <v>73</v>
      </c>
      <c r="C129" s="84" t="s">
        <v>1007</v>
      </c>
      <c r="D129" s="13">
        <v>179876.04</v>
      </c>
      <c r="E129" s="13">
        <v>228117.07</v>
      </c>
      <c r="F129" s="13">
        <v>908494.71</v>
      </c>
      <c r="G129" s="13">
        <v>684284.34</v>
      </c>
      <c r="H129" s="13">
        <v>394723.04</v>
      </c>
      <c r="I129" s="13">
        <v>945087.35</v>
      </c>
      <c r="J129" s="13">
        <v>246297.81</v>
      </c>
      <c r="K129" s="13">
        <v>364804.99</v>
      </c>
      <c r="L129" s="13">
        <v>570982.44999999995</v>
      </c>
      <c r="M129" s="13">
        <v>748063.52</v>
      </c>
      <c r="N129" s="13">
        <v>371443.20000000001</v>
      </c>
      <c r="O129" s="13">
        <v>925842.19</v>
      </c>
    </row>
    <row r="130" spans="1:15" x14ac:dyDescent="0.25">
      <c r="A130" s="84" t="s">
        <v>54</v>
      </c>
      <c r="B130" s="84" t="s">
        <v>73</v>
      </c>
      <c r="C130" s="84" t="s">
        <v>1008</v>
      </c>
      <c r="D130" s="13">
        <v>465587.76</v>
      </c>
      <c r="E130" s="13">
        <v>538872.01</v>
      </c>
      <c r="F130" s="13">
        <v>258666.51</v>
      </c>
      <c r="G130" s="13">
        <v>922846.22</v>
      </c>
      <c r="H130" s="13">
        <v>603334.85</v>
      </c>
      <c r="I130" s="13">
        <v>250675.86</v>
      </c>
      <c r="J130" s="13">
        <v>923064.15</v>
      </c>
      <c r="K130" s="13">
        <v>400348.26</v>
      </c>
      <c r="L130" s="13">
        <v>820670.24</v>
      </c>
      <c r="M130" s="13">
        <v>267931.8</v>
      </c>
      <c r="N130" s="13">
        <v>553115.77</v>
      </c>
      <c r="O130" s="13">
        <v>634462.52</v>
      </c>
    </row>
    <row r="131" spans="1:15" x14ac:dyDescent="0.25">
      <c r="A131" s="84" t="s">
        <v>54</v>
      </c>
      <c r="B131" s="84" t="s">
        <v>73</v>
      </c>
      <c r="C131" s="84" t="s">
        <v>1009</v>
      </c>
      <c r="D131" s="13">
        <v>182685.99</v>
      </c>
      <c r="E131" s="13">
        <v>232436.95</v>
      </c>
      <c r="F131" s="13">
        <v>471403.06</v>
      </c>
      <c r="G131" s="13">
        <v>285211.59999999998</v>
      </c>
      <c r="H131" s="13">
        <v>960056.93</v>
      </c>
      <c r="I131" s="13">
        <v>117337.09</v>
      </c>
      <c r="J131" s="13">
        <v>447920.27</v>
      </c>
      <c r="K131" s="13">
        <v>564195.17000000004</v>
      </c>
      <c r="L131" s="13">
        <v>581479.86</v>
      </c>
      <c r="M131" s="13">
        <v>416074.07</v>
      </c>
      <c r="N131" s="13">
        <v>604146.93000000005</v>
      </c>
      <c r="O131" s="13">
        <v>936600.99</v>
      </c>
    </row>
    <row r="132" spans="1:15" x14ac:dyDescent="0.25">
      <c r="A132" s="84" t="s">
        <v>54</v>
      </c>
      <c r="B132" s="84" t="s">
        <v>73</v>
      </c>
      <c r="C132" s="84" t="s">
        <v>1010</v>
      </c>
      <c r="D132" s="13">
        <v>199562.56</v>
      </c>
      <c r="E132" s="13">
        <v>317174.37</v>
      </c>
      <c r="F132" s="13">
        <v>607550.19999999995</v>
      </c>
      <c r="G132" s="13">
        <v>201156.58</v>
      </c>
      <c r="H132" s="13">
        <v>151898.04</v>
      </c>
      <c r="I132" s="13">
        <v>865487.27</v>
      </c>
      <c r="J132" s="13">
        <v>417992.63</v>
      </c>
      <c r="K132" s="13">
        <v>734384.62</v>
      </c>
      <c r="L132" s="13">
        <v>651967.44999999995</v>
      </c>
      <c r="M132" s="13">
        <v>254118.83</v>
      </c>
      <c r="N132" s="13">
        <v>730586.32</v>
      </c>
      <c r="O132" s="13">
        <v>168320.32</v>
      </c>
    </row>
    <row r="133" spans="1:15" x14ac:dyDescent="0.25">
      <c r="A133" s="84" t="s">
        <v>54</v>
      </c>
      <c r="B133" s="84" t="s">
        <v>73</v>
      </c>
      <c r="C133" s="84" t="s">
        <v>652</v>
      </c>
      <c r="D133" s="13">
        <v>158044.26999999999</v>
      </c>
      <c r="E133" s="13">
        <v>899420.42</v>
      </c>
      <c r="F133" s="13">
        <v>504281.86</v>
      </c>
      <c r="G133" s="13">
        <v>657507.52</v>
      </c>
      <c r="H133" s="13">
        <v>909673.47</v>
      </c>
      <c r="I133" s="13">
        <v>835480.55</v>
      </c>
      <c r="J133" s="13">
        <v>356190.91</v>
      </c>
      <c r="K133" s="13">
        <v>340934.32</v>
      </c>
      <c r="L133" s="13">
        <v>957662.71</v>
      </c>
      <c r="M133" s="13">
        <v>171028.55</v>
      </c>
      <c r="N133" s="13">
        <v>290120.06</v>
      </c>
      <c r="O133" s="13">
        <v>328162.12</v>
      </c>
    </row>
    <row r="134" spans="1:15" x14ac:dyDescent="0.25">
      <c r="A134" s="84" t="s">
        <v>54</v>
      </c>
      <c r="B134" s="84" t="s">
        <v>73</v>
      </c>
      <c r="C134" s="84" t="s">
        <v>1011</v>
      </c>
      <c r="D134" s="13">
        <v>364598.53</v>
      </c>
      <c r="E134" s="13">
        <v>631100.67000000004</v>
      </c>
      <c r="F134" s="13">
        <v>911338</v>
      </c>
      <c r="G134" s="13">
        <v>767976.22</v>
      </c>
      <c r="H134" s="13">
        <v>241790.96</v>
      </c>
      <c r="I134" s="13">
        <v>145710.14000000001</v>
      </c>
      <c r="J134" s="13">
        <v>731272.27</v>
      </c>
      <c r="K134" s="13">
        <v>329031.15000000002</v>
      </c>
      <c r="L134" s="13">
        <v>816982.43</v>
      </c>
      <c r="M134" s="13">
        <v>227717.74</v>
      </c>
      <c r="N134" s="13">
        <v>564867.23</v>
      </c>
      <c r="O134" s="13">
        <v>569482.06000000006</v>
      </c>
    </row>
    <row r="135" spans="1:15" x14ac:dyDescent="0.25">
      <c r="A135" s="84" t="s">
        <v>54</v>
      </c>
      <c r="B135" s="84" t="s">
        <v>73</v>
      </c>
      <c r="C135" s="84" t="s">
        <v>1012</v>
      </c>
      <c r="D135" s="13">
        <v>644425.04</v>
      </c>
      <c r="E135" s="13">
        <v>792178.89</v>
      </c>
      <c r="F135" s="13">
        <v>661860.47</v>
      </c>
      <c r="G135" s="13">
        <v>742033.86</v>
      </c>
      <c r="H135" s="13">
        <v>417398.25</v>
      </c>
      <c r="I135" s="13">
        <v>797275.7</v>
      </c>
      <c r="J135" s="13">
        <v>906830.95</v>
      </c>
      <c r="K135" s="13">
        <v>208588.79</v>
      </c>
      <c r="L135" s="13">
        <v>447033.92</v>
      </c>
      <c r="M135" s="13">
        <v>272425.37</v>
      </c>
      <c r="N135" s="13">
        <v>906971.26</v>
      </c>
      <c r="O135" s="13">
        <v>287619.37</v>
      </c>
    </row>
    <row r="136" spans="1:15" x14ac:dyDescent="0.25">
      <c r="A136" s="84" t="s">
        <v>54</v>
      </c>
      <c r="B136" s="84" t="s">
        <v>73</v>
      </c>
      <c r="C136" s="84" t="s">
        <v>1013</v>
      </c>
      <c r="D136" s="13">
        <v>475506.01</v>
      </c>
      <c r="E136" s="13">
        <v>538670.47</v>
      </c>
      <c r="F136" s="13">
        <v>605676.43999999994</v>
      </c>
      <c r="G136" s="13">
        <v>831584.24</v>
      </c>
      <c r="H136" s="13">
        <v>197637.95</v>
      </c>
      <c r="I136" s="13">
        <v>474736.8</v>
      </c>
      <c r="J136" s="13">
        <v>994397.5</v>
      </c>
      <c r="K136" s="13">
        <v>638448.01</v>
      </c>
      <c r="L136" s="13">
        <v>571463.57999999996</v>
      </c>
      <c r="M136" s="13">
        <v>986825.02</v>
      </c>
      <c r="N136" s="13">
        <v>904838.77</v>
      </c>
      <c r="O136" s="13">
        <v>578235.13</v>
      </c>
    </row>
    <row r="137" spans="1:15" x14ac:dyDescent="0.25">
      <c r="A137" s="84" t="s">
        <v>54</v>
      </c>
      <c r="B137" s="84" t="s">
        <v>73</v>
      </c>
      <c r="C137" s="84" t="s">
        <v>1014</v>
      </c>
      <c r="D137" s="13">
        <v>850881.71</v>
      </c>
      <c r="E137" s="13">
        <v>418228.02</v>
      </c>
      <c r="F137" s="13">
        <v>923206.96</v>
      </c>
      <c r="G137" s="13">
        <v>678131.75</v>
      </c>
      <c r="H137" s="13">
        <v>272674.98</v>
      </c>
      <c r="I137" s="13">
        <v>601510.17000000004</v>
      </c>
      <c r="J137" s="13">
        <v>693956.57</v>
      </c>
      <c r="K137" s="13">
        <v>156351.46</v>
      </c>
      <c r="L137" s="13">
        <v>683352.99</v>
      </c>
      <c r="M137" s="13">
        <v>601172.14</v>
      </c>
      <c r="N137" s="13">
        <v>734466.19</v>
      </c>
      <c r="O137" s="13">
        <v>926869.99</v>
      </c>
    </row>
    <row r="138" spans="1:15" x14ac:dyDescent="0.25">
      <c r="A138" s="84" t="s">
        <v>54</v>
      </c>
      <c r="B138" s="84" t="s">
        <v>73</v>
      </c>
      <c r="C138" s="84" t="s">
        <v>653</v>
      </c>
      <c r="D138" s="13">
        <v>669075.09</v>
      </c>
      <c r="E138" s="13">
        <v>170584.75</v>
      </c>
      <c r="F138" s="13">
        <v>662036.63</v>
      </c>
      <c r="G138" s="13">
        <v>294043.59000000003</v>
      </c>
      <c r="H138" s="13">
        <v>201124.38</v>
      </c>
      <c r="I138" s="13">
        <v>801200.03</v>
      </c>
      <c r="J138" s="13">
        <v>514925.78</v>
      </c>
      <c r="K138" s="13">
        <v>963757.06</v>
      </c>
      <c r="L138" s="13">
        <v>366374.73</v>
      </c>
      <c r="M138" s="13">
        <v>685676.34</v>
      </c>
      <c r="N138" s="13">
        <v>898930.3</v>
      </c>
      <c r="O138" s="13">
        <v>193867.39</v>
      </c>
    </row>
    <row r="139" spans="1:15" x14ac:dyDescent="0.25">
      <c r="A139" s="84" t="s">
        <v>54</v>
      </c>
      <c r="B139" s="84" t="s">
        <v>73</v>
      </c>
      <c r="C139" s="84" t="s">
        <v>1015</v>
      </c>
      <c r="D139" s="13">
        <v>138848.09</v>
      </c>
      <c r="E139" s="13">
        <v>173740.02</v>
      </c>
      <c r="F139" s="13">
        <v>305948.77</v>
      </c>
      <c r="G139" s="13">
        <v>278303.7</v>
      </c>
      <c r="H139" s="13">
        <v>833299.68</v>
      </c>
      <c r="I139" s="13">
        <v>368433.39</v>
      </c>
      <c r="J139" s="13">
        <v>765735.35</v>
      </c>
      <c r="K139" s="13">
        <v>115622.71</v>
      </c>
      <c r="L139" s="13">
        <v>382132.89</v>
      </c>
      <c r="M139" s="13">
        <v>620829.1</v>
      </c>
      <c r="N139" s="13">
        <v>942082.61</v>
      </c>
      <c r="O139" s="13">
        <v>260511.13</v>
      </c>
    </row>
    <row r="140" spans="1:15" x14ac:dyDescent="0.25">
      <c r="A140" s="84" t="s">
        <v>54</v>
      </c>
      <c r="B140" s="84" t="s">
        <v>73</v>
      </c>
      <c r="C140" s="84" t="s">
        <v>1016</v>
      </c>
      <c r="D140" s="13">
        <v>227667.26</v>
      </c>
      <c r="E140" s="13">
        <v>408080.72</v>
      </c>
      <c r="F140" s="13">
        <v>265895.34999999998</v>
      </c>
      <c r="G140" s="13">
        <v>488155.33</v>
      </c>
      <c r="H140" s="13">
        <v>523955.64</v>
      </c>
      <c r="I140" s="13">
        <v>989457.1</v>
      </c>
      <c r="J140" s="13">
        <v>377058.47</v>
      </c>
      <c r="K140" s="13">
        <v>929448.24</v>
      </c>
      <c r="L140" s="13">
        <v>556344.91</v>
      </c>
      <c r="M140" s="13">
        <v>857012.97</v>
      </c>
      <c r="N140" s="13">
        <v>595903.14</v>
      </c>
      <c r="O140" s="13">
        <v>851893.48</v>
      </c>
    </row>
    <row r="141" spans="1:15" x14ac:dyDescent="0.25">
      <c r="A141" s="84" t="s">
        <v>54</v>
      </c>
      <c r="B141" s="84" t="s">
        <v>73</v>
      </c>
      <c r="C141" s="84" t="s">
        <v>1017</v>
      </c>
      <c r="D141" s="13">
        <v>831113.1</v>
      </c>
      <c r="E141" s="13">
        <v>705326.46</v>
      </c>
      <c r="F141" s="13">
        <v>188772.27</v>
      </c>
      <c r="G141" s="13">
        <v>422418.85</v>
      </c>
      <c r="H141" s="13">
        <v>753420.71</v>
      </c>
      <c r="I141" s="13">
        <v>900894.16</v>
      </c>
      <c r="J141" s="13">
        <v>746340.91</v>
      </c>
      <c r="K141" s="13">
        <v>615166.76</v>
      </c>
      <c r="L141" s="13">
        <v>140401.93</v>
      </c>
      <c r="M141" s="13">
        <v>199752.62</v>
      </c>
      <c r="N141" s="13">
        <v>480024.74</v>
      </c>
      <c r="O141" s="13">
        <v>475149.05</v>
      </c>
    </row>
    <row r="142" spans="1:15" x14ac:dyDescent="0.25">
      <c r="A142" s="84" t="s">
        <v>54</v>
      </c>
      <c r="B142" s="84" t="s">
        <v>73</v>
      </c>
      <c r="C142" s="84" t="s">
        <v>1018</v>
      </c>
      <c r="D142" s="13">
        <v>196222.27</v>
      </c>
      <c r="E142" s="13">
        <v>770548.08</v>
      </c>
      <c r="F142" s="13">
        <v>344612.55</v>
      </c>
      <c r="G142" s="13">
        <v>583045.55000000005</v>
      </c>
      <c r="H142" s="13">
        <v>611214.30000000005</v>
      </c>
      <c r="I142" s="13">
        <v>421183.54</v>
      </c>
      <c r="J142" s="13">
        <v>322205.74</v>
      </c>
      <c r="K142" s="13">
        <v>201333.26</v>
      </c>
      <c r="L142" s="13">
        <v>136212.76999999999</v>
      </c>
      <c r="M142" s="13">
        <v>881297.58</v>
      </c>
      <c r="N142" s="13">
        <v>752002.75</v>
      </c>
      <c r="O142" s="13">
        <v>157479.65</v>
      </c>
    </row>
    <row r="143" spans="1:15" x14ac:dyDescent="0.25">
      <c r="A143" s="84" t="s">
        <v>54</v>
      </c>
      <c r="B143" s="84" t="s">
        <v>73</v>
      </c>
      <c r="C143" s="84" t="s">
        <v>1019</v>
      </c>
      <c r="D143" s="13">
        <v>438563.29</v>
      </c>
      <c r="E143" s="13">
        <v>585933.25</v>
      </c>
      <c r="F143" s="13">
        <v>170071.88</v>
      </c>
      <c r="G143" s="13">
        <v>315297.52</v>
      </c>
      <c r="H143" s="13">
        <v>977366.59</v>
      </c>
      <c r="I143" s="13">
        <v>651935.56999999995</v>
      </c>
      <c r="J143" s="13">
        <v>714674.97</v>
      </c>
      <c r="K143" s="13">
        <v>127678.73</v>
      </c>
      <c r="L143" s="13">
        <v>631995.61</v>
      </c>
      <c r="M143" s="13">
        <v>200198.96</v>
      </c>
      <c r="N143" s="13">
        <v>819180.05</v>
      </c>
      <c r="O143" s="13">
        <v>852273.58</v>
      </c>
    </row>
    <row r="144" spans="1:15" x14ac:dyDescent="0.25">
      <c r="A144" s="84" t="s">
        <v>54</v>
      </c>
      <c r="B144" s="84" t="s">
        <v>136</v>
      </c>
      <c r="C144" s="84" t="s">
        <v>692</v>
      </c>
      <c r="D144" s="13">
        <v>858437.26</v>
      </c>
      <c r="E144" s="13">
        <v>754318.6</v>
      </c>
      <c r="F144" s="13">
        <v>982539.8</v>
      </c>
      <c r="G144" s="13">
        <v>275519.03999999998</v>
      </c>
      <c r="H144" s="13">
        <v>624176.27</v>
      </c>
      <c r="I144" s="13">
        <v>822823.75</v>
      </c>
      <c r="J144" s="13">
        <v>775453.96</v>
      </c>
      <c r="K144" s="13">
        <v>476294.73</v>
      </c>
      <c r="L144" s="13">
        <v>693417.23</v>
      </c>
      <c r="M144" s="13">
        <v>823174.02</v>
      </c>
      <c r="N144" s="13">
        <v>964017.24</v>
      </c>
      <c r="O144" s="13">
        <v>389757.03</v>
      </c>
    </row>
    <row r="145" spans="1:15" x14ac:dyDescent="0.25">
      <c r="A145" s="84" t="s">
        <v>54</v>
      </c>
      <c r="B145" s="84" t="s">
        <v>136</v>
      </c>
      <c r="C145" s="84" t="s">
        <v>1020</v>
      </c>
      <c r="D145" s="13">
        <v>761571.78</v>
      </c>
      <c r="E145" s="13">
        <v>182895.57</v>
      </c>
      <c r="F145" s="13">
        <v>710701.56</v>
      </c>
      <c r="G145" s="13">
        <v>427611.81</v>
      </c>
      <c r="H145" s="13">
        <v>877869.1</v>
      </c>
      <c r="I145" s="13">
        <v>676460.99</v>
      </c>
      <c r="J145" s="13">
        <v>925942.53</v>
      </c>
      <c r="K145" s="13">
        <v>423713.66</v>
      </c>
      <c r="L145" s="13">
        <v>607775.88</v>
      </c>
      <c r="M145" s="13">
        <v>733404.17</v>
      </c>
      <c r="N145" s="13">
        <v>301049.21000000002</v>
      </c>
      <c r="O145" s="13">
        <v>433972.01</v>
      </c>
    </row>
    <row r="146" spans="1:15" x14ac:dyDescent="0.25">
      <c r="A146" s="84" t="s">
        <v>54</v>
      </c>
      <c r="B146" s="84" t="s">
        <v>136</v>
      </c>
      <c r="C146" s="84" t="s">
        <v>1021</v>
      </c>
      <c r="D146" s="13">
        <v>192682.4</v>
      </c>
      <c r="E146" s="13">
        <v>563874.15</v>
      </c>
      <c r="F146" s="13">
        <v>150187.73000000001</v>
      </c>
      <c r="G146" s="13">
        <v>220624.21</v>
      </c>
      <c r="H146" s="13">
        <v>152561.76999999999</v>
      </c>
      <c r="I146" s="13">
        <v>490652.92</v>
      </c>
      <c r="J146" s="13">
        <v>424279.57</v>
      </c>
      <c r="K146" s="13">
        <v>956990.93</v>
      </c>
      <c r="L146" s="13">
        <v>623838.67000000004</v>
      </c>
      <c r="M146" s="13">
        <v>947083.47</v>
      </c>
      <c r="N146" s="13">
        <v>551150.25</v>
      </c>
      <c r="O146" s="13">
        <v>387855.33</v>
      </c>
    </row>
    <row r="147" spans="1:15" x14ac:dyDescent="0.25">
      <c r="A147" s="84" t="s">
        <v>54</v>
      </c>
      <c r="B147" s="84" t="s">
        <v>136</v>
      </c>
      <c r="C147" s="84" t="s">
        <v>1022</v>
      </c>
      <c r="D147" s="13">
        <v>302553.51</v>
      </c>
      <c r="E147" s="13">
        <v>827341</v>
      </c>
      <c r="F147" s="13">
        <v>223118.99</v>
      </c>
      <c r="G147" s="13">
        <v>275585.18</v>
      </c>
      <c r="H147" s="13">
        <v>190362.49</v>
      </c>
      <c r="I147" s="13">
        <v>698739.95</v>
      </c>
      <c r="J147" s="13">
        <v>373107.82</v>
      </c>
      <c r="K147" s="13">
        <v>986117.03</v>
      </c>
      <c r="L147" s="13">
        <v>341421.75</v>
      </c>
      <c r="M147" s="13">
        <v>389938.36</v>
      </c>
      <c r="N147" s="13">
        <v>830216.37</v>
      </c>
      <c r="O147" s="13">
        <v>729688.02</v>
      </c>
    </row>
    <row r="148" spans="1:15" x14ac:dyDescent="0.25">
      <c r="A148" s="84" t="s">
        <v>54</v>
      </c>
      <c r="B148" s="84" t="s">
        <v>137</v>
      </c>
      <c r="C148" s="84" t="s">
        <v>693</v>
      </c>
      <c r="D148" s="13">
        <v>910774.66</v>
      </c>
      <c r="E148" s="13">
        <v>327365.3</v>
      </c>
      <c r="F148" s="13">
        <v>407991.77</v>
      </c>
      <c r="G148" s="13">
        <v>682513.08</v>
      </c>
      <c r="H148" s="13">
        <v>875798.05</v>
      </c>
      <c r="I148" s="13">
        <v>171800.65</v>
      </c>
      <c r="J148" s="13">
        <v>293128.21000000002</v>
      </c>
      <c r="K148" s="13">
        <v>615744.12</v>
      </c>
      <c r="L148" s="13">
        <v>846954.62</v>
      </c>
      <c r="M148" s="13">
        <v>920745.74</v>
      </c>
      <c r="N148" s="13">
        <v>634562.9</v>
      </c>
      <c r="O148" s="13">
        <v>396003.75</v>
      </c>
    </row>
    <row r="149" spans="1:15" x14ac:dyDescent="0.25">
      <c r="A149" s="84" t="s">
        <v>54</v>
      </c>
      <c r="B149" s="84" t="s">
        <v>137</v>
      </c>
      <c r="C149" s="84" t="s">
        <v>1023</v>
      </c>
      <c r="D149" s="13">
        <v>244146.27</v>
      </c>
      <c r="E149" s="13">
        <v>695926.23</v>
      </c>
      <c r="F149" s="13">
        <v>973886.82</v>
      </c>
      <c r="G149" s="13">
        <v>324276.39</v>
      </c>
      <c r="H149" s="13">
        <v>898071.41</v>
      </c>
      <c r="I149" s="13">
        <v>283691.56</v>
      </c>
      <c r="J149" s="13">
        <v>759231.5</v>
      </c>
      <c r="K149" s="13">
        <v>633304.59</v>
      </c>
      <c r="L149" s="13">
        <v>174499.53</v>
      </c>
      <c r="M149" s="13">
        <v>895546.09</v>
      </c>
      <c r="N149" s="13">
        <v>469083.95</v>
      </c>
      <c r="O149" s="13">
        <v>189049.61</v>
      </c>
    </row>
    <row r="150" spans="1:15" x14ac:dyDescent="0.25">
      <c r="A150" s="84" t="s">
        <v>54</v>
      </c>
      <c r="B150" s="84" t="s">
        <v>137</v>
      </c>
      <c r="C150" s="84" t="s">
        <v>1024</v>
      </c>
      <c r="D150" s="13">
        <v>183782.04</v>
      </c>
      <c r="E150" s="13">
        <v>505482.96</v>
      </c>
      <c r="F150" s="13">
        <v>956451.61</v>
      </c>
      <c r="G150" s="13">
        <v>126554.72</v>
      </c>
      <c r="H150" s="13">
        <v>990779.73</v>
      </c>
      <c r="I150" s="13">
        <v>269660.81</v>
      </c>
      <c r="J150" s="13">
        <v>982667.1</v>
      </c>
      <c r="K150" s="13">
        <v>795939.99</v>
      </c>
      <c r="L150" s="13">
        <v>637395.80000000005</v>
      </c>
      <c r="M150" s="13">
        <v>980632.82</v>
      </c>
      <c r="N150" s="13">
        <v>608626.68000000005</v>
      </c>
      <c r="O150" s="13">
        <v>489939.49</v>
      </c>
    </row>
    <row r="151" spans="1:15" x14ac:dyDescent="0.25">
      <c r="A151" s="84" t="s">
        <v>54</v>
      </c>
      <c r="B151" s="84" t="s">
        <v>137</v>
      </c>
      <c r="C151" s="84" t="s">
        <v>1025</v>
      </c>
      <c r="D151" s="13">
        <v>434676.47999999998</v>
      </c>
      <c r="E151" s="13">
        <v>198772.26</v>
      </c>
      <c r="F151" s="13">
        <v>184368.5</v>
      </c>
      <c r="G151" s="13">
        <v>637879</v>
      </c>
      <c r="H151" s="13">
        <v>258085.02</v>
      </c>
      <c r="I151" s="13">
        <v>238921.24</v>
      </c>
      <c r="J151" s="13">
        <v>826284.02</v>
      </c>
      <c r="K151" s="13">
        <v>495447.32</v>
      </c>
      <c r="L151" s="13">
        <v>537413.88</v>
      </c>
      <c r="M151" s="13">
        <v>749875.72</v>
      </c>
      <c r="N151" s="13">
        <v>612983.99</v>
      </c>
      <c r="O151" s="13">
        <v>894295.79</v>
      </c>
    </row>
    <row r="152" spans="1:15" x14ac:dyDescent="0.25">
      <c r="A152" s="84" t="s">
        <v>54</v>
      </c>
      <c r="B152" s="84" t="s">
        <v>137</v>
      </c>
      <c r="C152" s="84" t="s">
        <v>654</v>
      </c>
      <c r="D152" s="13">
        <v>188604.45</v>
      </c>
      <c r="E152" s="13">
        <v>437235.41</v>
      </c>
      <c r="F152" s="13">
        <v>510069.96</v>
      </c>
      <c r="G152" s="13">
        <v>259463.75</v>
      </c>
      <c r="H152" s="13">
        <v>831308.82</v>
      </c>
      <c r="I152" s="13">
        <v>217822.21</v>
      </c>
      <c r="J152" s="13">
        <v>397801.33</v>
      </c>
      <c r="K152" s="13">
        <v>526175.43000000005</v>
      </c>
      <c r="L152" s="13">
        <v>674045.08</v>
      </c>
      <c r="M152" s="13">
        <v>558484.78</v>
      </c>
      <c r="N152" s="13">
        <v>439678.43</v>
      </c>
      <c r="O152" s="13">
        <v>926557.75</v>
      </c>
    </row>
    <row r="153" spans="1:15" x14ac:dyDescent="0.25">
      <c r="A153" s="84" t="s">
        <v>54</v>
      </c>
      <c r="B153" s="84" t="s">
        <v>137</v>
      </c>
      <c r="C153" s="84" t="s">
        <v>655</v>
      </c>
      <c r="D153" s="13">
        <v>615292.68000000005</v>
      </c>
      <c r="E153" s="13">
        <v>849351.93</v>
      </c>
      <c r="F153" s="13">
        <v>234213.34</v>
      </c>
      <c r="G153" s="13">
        <v>400292.18</v>
      </c>
      <c r="H153" s="13">
        <v>520037.99</v>
      </c>
      <c r="I153" s="13">
        <v>489812.13</v>
      </c>
      <c r="J153" s="13">
        <v>482426.68</v>
      </c>
      <c r="K153" s="13">
        <v>289000.28999999998</v>
      </c>
      <c r="L153" s="13">
        <v>135091.48000000001</v>
      </c>
      <c r="M153" s="13">
        <v>258336.14</v>
      </c>
      <c r="N153" s="13">
        <v>360350.76</v>
      </c>
      <c r="O153" s="13">
        <v>346012.2</v>
      </c>
    </row>
    <row r="154" spans="1:15" x14ac:dyDescent="0.25">
      <c r="A154" s="84" t="s">
        <v>54</v>
      </c>
      <c r="B154" s="84" t="s">
        <v>137</v>
      </c>
      <c r="C154" s="84" t="s">
        <v>655</v>
      </c>
      <c r="D154" s="13">
        <v>491582.05</v>
      </c>
      <c r="E154" s="13">
        <v>803852.12</v>
      </c>
      <c r="F154" s="13">
        <v>669726.68999999994</v>
      </c>
      <c r="G154" s="13">
        <v>264109.94</v>
      </c>
      <c r="H154" s="13">
        <v>776670.98</v>
      </c>
      <c r="I154" s="13">
        <v>154738.98000000001</v>
      </c>
      <c r="J154" s="13">
        <v>956167.2</v>
      </c>
      <c r="K154" s="13">
        <v>412961.68</v>
      </c>
      <c r="L154" s="13">
        <v>447082.07</v>
      </c>
      <c r="M154" s="13">
        <v>212540.21</v>
      </c>
      <c r="N154" s="13">
        <v>418086.77</v>
      </c>
      <c r="O154" s="13">
        <v>939213.74</v>
      </c>
    </row>
    <row r="155" spans="1:15" x14ac:dyDescent="0.25">
      <c r="A155" s="84" t="s">
        <v>54</v>
      </c>
      <c r="B155" s="84" t="s">
        <v>137</v>
      </c>
      <c r="C155" s="84" t="s">
        <v>1026</v>
      </c>
      <c r="D155" s="13">
        <v>302868.93</v>
      </c>
      <c r="E155" s="13">
        <v>233725.94</v>
      </c>
      <c r="F155" s="13">
        <v>868509.5</v>
      </c>
      <c r="G155" s="13">
        <v>488493.05</v>
      </c>
      <c r="H155" s="13">
        <v>589639.77</v>
      </c>
      <c r="I155" s="13">
        <v>602578.6</v>
      </c>
      <c r="J155" s="13">
        <v>926695.25</v>
      </c>
      <c r="K155" s="13">
        <v>899075.34</v>
      </c>
      <c r="L155" s="13">
        <v>679811.53</v>
      </c>
      <c r="M155" s="13">
        <v>742372.33</v>
      </c>
      <c r="N155" s="13">
        <v>139762.25</v>
      </c>
      <c r="O155" s="13">
        <v>463844.18</v>
      </c>
    </row>
    <row r="156" spans="1:15" x14ac:dyDescent="0.25">
      <c r="A156" s="84" t="s">
        <v>54</v>
      </c>
      <c r="B156" s="84" t="s">
        <v>137</v>
      </c>
      <c r="C156" s="84" t="s">
        <v>1027</v>
      </c>
      <c r="D156" s="13">
        <v>508868.42</v>
      </c>
      <c r="E156" s="13">
        <v>198433.35</v>
      </c>
      <c r="F156" s="13">
        <v>635751.29</v>
      </c>
      <c r="G156" s="13">
        <v>321971.51</v>
      </c>
      <c r="H156" s="13">
        <v>803771.24</v>
      </c>
      <c r="I156" s="13">
        <v>126763.62</v>
      </c>
      <c r="J156" s="13">
        <v>591394.43999999994</v>
      </c>
      <c r="K156" s="13">
        <v>680507.71</v>
      </c>
      <c r="L156" s="13">
        <v>489011.69</v>
      </c>
      <c r="M156" s="13">
        <v>111151.81</v>
      </c>
      <c r="N156" s="13">
        <v>359442.75</v>
      </c>
      <c r="O156" s="13">
        <v>246818.93</v>
      </c>
    </row>
    <row r="157" spans="1:15" x14ac:dyDescent="0.25">
      <c r="A157" s="84" t="s">
        <v>54</v>
      </c>
      <c r="B157" s="84" t="s">
        <v>138</v>
      </c>
      <c r="C157" s="84" t="s">
        <v>694</v>
      </c>
      <c r="D157" s="13">
        <v>753751.87</v>
      </c>
      <c r="E157" s="13">
        <v>831219.55</v>
      </c>
      <c r="F157" s="13">
        <v>749529.24</v>
      </c>
      <c r="G157" s="13">
        <v>613108.57999999996</v>
      </c>
      <c r="H157" s="13">
        <v>808319.08</v>
      </c>
      <c r="I157" s="13">
        <v>223331.86</v>
      </c>
      <c r="J157" s="13">
        <v>414494.05</v>
      </c>
      <c r="K157" s="13">
        <v>759326.91</v>
      </c>
      <c r="L157" s="13">
        <v>229911.49</v>
      </c>
      <c r="M157" s="13">
        <v>408113.14</v>
      </c>
      <c r="N157" s="13">
        <v>374394.34</v>
      </c>
      <c r="O157" s="13">
        <v>740491.45</v>
      </c>
    </row>
    <row r="158" spans="1:15" x14ac:dyDescent="0.25">
      <c r="A158" s="84" t="s">
        <v>54</v>
      </c>
      <c r="B158" s="84" t="s">
        <v>138</v>
      </c>
      <c r="C158" s="84" t="s">
        <v>1028</v>
      </c>
      <c r="D158" s="13">
        <v>924862.84</v>
      </c>
      <c r="E158" s="13">
        <v>492561.87</v>
      </c>
      <c r="F158" s="13">
        <v>940348.07</v>
      </c>
      <c r="G158" s="13">
        <v>569735.98</v>
      </c>
      <c r="H158" s="13">
        <v>865993.37</v>
      </c>
      <c r="I158" s="13">
        <v>514153.21</v>
      </c>
      <c r="J158" s="13">
        <v>846422.43</v>
      </c>
      <c r="K158" s="13">
        <v>635760.86</v>
      </c>
      <c r="L158" s="13">
        <v>985737.17</v>
      </c>
      <c r="M158" s="13">
        <v>498868.68</v>
      </c>
      <c r="N158" s="13">
        <v>777155.99</v>
      </c>
      <c r="O158" s="13">
        <v>277128.42</v>
      </c>
    </row>
    <row r="159" spans="1:15" x14ac:dyDescent="0.25">
      <c r="A159" s="84" t="s">
        <v>54</v>
      </c>
      <c r="B159" s="84" t="s">
        <v>138</v>
      </c>
      <c r="C159" s="84" t="s">
        <v>1029</v>
      </c>
      <c r="D159" s="13">
        <v>441234.4</v>
      </c>
      <c r="E159" s="13">
        <v>593788.44999999995</v>
      </c>
      <c r="F159" s="13">
        <v>517855.48</v>
      </c>
      <c r="G159" s="13">
        <v>615917.68999999994</v>
      </c>
      <c r="H159" s="13">
        <v>323816.89</v>
      </c>
      <c r="I159" s="13">
        <v>693026.65</v>
      </c>
      <c r="J159" s="13">
        <v>457062.42</v>
      </c>
      <c r="K159" s="13">
        <v>411528.09</v>
      </c>
      <c r="L159" s="13">
        <v>311313.65000000002</v>
      </c>
      <c r="M159" s="13">
        <v>703526.77</v>
      </c>
      <c r="N159" s="13">
        <v>142896.37</v>
      </c>
      <c r="O159" s="13">
        <v>748742.02</v>
      </c>
    </row>
    <row r="160" spans="1:15" x14ac:dyDescent="0.25">
      <c r="A160" s="84" t="s">
        <v>54</v>
      </c>
      <c r="B160" s="84" t="s">
        <v>138</v>
      </c>
      <c r="C160" s="84" t="s">
        <v>1030</v>
      </c>
      <c r="D160" s="13">
        <v>690289.05</v>
      </c>
      <c r="E160" s="13">
        <v>545565.81000000006</v>
      </c>
      <c r="F160" s="13">
        <v>430016.71</v>
      </c>
      <c r="G160" s="13">
        <v>883877.35</v>
      </c>
      <c r="H160" s="13">
        <v>289852.11</v>
      </c>
      <c r="I160" s="13">
        <v>235571.73</v>
      </c>
      <c r="J160" s="13">
        <v>962103.17</v>
      </c>
      <c r="K160" s="13">
        <v>963610.51</v>
      </c>
      <c r="L160" s="13">
        <v>757025.47</v>
      </c>
      <c r="M160" s="13">
        <v>114859.72</v>
      </c>
      <c r="N160" s="13">
        <v>925609.25</v>
      </c>
      <c r="O160" s="13">
        <v>512124.99</v>
      </c>
    </row>
    <row r="161" spans="1:15" x14ac:dyDescent="0.25">
      <c r="A161" s="84" t="s">
        <v>54</v>
      </c>
      <c r="B161" s="84" t="s">
        <v>138</v>
      </c>
      <c r="C161" s="84" t="s">
        <v>1031</v>
      </c>
      <c r="D161" s="13">
        <v>810250.71</v>
      </c>
      <c r="E161" s="13">
        <v>543699.64</v>
      </c>
      <c r="F161" s="13">
        <v>122149.06</v>
      </c>
      <c r="G161" s="13">
        <v>235142.47</v>
      </c>
      <c r="H161" s="13">
        <v>424069.84</v>
      </c>
      <c r="I161" s="13">
        <v>963063.67</v>
      </c>
      <c r="J161" s="13">
        <v>459074.65</v>
      </c>
      <c r="K161" s="13">
        <v>778713.86</v>
      </c>
      <c r="L161" s="13">
        <v>206302.54</v>
      </c>
      <c r="M161" s="13">
        <v>489473.18</v>
      </c>
      <c r="N161" s="13">
        <v>202329.4</v>
      </c>
      <c r="O161" s="13">
        <v>927756.43</v>
      </c>
    </row>
    <row r="162" spans="1:15" x14ac:dyDescent="0.25">
      <c r="A162" s="84" t="s">
        <v>90</v>
      </c>
      <c r="B162" s="84" t="s">
        <v>139</v>
      </c>
      <c r="C162" s="84" t="s">
        <v>695</v>
      </c>
      <c r="D162" s="13">
        <v>956296.18</v>
      </c>
      <c r="E162" s="13">
        <v>412936.5</v>
      </c>
      <c r="F162" s="13">
        <v>557522.31999999995</v>
      </c>
      <c r="G162" s="13">
        <v>186611.6</v>
      </c>
      <c r="H162" s="13">
        <v>281252.45</v>
      </c>
      <c r="I162" s="13">
        <v>247603.56</v>
      </c>
      <c r="J162" s="13">
        <v>351997.97</v>
      </c>
      <c r="K162" s="13">
        <v>748544.93</v>
      </c>
      <c r="L162" s="13">
        <v>240063.27</v>
      </c>
      <c r="M162" s="13">
        <v>980075.83</v>
      </c>
      <c r="N162" s="13">
        <v>625979.32999999996</v>
      </c>
      <c r="O162" s="13">
        <v>344780.4</v>
      </c>
    </row>
    <row r="163" spans="1:15" x14ac:dyDescent="0.25">
      <c r="A163" s="84" t="s">
        <v>90</v>
      </c>
      <c r="B163" s="84" t="s">
        <v>139</v>
      </c>
      <c r="C163" s="84" t="s">
        <v>1032</v>
      </c>
      <c r="D163" s="13">
        <v>421709.46</v>
      </c>
      <c r="E163" s="13">
        <v>557197.74</v>
      </c>
      <c r="F163" s="13">
        <v>827185.42</v>
      </c>
      <c r="G163" s="13">
        <v>275746.98</v>
      </c>
      <c r="H163" s="13">
        <v>228966.24</v>
      </c>
      <c r="I163" s="13">
        <v>928759.03</v>
      </c>
      <c r="J163" s="13">
        <v>520736.36</v>
      </c>
      <c r="K163" s="13">
        <v>480531.94</v>
      </c>
      <c r="L163" s="13">
        <v>286482.90000000002</v>
      </c>
      <c r="M163" s="13">
        <v>152725.98000000001</v>
      </c>
      <c r="N163" s="13">
        <v>634038.52</v>
      </c>
      <c r="O163" s="13">
        <v>678834.66</v>
      </c>
    </row>
    <row r="164" spans="1:15" x14ac:dyDescent="0.25">
      <c r="A164" s="84" t="s">
        <v>90</v>
      </c>
      <c r="B164" s="84" t="s">
        <v>139</v>
      </c>
      <c r="C164" s="84" t="s">
        <v>656</v>
      </c>
      <c r="D164" s="13">
        <v>984717.28</v>
      </c>
      <c r="E164" s="13">
        <v>622235.52</v>
      </c>
      <c r="F164" s="13">
        <v>718566.31</v>
      </c>
      <c r="G164" s="13">
        <v>899600.23</v>
      </c>
      <c r="H164" s="13">
        <v>723403.63</v>
      </c>
      <c r="I164" s="13">
        <v>741775.72</v>
      </c>
      <c r="J164" s="13">
        <v>606308.81000000006</v>
      </c>
      <c r="K164" s="13">
        <v>514545.96</v>
      </c>
      <c r="L164" s="13">
        <v>207339.95</v>
      </c>
      <c r="M164" s="13">
        <v>472149.87</v>
      </c>
      <c r="N164" s="13">
        <v>726147.14</v>
      </c>
      <c r="O164" s="13">
        <v>184153.67</v>
      </c>
    </row>
    <row r="165" spans="1:15" x14ac:dyDescent="0.25">
      <c r="A165" s="84" t="s">
        <v>90</v>
      </c>
      <c r="B165" s="84" t="s">
        <v>139</v>
      </c>
      <c r="C165" s="84" t="s">
        <v>1033</v>
      </c>
      <c r="D165" s="13">
        <v>130245.81</v>
      </c>
      <c r="E165" s="13">
        <v>579516.31000000006</v>
      </c>
      <c r="F165" s="13">
        <v>350467.93</v>
      </c>
      <c r="G165" s="13">
        <v>514038.96</v>
      </c>
      <c r="H165" s="13">
        <v>573029.04</v>
      </c>
      <c r="I165" s="13">
        <v>475330.6</v>
      </c>
      <c r="J165" s="13">
        <v>689467.24</v>
      </c>
      <c r="K165" s="13">
        <v>502125.05</v>
      </c>
      <c r="L165" s="13">
        <v>612433.81999999995</v>
      </c>
      <c r="M165" s="13">
        <v>911352.88</v>
      </c>
      <c r="N165" s="13">
        <v>664575.75</v>
      </c>
      <c r="O165" s="13">
        <v>429621.71</v>
      </c>
    </row>
    <row r="166" spans="1:15" x14ac:dyDescent="0.25">
      <c r="A166" s="84" t="s">
        <v>90</v>
      </c>
      <c r="B166" s="84" t="s">
        <v>140</v>
      </c>
      <c r="C166" s="84" t="s">
        <v>696</v>
      </c>
      <c r="D166" s="13">
        <v>605811.51</v>
      </c>
      <c r="E166" s="13">
        <v>765253.88</v>
      </c>
      <c r="F166" s="13">
        <v>987349.48</v>
      </c>
      <c r="G166" s="13">
        <v>306672</v>
      </c>
      <c r="H166" s="13">
        <v>567850.19999999995</v>
      </c>
      <c r="I166" s="13">
        <v>557394.85</v>
      </c>
      <c r="J166" s="13">
        <v>609015.62</v>
      </c>
      <c r="K166" s="13">
        <v>320619.61</v>
      </c>
      <c r="L166" s="13">
        <v>755237.87</v>
      </c>
      <c r="M166" s="13">
        <v>493696.97</v>
      </c>
      <c r="N166" s="13">
        <v>773398.79</v>
      </c>
      <c r="O166" s="13">
        <v>205280.38</v>
      </c>
    </row>
    <row r="167" spans="1:15" x14ac:dyDescent="0.25">
      <c r="A167" s="84" t="s">
        <v>90</v>
      </c>
      <c r="B167" s="84" t="s">
        <v>140</v>
      </c>
      <c r="C167" s="84" t="s">
        <v>1034</v>
      </c>
      <c r="D167" s="13">
        <v>399403.99</v>
      </c>
      <c r="E167" s="13">
        <v>724887.77</v>
      </c>
      <c r="F167" s="13">
        <v>788479.81</v>
      </c>
      <c r="G167" s="13">
        <v>798094.06</v>
      </c>
      <c r="H167" s="13">
        <v>383277.21</v>
      </c>
      <c r="I167" s="13">
        <v>178704.09</v>
      </c>
      <c r="J167" s="13">
        <v>275795.06</v>
      </c>
      <c r="K167" s="13">
        <v>470393.75</v>
      </c>
      <c r="L167" s="13">
        <v>388210.88</v>
      </c>
      <c r="M167" s="13">
        <v>629804.32999999996</v>
      </c>
      <c r="N167" s="13">
        <v>341935.89</v>
      </c>
      <c r="O167" s="13">
        <v>759094.34</v>
      </c>
    </row>
    <row r="168" spans="1:15" x14ac:dyDescent="0.25">
      <c r="A168" s="84" t="s">
        <v>90</v>
      </c>
      <c r="B168" s="84" t="s">
        <v>140</v>
      </c>
      <c r="C168" s="84" t="s">
        <v>657</v>
      </c>
      <c r="D168" s="13">
        <v>775238.24</v>
      </c>
      <c r="E168" s="13">
        <v>398131.68</v>
      </c>
      <c r="F168" s="13">
        <v>885733.46</v>
      </c>
      <c r="G168" s="13">
        <v>167363.79999999999</v>
      </c>
      <c r="H168" s="13">
        <v>205010.61</v>
      </c>
      <c r="I168" s="13">
        <v>627381.64</v>
      </c>
      <c r="J168" s="13">
        <v>434858.27</v>
      </c>
      <c r="K168" s="13">
        <v>112185.73</v>
      </c>
      <c r="L168" s="13">
        <v>597652.77</v>
      </c>
      <c r="M168" s="13">
        <v>689781.96</v>
      </c>
      <c r="N168" s="13">
        <v>655629.4</v>
      </c>
      <c r="O168" s="13">
        <v>163065.85999999999</v>
      </c>
    </row>
    <row r="169" spans="1:15" x14ac:dyDescent="0.25">
      <c r="A169" s="84" t="s">
        <v>90</v>
      </c>
      <c r="B169" s="84" t="s">
        <v>140</v>
      </c>
      <c r="C169" s="84" t="s">
        <v>658</v>
      </c>
      <c r="D169" s="13">
        <v>905992.78</v>
      </c>
      <c r="E169" s="13">
        <v>415904.17</v>
      </c>
      <c r="F169" s="13">
        <v>943360.15</v>
      </c>
      <c r="G169" s="13">
        <v>196997.63</v>
      </c>
      <c r="H169" s="13">
        <v>819051.67</v>
      </c>
      <c r="I169" s="13">
        <v>739410.36</v>
      </c>
      <c r="J169" s="13">
        <v>352818.74</v>
      </c>
      <c r="K169" s="13">
        <v>607129.37</v>
      </c>
      <c r="L169" s="13">
        <v>309639.62</v>
      </c>
      <c r="M169" s="13">
        <v>855107.08</v>
      </c>
      <c r="N169" s="13">
        <v>927923.55</v>
      </c>
      <c r="O169" s="13">
        <v>526941.81000000006</v>
      </c>
    </row>
    <row r="170" spans="1:15" x14ac:dyDescent="0.25">
      <c r="A170" s="84" t="s">
        <v>90</v>
      </c>
      <c r="B170" s="84" t="s">
        <v>140</v>
      </c>
      <c r="C170" s="84" t="s">
        <v>1035</v>
      </c>
      <c r="D170" s="13">
        <v>736597.74</v>
      </c>
      <c r="E170" s="13">
        <v>144215.17000000001</v>
      </c>
      <c r="F170" s="13">
        <v>137222.19</v>
      </c>
      <c r="G170" s="13">
        <v>521251.61</v>
      </c>
      <c r="H170" s="13">
        <v>935072.42</v>
      </c>
      <c r="I170" s="13">
        <v>122847.01</v>
      </c>
      <c r="J170" s="13">
        <v>842865.86</v>
      </c>
      <c r="K170" s="13">
        <v>705258.11</v>
      </c>
      <c r="L170" s="13">
        <v>175702.57</v>
      </c>
      <c r="M170" s="13">
        <v>208816.06</v>
      </c>
      <c r="N170" s="13">
        <v>543810.96</v>
      </c>
      <c r="O170" s="13">
        <v>176303.28</v>
      </c>
    </row>
    <row r="171" spans="1:15" x14ac:dyDescent="0.25">
      <c r="A171" s="84" t="s">
        <v>90</v>
      </c>
      <c r="B171" s="84" t="s">
        <v>141</v>
      </c>
      <c r="C171" s="84" t="s">
        <v>697</v>
      </c>
      <c r="D171" s="13">
        <v>457205.52</v>
      </c>
      <c r="E171" s="13">
        <v>732571.12</v>
      </c>
      <c r="F171" s="13">
        <v>560477.68000000005</v>
      </c>
      <c r="G171" s="13">
        <v>172082.31</v>
      </c>
      <c r="H171" s="13">
        <v>970521.65</v>
      </c>
      <c r="I171" s="13">
        <v>775906.56</v>
      </c>
      <c r="J171" s="13">
        <v>522292.19</v>
      </c>
      <c r="K171" s="13">
        <v>143907.14000000001</v>
      </c>
      <c r="L171" s="13">
        <v>557273.57999999996</v>
      </c>
      <c r="M171" s="13">
        <v>592510.02</v>
      </c>
      <c r="N171" s="13">
        <v>589096.80000000005</v>
      </c>
      <c r="O171" s="13">
        <v>807685.11</v>
      </c>
    </row>
    <row r="172" spans="1:15" x14ac:dyDescent="0.25">
      <c r="A172" s="84" t="s">
        <v>90</v>
      </c>
      <c r="B172" s="84" t="s">
        <v>141</v>
      </c>
      <c r="C172" s="84" t="s">
        <v>1036</v>
      </c>
      <c r="D172" s="13">
        <v>365281.02</v>
      </c>
      <c r="E172" s="13">
        <v>380405.51</v>
      </c>
      <c r="F172" s="13">
        <v>883981.42</v>
      </c>
      <c r="G172" s="13">
        <v>875248.15</v>
      </c>
      <c r="H172" s="13">
        <v>936214.31</v>
      </c>
      <c r="I172" s="13">
        <v>586863.04</v>
      </c>
      <c r="J172" s="13">
        <v>346272.58</v>
      </c>
      <c r="K172" s="13">
        <v>807365.71</v>
      </c>
      <c r="L172" s="13">
        <v>554666.56999999995</v>
      </c>
      <c r="M172" s="13">
        <v>164165.24</v>
      </c>
      <c r="N172" s="13">
        <v>632245.46</v>
      </c>
      <c r="O172" s="13">
        <v>341720.95</v>
      </c>
    </row>
    <row r="173" spans="1:15" x14ac:dyDescent="0.25">
      <c r="A173" s="84" t="s">
        <v>90</v>
      </c>
      <c r="B173" s="84" t="s">
        <v>142</v>
      </c>
      <c r="C173" s="84" t="s">
        <v>698</v>
      </c>
      <c r="D173" s="13">
        <v>907331.12</v>
      </c>
      <c r="E173" s="13">
        <v>702688.79</v>
      </c>
      <c r="F173" s="13">
        <v>487932.57</v>
      </c>
      <c r="G173" s="13">
        <v>405223.69</v>
      </c>
      <c r="H173" s="13">
        <v>288762.73</v>
      </c>
      <c r="I173" s="13">
        <v>128535.93</v>
      </c>
      <c r="J173" s="13">
        <v>748856.02</v>
      </c>
      <c r="K173" s="13">
        <v>754309.23</v>
      </c>
      <c r="L173" s="13">
        <v>617674.13</v>
      </c>
      <c r="M173" s="13">
        <v>692600.05</v>
      </c>
      <c r="N173" s="13">
        <v>937836.46</v>
      </c>
      <c r="O173" s="13">
        <v>499991.6</v>
      </c>
    </row>
    <row r="174" spans="1:15" x14ac:dyDescent="0.25">
      <c r="A174" s="84" t="s">
        <v>90</v>
      </c>
      <c r="B174" s="84" t="s">
        <v>142</v>
      </c>
      <c r="C174" s="84" t="s">
        <v>1037</v>
      </c>
      <c r="D174" s="13">
        <v>453205.82</v>
      </c>
      <c r="E174" s="13">
        <v>925100.28</v>
      </c>
      <c r="F174" s="13">
        <v>314105.49</v>
      </c>
      <c r="G174" s="13">
        <v>940804.13</v>
      </c>
      <c r="H174" s="13">
        <v>268830.71999999997</v>
      </c>
      <c r="I174" s="13">
        <v>897435.28</v>
      </c>
      <c r="J174" s="13">
        <v>899250.4</v>
      </c>
      <c r="K174" s="13">
        <v>147278.54999999999</v>
      </c>
      <c r="L174" s="13">
        <v>548854.02</v>
      </c>
      <c r="M174" s="13">
        <v>205764.54</v>
      </c>
      <c r="N174" s="13">
        <v>233010.71</v>
      </c>
      <c r="O174" s="13">
        <v>862789.66</v>
      </c>
    </row>
    <row r="175" spans="1:15" x14ac:dyDescent="0.25">
      <c r="A175" s="84" t="s">
        <v>90</v>
      </c>
      <c r="B175" s="84" t="s">
        <v>142</v>
      </c>
      <c r="C175" s="84" t="s">
        <v>1038</v>
      </c>
      <c r="D175" s="13">
        <v>831047.22</v>
      </c>
      <c r="E175" s="13">
        <v>764362.6</v>
      </c>
      <c r="F175" s="13">
        <v>751683.8</v>
      </c>
      <c r="G175" s="13">
        <v>417161.58</v>
      </c>
      <c r="H175" s="13">
        <v>708509.06</v>
      </c>
      <c r="I175" s="13">
        <v>381650.87</v>
      </c>
      <c r="J175" s="13">
        <v>756046.26</v>
      </c>
      <c r="K175" s="13">
        <v>214302.1</v>
      </c>
      <c r="L175" s="13">
        <v>270089.28999999998</v>
      </c>
      <c r="M175" s="13">
        <v>777157.57</v>
      </c>
      <c r="N175" s="13">
        <v>509874.62</v>
      </c>
      <c r="O175" s="13">
        <v>633280.31000000006</v>
      </c>
    </row>
    <row r="176" spans="1:15" x14ac:dyDescent="0.25">
      <c r="A176" s="84" t="s">
        <v>90</v>
      </c>
      <c r="B176" s="84" t="s">
        <v>142</v>
      </c>
      <c r="C176" s="84" t="s">
        <v>1039</v>
      </c>
      <c r="D176" s="13">
        <v>510376.86</v>
      </c>
      <c r="E176" s="13">
        <v>658695.46</v>
      </c>
      <c r="F176" s="13">
        <v>264550.03000000003</v>
      </c>
      <c r="G176" s="13">
        <v>384929.08</v>
      </c>
      <c r="H176" s="13">
        <v>976260.39</v>
      </c>
      <c r="I176" s="13">
        <v>877978.09</v>
      </c>
      <c r="J176" s="13">
        <v>338723.56</v>
      </c>
      <c r="K176" s="13">
        <v>546566.19999999995</v>
      </c>
      <c r="L176" s="13">
        <v>449549.56</v>
      </c>
      <c r="M176" s="13">
        <v>806036.98</v>
      </c>
      <c r="N176" s="13">
        <v>462077.44</v>
      </c>
      <c r="O176" s="13">
        <v>945798.12</v>
      </c>
    </row>
    <row r="177" spans="1:15" x14ac:dyDescent="0.25">
      <c r="A177" s="84" t="s">
        <v>90</v>
      </c>
      <c r="B177" s="84" t="s">
        <v>142</v>
      </c>
      <c r="C177" s="84" t="s">
        <v>659</v>
      </c>
      <c r="D177" s="13">
        <v>672531.57</v>
      </c>
      <c r="E177" s="13">
        <v>165108.56</v>
      </c>
      <c r="F177" s="13">
        <v>836764.74</v>
      </c>
      <c r="G177" s="13">
        <v>423924.24</v>
      </c>
      <c r="H177" s="13">
        <v>157412.37</v>
      </c>
      <c r="I177" s="13">
        <v>388950.94</v>
      </c>
      <c r="J177" s="13">
        <v>438833.56</v>
      </c>
      <c r="K177" s="13">
        <v>568820.14</v>
      </c>
      <c r="L177" s="13">
        <v>516342.18</v>
      </c>
      <c r="M177" s="13">
        <v>880140.74</v>
      </c>
      <c r="N177" s="13">
        <v>775643.24</v>
      </c>
      <c r="O177" s="13">
        <v>113810.75</v>
      </c>
    </row>
    <row r="178" spans="1:15" x14ac:dyDescent="0.25">
      <c r="A178" s="84" t="s">
        <v>90</v>
      </c>
      <c r="B178" s="84" t="s">
        <v>142</v>
      </c>
      <c r="C178" s="84" t="s">
        <v>1040</v>
      </c>
      <c r="D178" s="13">
        <v>860535.52</v>
      </c>
      <c r="E178" s="13">
        <v>761399.27</v>
      </c>
      <c r="F178" s="13">
        <v>943478.04</v>
      </c>
      <c r="G178" s="13">
        <v>958969.45</v>
      </c>
      <c r="H178" s="13">
        <v>484402.34</v>
      </c>
      <c r="I178" s="13">
        <v>159393.44</v>
      </c>
      <c r="J178" s="13">
        <v>986943.47</v>
      </c>
      <c r="K178" s="13">
        <v>697496.47</v>
      </c>
      <c r="L178" s="13">
        <v>356478.52</v>
      </c>
      <c r="M178" s="13">
        <v>184983.2</v>
      </c>
      <c r="N178" s="13">
        <v>477023.71</v>
      </c>
      <c r="O178" s="13">
        <v>144809.23000000001</v>
      </c>
    </row>
    <row r="179" spans="1:15" x14ac:dyDescent="0.25">
      <c r="A179" s="84" t="s">
        <v>90</v>
      </c>
      <c r="B179" s="84" t="s">
        <v>142</v>
      </c>
      <c r="C179" s="84" t="s">
        <v>1041</v>
      </c>
      <c r="D179" s="13">
        <v>589283.30000000005</v>
      </c>
      <c r="E179" s="13">
        <v>892646.24</v>
      </c>
      <c r="F179" s="13">
        <v>661197.93000000005</v>
      </c>
      <c r="G179" s="13">
        <v>708425.93</v>
      </c>
      <c r="H179" s="13">
        <v>250248.17</v>
      </c>
      <c r="I179" s="13">
        <v>862025.45</v>
      </c>
      <c r="J179" s="13">
        <v>562087.04</v>
      </c>
      <c r="K179" s="13">
        <v>788973.05</v>
      </c>
      <c r="L179" s="13">
        <v>189972.38</v>
      </c>
      <c r="M179" s="13">
        <v>391740.94</v>
      </c>
      <c r="N179" s="13">
        <v>852516.12</v>
      </c>
      <c r="O179" s="13">
        <v>176868.96</v>
      </c>
    </row>
    <row r="180" spans="1:15" x14ac:dyDescent="0.25">
      <c r="A180" s="84" t="s">
        <v>90</v>
      </c>
      <c r="B180" s="84" t="s">
        <v>142</v>
      </c>
      <c r="C180" s="84" t="s">
        <v>1042</v>
      </c>
      <c r="D180" s="13">
        <v>933508.72</v>
      </c>
      <c r="E180" s="13">
        <v>952662.43</v>
      </c>
      <c r="F180" s="13">
        <v>534108.6</v>
      </c>
      <c r="G180" s="13">
        <v>286257.59000000003</v>
      </c>
      <c r="H180" s="13">
        <v>902996.07</v>
      </c>
      <c r="I180" s="13">
        <v>229195.27</v>
      </c>
      <c r="J180" s="13">
        <v>654511.81999999995</v>
      </c>
      <c r="K180" s="13">
        <v>737181</v>
      </c>
      <c r="L180" s="13">
        <v>247318.64</v>
      </c>
      <c r="M180" s="13">
        <v>127140.65</v>
      </c>
      <c r="N180" s="13">
        <v>642752.03</v>
      </c>
      <c r="O180" s="13">
        <v>283878.5</v>
      </c>
    </row>
    <row r="181" spans="1:15" x14ac:dyDescent="0.25">
      <c r="A181" s="84" t="s">
        <v>90</v>
      </c>
      <c r="B181" s="84" t="s">
        <v>142</v>
      </c>
      <c r="C181" s="84" t="s">
        <v>1043</v>
      </c>
      <c r="D181" s="13">
        <v>755881.28</v>
      </c>
      <c r="E181" s="13">
        <v>517638.48</v>
      </c>
      <c r="F181" s="13">
        <v>450367.58</v>
      </c>
      <c r="G181" s="13">
        <v>178174.13</v>
      </c>
      <c r="H181" s="13">
        <v>300670.13</v>
      </c>
      <c r="I181" s="13">
        <v>335477.94</v>
      </c>
      <c r="J181" s="13">
        <v>783686.95</v>
      </c>
      <c r="K181" s="13">
        <v>502666.93</v>
      </c>
      <c r="L181" s="13">
        <v>309459.92</v>
      </c>
      <c r="M181" s="13">
        <v>256369.07</v>
      </c>
      <c r="N181" s="13">
        <v>242044.5</v>
      </c>
      <c r="O181" s="13">
        <v>849124.75</v>
      </c>
    </row>
    <row r="182" spans="1:15" x14ac:dyDescent="0.25">
      <c r="A182" s="84" t="s">
        <v>90</v>
      </c>
      <c r="B182" s="84" t="s">
        <v>142</v>
      </c>
      <c r="C182" s="84" t="s">
        <v>660</v>
      </c>
      <c r="D182" s="13">
        <v>980880.08</v>
      </c>
      <c r="E182" s="13">
        <v>134599.57</v>
      </c>
      <c r="F182" s="13">
        <v>994143.05</v>
      </c>
      <c r="G182" s="13">
        <v>363799.7</v>
      </c>
      <c r="H182" s="13">
        <v>881715.21</v>
      </c>
      <c r="I182" s="13">
        <v>981682.89</v>
      </c>
      <c r="J182" s="13">
        <v>780965.81</v>
      </c>
      <c r="K182" s="13">
        <v>340239.67</v>
      </c>
      <c r="L182" s="13">
        <v>633162.82999999996</v>
      </c>
      <c r="M182" s="13">
        <v>743012.47</v>
      </c>
      <c r="N182" s="13">
        <v>614390.81000000006</v>
      </c>
      <c r="O182" s="13">
        <v>983358.2</v>
      </c>
    </row>
    <row r="183" spans="1:15" x14ac:dyDescent="0.25">
      <c r="A183" s="84" t="s">
        <v>90</v>
      </c>
      <c r="B183" s="84" t="s">
        <v>142</v>
      </c>
      <c r="C183" s="84" t="s">
        <v>1044</v>
      </c>
      <c r="D183" s="13">
        <v>851535.3</v>
      </c>
      <c r="E183" s="13">
        <v>766707.02</v>
      </c>
      <c r="F183" s="13">
        <v>182710.19</v>
      </c>
      <c r="G183" s="13">
        <v>884516.78</v>
      </c>
      <c r="H183" s="13">
        <v>181183.08</v>
      </c>
      <c r="I183" s="13">
        <v>369763.87</v>
      </c>
      <c r="J183" s="13">
        <v>989374.91</v>
      </c>
      <c r="K183" s="13">
        <v>786936.45</v>
      </c>
      <c r="L183" s="13">
        <v>845215.14</v>
      </c>
      <c r="M183" s="13">
        <v>947509.92</v>
      </c>
      <c r="N183" s="13">
        <v>188512.67</v>
      </c>
      <c r="O183" s="13">
        <v>633047.81999999995</v>
      </c>
    </row>
    <row r="184" spans="1:15" x14ac:dyDescent="0.25">
      <c r="A184" s="84" t="s">
        <v>90</v>
      </c>
      <c r="B184" s="84" t="s">
        <v>142</v>
      </c>
      <c r="C184" s="84" t="s">
        <v>1045</v>
      </c>
      <c r="D184" s="13">
        <v>849887.64</v>
      </c>
      <c r="E184" s="13">
        <v>199096.38</v>
      </c>
      <c r="F184" s="13">
        <v>205457.18</v>
      </c>
      <c r="G184" s="13">
        <v>562966.15</v>
      </c>
      <c r="H184" s="13">
        <v>589640.17000000004</v>
      </c>
      <c r="I184" s="13">
        <v>132016.79999999999</v>
      </c>
      <c r="J184" s="13">
        <v>771541.8</v>
      </c>
      <c r="K184" s="13">
        <v>828680.33</v>
      </c>
      <c r="L184" s="13">
        <v>895789.05</v>
      </c>
      <c r="M184" s="13">
        <v>896131.48</v>
      </c>
      <c r="N184" s="13">
        <v>601423.68999999994</v>
      </c>
      <c r="O184" s="13">
        <v>349521.18</v>
      </c>
    </row>
    <row r="185" spans="1:15" x14ac:dyDescent="0.25">
      <c r="A185" s="84" t="s">
        <v>90</v>
      </c>
      <c r="B185" s="84" t="s">
        <v>142</v>
      </c>
      <c r="C185" s="84" t="s">
        <v>1046</v>
      </c>
      <c r="D185" s="13">
        <v>287770.63</v>
      </c>
      <c r="E185" s="13">
        <v>753735.61</v>
      </c>
      <c r="F185" s="13">
        <v>123439.55</v>
      </c>
      <c r="G185" s="13">
        <v>252645.83</v>
      </c>
      <c r="H185" s="13">
        <v>288413.88</v>
      </c>
      <c r="I185" s="13">
        <v>246407.67999999999</v>
      </c>
      <c r="J185" s="13">
        <v>239846</v>
      </c>
      <c r="K185" s="13">
        <v>603432.43999999994</v>
      </c>
      <c r="L185" s="13">
        <v>333725.42</v>
      </c>
      <c r="M185" s="13">
        <v>621166.18000000005</v>
      </c>
      <c r="N185" s="13">
        <v>832359.41</v>
      </c>
      <c r="O185" s="13">
        <v>281827.44</v>
      </c>
    </row>
    <row r="186" spans="1:15" x14ac:dyDescent="0.25">
      <c r="A186" s="84" t="s">
        <v>90</v>
      </c>
      <c r="B186" s="84" t="s">
        <v>142</v>
      </c>
      <c r="C186" s="84" t="s">
        <v>1047</v>
      </c>
      <c r="D186" s="13">
        <v>518146.5</v>
      </c>
      <c r="E186" s="13">
        <v>911475.32</v>
      </c>
      <c r="F186" s="13">
        <v>597513.24</v>
      </c>
      <c r="G186" s="13">
        <v>904433.61</v>
      </c>
      <c r="H186" s="13">
        <v>871933.25</v>
      </c>
      <c r="I186" s="13">
        <v>565425.93000000005</v>
      </c>
      <c r="J186" s="13">
        <v>615278.04</v>
      </c>
      <c r="K186" s="13">
        <v>975909.09</v>
      </c>
      <c r="L186" s="13">
        <v>617104.23</v>
      </c>
      <c r="M186" s="13">
        <v>247548.72</v>
      </c>
      <c r="N186" s="13">
        <v>851081.32</v>
      </c>
      <c r="O186" s="13">
        <v>381840.87</v>
      </c>
    </row>
    <row r="187" spans="1:15" x14ac:dyDescent="0.25">
      <c r="A187" s="84" t="s">
        <v>90</v>
      </c>
      <c r="B187" s="84" t="s">
        <v>142</v>
      </c>
      <c r="C187" s="84" t="s">
        <v>1048</v>
      </c>
      <c r="D187" s="13">
        <v>750017.63</v>
      </c>
      <c r="E187" s="13">
        <v>185340.11</v>
      </c>
      <c r="F187" s="13">
        <v>379178.69</v>
      </c>
      <c r="G187" s="13">
        <v>612256.9</v>
      </c>
      <c r="H187" s="13">
        <v>559842.51</v>
      </c>
      <c r="I187" s="13">
        <v>259542.02</v>
      </c>
      <c r="J187" s="13">
        <v>226816.75</v>
      </c>
      <c r="K187" s="13">
        <v>373493.98</v>
      </c>
      <c r="L187" s="13">
        <v>144345.85</v>
      </c>
      <c r="M187" s="13">
        <v>969139.72</v>
      </c>
      <c r="N187" s="13">
        <v>158377.54999999999</v>
      </c>
      <c r="O187" s="13">
        <v>773140.58</v>
      </c>
    </row>
    <row r="188" spans="1:15" x14ac:dyDescent="0.25">
      <c r="A188" s="84" t="s">
        <v>90</v>
      </c>
      <c r="B188" s="84" t="s">
        <v>142</v>
      </c>
      <c r="C188" s="84" t="s">
        <v>1049</v>
      </c>
      <c r="D188" s="13">
        <v>331380.61</v>
      </c>
      <c r="E188" s="13">
        <v>158212.51999999999</v>
      </c>
      <c r="F188" s="13">
        <v>347996.3</v>
      </c>
      <c r="G188" s="13">
        <v>461758.45</v>
      </c>
      <c r="H188" s="13">
        <v>800014.1</v>
      </c>
      <c r="I188" s="13">
        <v>728051.66</v>
      </c>
      <c r="J188" s="13">
        <v>611681.72</v>
      </c>
      <c r="K188" s="13">
        <v>928384.72</v>
      </c>
      <c r="L188" s="13">
        <v>902678</v>
      </c>
      <c r="M188" s="13">
        <v>189973.75</v>
      </c>
      <c r="N188" s="13">
        <v>565471.59</v>
      </c>
      <c r="O188" s="13">
        <v>337115.87</v>
      </c>
    </row>
    <row r="189" spans="1:15" x14ac:dyDescent="0.25">
      <c r="A189" s="84" t="s">
        <v>90</v>
      </c>
      <c r="B189" s="84" t="s">
        <v>142</v>
      </c>
      <c r="C189" s="84" t="s">
        <v>661</v>
      </c>
      <c r="D189" s="13">
        <v>435941.2</v>
      </c>
      <c r="E189" s="13">
        <v>854688.98</v>
      </c>
      <c r="F189" s="13">
        <v>960123.46</v>
      </c>
      <c r="G189" s="13">
        <v>524907.18999999994</v>
      </c>
      <c r="H189" s="13">
        <v>901890.58</v>
      </c>
      <c r="I189" s="13">
        <v>571764.06000000006</v>
      </c>
      <c r="J189" s="13">
        <v>229045.41</v>
      </c>
      <c r="K189" s="13">
        <v>957483.69</v>
      </c>
      <c r="L189" s="13">
        <v>748424.01</v>
      </c>
      <c r="M189" s="13">
        <v>422556.59</v>
      </c>
      <c r="N189" s="13">
        <v>136521.29999999999</v>
      </c>
      <c r="O189" s="13">
        <v>960752.55</v>
      </c>
    </row>
    <row r="190" spans="1:15" x14ac:dyDescent="0.25">
      <c r="A190" s="84" t="s">
        <v>90</v>
      </c>
      <c r="B190" s="84" t="s">
        <v>142</v>
      </c>
      <c r="C190" s="84" t="s">
        <v>1050</v>
      </c>
      <c r="D190" s="13">
        <v>617493.21</v>
      </c>
      <c r="E190" s="13">
        <v>569184.18999999994</v>
      </c>
      <c r="F190" s="13">
        <v>947956.6</v>
      </c>
      <c r="G190" s="13">
        <v>832751.99</v>
      </c>
      <c r="H190" s="13">
        <v>732387.17</v>
      </c>
      <c r="I190" s="13">
        <v>153153.04</v>
      </c>
      <c r="J190" s="13">
        <v>682214.16</v>
      </c>
      <c r="K190" s="13">
        <v>750844.19</v>
      </c>
      <c r="L190" s="13">
        <v>761031.15</v>
      </c>
      <c r="M190" s="13">
        <v>974594.66</v>
      </c>
      <c r="N190" s="13">
        <v>757967.66</v>
      </c>
      <c r="O190" s="13">
        <v>164330.51</v>
      </c>
    </row>
    <row r="191" spans="1:15" x14ac:dyDescent="0.25">
      <c r="A191" s="84" t="s">
        <v>90</v>
      </c>
      <c r="B191" s="84" t="s">
        <v>143</v>
      </c>
      <c r="C191" s="84" t="s">
        <v>699</v>
      </c>
      <c r="D191" s="13">
        <v>147987.14000000001</v>
      </c>
      <c r="E191" s="13">
        <v>419098.25</v>
      </c>
      <c r="F191" s="13">
        <v>205190.62</v>
      </c>
      <c r="G191" s="13">
        <v>506691.43</v>
      </c>
      <c r="H191" s="13">
        <v>477036.79999999999</v>
      </c>
      <c r="I191" s="13">
        <v>984487.39</v>
      </c>
      <c r="J191" s="13">
        <v>120701.5</v>
      </c>
      <c r="K191" s="13">
        <v>786717.6</v>
      </c>
      <c r="L191" s="13">
        <v>904537.95</v>
      </c>
      <c r="M191" s="13">
        <v>886474.47</v>
      </c>
      <c r="N191" s="13">
        <v>256955.95</v>
      </c>
      <c r="O191" s="13">
        <v>880307.97</v>
      </c>
    </row>
    <row r="192" spans="1:15" x14ac:dyDescent="0.25">
      <c r="A192" s="84" t="s">
        <v>90</v>
      </c>
      <c r="B192" s="84" t="s">
        <v>143</v>
      </c>
      <c r="C192" s="84" t="s">
        <v>1051</v>
      </c>
      <c r="D192" s="13">
        <v>939910.01</v>
      </c>
      <c r="E192" s="13">
        <v>669649.64</v>
      </c>
      <c r="F192" s="13">
        <v>273276.46999999997</v>
      </c>
      <c r="G192" s="13">
        <v>268630.33</v>
      </c>
      <c r="H192" s="13">
        <v>910050.18</v>
      </c>
      <c r="I192" s="13">
        <v>132012.23000000001</v>
      </c>
      <c r="J192" s="13">
        <v>187292.19</v>
      </c>
      <c r="K192" s="13">
        <v>912738.93</v>
      </c>
      <c r="L192" s="13">
        <v>699421</v>
      </c>
      <c r="M192" s="13">
        <v>711165.11</v>
      </c>
      <c r="N192" s="13">
        <v>299559.73</v>
      </c>
      <c r="O192" s="13">
        <v>679474.58</v>
      </c>
    </row>
    <row r="193" spans="1:15" x14ac:dyDescent="0.25">
      <c r="A193" s="84" t="s">
        <v>90</v>
      </c>
      <c r="B193" s="84" t="s">
        <v>143</v>
      </c>
      <c r="C193" s="84" t="s">
        <v>1052</v>
      </c>
      <c r="D193" s="13">
        <v>135435.73000000001</v>
      </c>
      <c r="E193" s="13">
        <v>957039.55</v>
      </c>
      <c r="F193" s="13">
        <v>448576.22</v>
      </c>
      <c r="G193" s="13">
        <v>522963.52</v>
      </c>
      <c r="H193" s="13">
        <v>463774.91</v>
      </c>
      <c r="I193" s="13">
        <v>304143.42</v>
      </c>
      <c r="J193" s="13">
        <v>660041.16</v>
      </c>
      <c r="K193" s="13">
        <v>141683.53</v>
      </c>
      <c r="L193" s="13">
        <v>192885.45</v>
      </c>
      <c r="M193" s="13">
        <v>212846.79</v>
      </c>
      <c r="N193" s="13">
        <v>204324.22</v>
      </c>
      <c r="O193" s="13">
        <v>171187.04</v>
      </c>
    </row>
    <row r="194" spans="1:15" x14ac:dyDescent="0.25">
      <c r="A194" s="84" t="s">
        <v>90</v>
      </c>
      <c r="B194" s="84" t="s">
        <v>143</v>
      </c>
      <c r="C194" s="84" t="s">
        <v>1053</v>
      </c>
      <c r="D194" s="13">
        <v>676501.14</v>
      </c>
      <c r="E194" s="13">
        <v>799857.52</v>
      </c>
      <c r="F194" s="13">
        <v>872003.3</v>
      </c>
      <c r="G194" s="13">
        <v>639856.44999999995</v>
      </c>
      <c r="H194" s="13">
        <v>514416.63</v>
      </c>
      <c r="I194" s="13">
        <v>792539.78</v>
      </c>
      <c r="J194" s="13">
        <v>344670.88</v>
      </c>
      <c r="K194" s="13">
        <v>593670.77</v>
      </c>
      <c r="L194" s="13">
        <v>140602.56</v>
      </c>
      <c r="M194" s="13">
        <v>852908.31</v>
      </c>
      <c r="N194" s="13">
        <v>743045</v>
      </c>
      <c r="O194" s="13">
        <v>387957.01</v>
      </c>
    </row>
    <row r="195" spans="1:15" x14ac:dyDescent="0.25">
      <c r="A195" s="84" t="s">
        <v>90</v>
      </c>
      <c r="B195" s="84" t="s">
        <v>143</v>
      </c>
      <c r="C195" s="84" t="s">
        <v>1054</v>
      </c>
      <c r="D195" s="13">
        <v>548629.18000000005</v>
      </c>
      <c r="E195" s="13">
        <v>702824.69</v>
      </c>
      <c r="F195" s="13">
        <v>476856.17</v>
      </c>
      <c r="G195" s="13">
        <v>256589.24</v>
      </c>
      <c r="H195" s="13">
        <v>382963.63</v>
      </c>
      <c r="I195" s="13">
        <v>238874.23</v>
      </c>
      <c r="J195" s="13">
        <v>198611.44</v>
      </c>
      <c r="K195" s="13">
        <v>270623.77</v>
      </c>
      <c r="L195" s="13">
        <v>147552.07</v>
      </c>
      <c r="M195" s="13">
        <v>457267.95</v>
      </c>
      <c r="N195" s="13">
        <v>762824.33</v>
      </c>
      <c r="O195" s="13">
        <v>157217.65</v>
      </c>
    </row>
    <row r="196" spans="1:15" x14ac:dyDescent="0.25">
      <c r="A196" s="84" t="s">
        <v>90</v>
      </c>
      <c r="B196" s="84" t="s">
        <v>143</v>
      </c>
      <c r="C196" s="84" t="s">
        <v>1055</v>
      </c>
      <c r="D196" s="13">
        <v>770509.97</v>
      </c>
      <c r="E196" s="13">
        <v>687141.7</v>
      </c>
      <c r="F196" s="13">
        <v>307180.95</v>
      </c>
      <c r="G196" s="13">
        <v>189562.76</v>
      </c>
      <c r="H196" s="13">
        <v>368087.24</v>
      </c>
      <c r="I196" s="13">
        <v>408620.57</v>
      </c>
      <c r="J196" s="13">
        <v>591201.93000000005</v>
      </c>
      <c r="K196" s="13">
        <v>456597.94</v>
      </c>
      <c r="L196" s="13">
        <v>541458.68000000005</v>
      </c>
      <c r="M196" s="13">
        <v>794546.2</v>
      </c>
      <c r="N196" s="13">
        <v>428017.79</v>
      </c>
      <c r="O196" s="13">
        <v>203581.74</v>
      </c>
    </row>
    <row r="197" spans="1:15" x14ac:dyDescent="0.25">
      <c r="A197" s="84" t="s">
        <v>90</v>
      </c>
      <c r="B197" s="84" t="s">
        <v>144</v>
      </c>
      <c r="C197" s="84" t="s">
        <v>700</v>
      </c>
      <c r="D197" s="13">
        <v>344052.37</v>
      </c>
      <c r="E197" s="13">
        <v>269553.90999999997</v>
      </c>
      <c r="F197" s="13">
        <v>936035.67</v>
      </c>
      <c r="G197" s="13">
        <v>116151.18</v>
      </c>
      <c r="H197" s="13">
        <v>521034.86</v>
      </c>
      <c r="I197" s="13">
        <v>898839.3</v>
      </c>
      <c r="J197" s="13">
        <v>281567.34000000003</v>
      </c>
      <c r="K197" s="13">
        <v>578637.88</v>
      </c>
      <c r="L197" s="13">
        <v>969976.18</v>
      </c>
      <c r="M197" s="13">
        <v>402219.55</v>
      </c>
      <c r="N197" s="13">
        <v>533499.66</v>
      </c>
      <c r="O197" s="13">
        <v>727311</v>
      </c>
    </row>
    <row r="198" spans="1:15" x14ac:dyDescent="0.25">
      <c r="A198" s="84" t="s">
        <v>90</v>
      </c>
      <c r="B198" s="84" t="s">
        <v>91</v>
      </c>
      <c r="C198" s="84" t="s">
        <v>701</v>
      </c>
      <c r="D198" s="13">
        <v>537373.14</v>
      </c>
      <c r="E198" s="13">
        <v>111985.1</v>
      </c>
      <c r="F198" s="13">
        <v>404163.47</v>
      </c>
      <c r="G198" s="13">
        <v>322874.2</v>
      </c>
      <c r="H198" s="13">
        <v>514661.45</v>
      </c>
      <c r="I198" s="13">
        <v>749111.58</v>
      </c>
      <c r="J198" s="13">
        <v>235834.97</v>
      </c>
      <c r="K198" s="13">
        <v>175978.79</v>
      </c>
      <c r="L198" s="13">
        <v>777113.35</v>
      </c>
      <c r="M198" s="13">
        <v>557867.66</v>
      </c>
      <c r="N198" s="13">
        <v>209837.72</v>
      </c>
      <c r="O198" s="13">
        <v>336654.83</v>
      </c>
    </row>
    <row r="199" spans="1:15" x14ac:dyDescent="0.25">
      <c r="A199" s="84" t="s">
        <v>90</v>
      </c>
      <c r="B199" s="84" t="s">
        <v>91</v>
      </c>
      <c r="C199" s="84" t="s">
        <v>1056</v>
      </c>
      <c r="D199" s="13">
        <v>198098.1</v>
      </c>
      <c r="E199" s="13">
        <v>457064.37</v>
      </c>
      <c r="F199" s="13">
        <v>466919.63</v>
      </c>
      <c r="G199" s="13">
        <v>314266.5</v>
      </c>
      <c r="H199" s="13">
        <v>839828.75</v>
      </c>
      <c r="I199" s="13">
        <v>391002.26</v>
      </c>
      <c r="J199" s="13">
        <v>570520.62</v>
      </c>
      <c r="K199" s="13">
        <v>547130.76</v>
      </c>
      <c r="L199" s="13">
        <v>919110.77</v>
      </c>
      <c r="M199" s="13">
        <v>901751.83</v>
      </c>
      <c r="N199" s="13">
        <v>140909.72</v>
      </c>
      <c r="O199" s="13">
        <v>684750.91</v>
      </c>
    </row>
    <row r="200" spans="1:15" x14ac:dyDescent="0.25">
      <c r="A200" s="84" t="s">
        <v>90</v>
      </c>
      <c r="B200" s="84" t="s">
        <v>91</v>
      </c>
      <c r="C200" s="84" t="s">
        <v>1057</v>
      </c>
      <c r="D200" s="13">
        <v>375776.74</v>
      </c>
      <c r="E200" s="13">
        <v>407403.66</v>
      </c>
      <c r="F200" s="13">
        <v>580635.32999999996</v>
      </c>
      <c r="G200" s="13">
        <v>119663.85</v>
      </c>
      <c r="H200" s="13">
        <v>991474.41</v>
      </c>
      <c r="I200" s="13">
        <v>723899.77</v>
      </c>
      <c r="J200" s="13">
        <v>194449.55</v>
      </c>
      <c r="K200" s="13">
        <v>276665.55</v>
      </c>
      <c r="L200" s="13">
        <v>953053.25</v>
      </c>
      <c r="M200" s="13">
        <v>142896.73000000001</v>
      </c>
      <c r="N200" s="13">
        <v>995883.67</v>
      </c>
      <c r="O200" s="13">
        <v>304821.94</v>
      </c>
    </row>
    <row r="201" spans="1:15" x14ac:dyDescent="0.25">
      <c r="A201" s="84" t="s">
        <v>58</v>
      </c>
      <c r="B201" s="84" t="s">
        <v>145</v>
      </c>
      <c r="C201" s="84" t="s">
        <v>146</v>
      </c>
      <c r="D201" s="13">
        <v>157595.29</v>
      </c>
      <c r="E201" s="13">
        <v>128415.33</v>
      </c>
      <c r="F201" s="13">
        <v>659640.86</v>
      </c>
      <c r="G201" s="13">
        <v>532380.51</v>
      </c>
      <c r="H201" s="13">
        <v>871002.21</v>
      </c>
      <c r="I201" s="13">
        <v>886246.9</v>
      </c>
      <c r="J201" s="13">
        <v>236420.78</v>
      </c>
      <c r="K201" s="13">
        <v>743157.83</v>
      </c>
      <c r="L201" s="13">
        <v>247289.13</v>
      </c>
      <c r="M201" s="13">
        <v>912733.91</v>
      </c>
      <c r="N201" s="13">
        <v>900826.77</v>
      </c>
      <c r="O201" s="13">
        <v>113077.18</v>
      </c>
    </row>
    <row r="202" spans="1:15" x14ac:dyDescent="0.25">
      <c r="A202" s="84" t="s">
        <v>58</v>
      </c>
      <c r="B202" s="84" t="s">
        <v>145</v>
      </c>
      <c r="C202" s="84" t="s">
        <v>147</v>
      </c>
      <c r="D202" s="13">
        <v>188386.67</v>
      </c>
      <c r="E202" s="13">
        <v>798409.82</v>
      </c>
      <c r="F202" s="13">
        <v>431047.75</v>
      </c>
      <c r="G202" s="13">
        <v>784771.39</v>
      </c>
      <c r="H202" s="13">
        <v>278543.51</v>
      </c>
      <c r="I202" s="13">
        <v>871974.82</v>
      </c>
      <c r="J202" s="13">
        <v>827437.36</v>
      </c>
      <c r="K202" s="13">
        <v>526586.59</v>
      </c>
      <c r="L202" s="13">
        <v>537142</v>
      </c>
      <c r="M202" s="13">
        <v>391182.5</v>
      </c>
      <c r="N202" s="13">
        <v>327837.17</v>
      </c>
      <c r="O202" s="13">
        <v>645255.17000000004</v>
      </c>
    </row>
    <row r="203" spans="1:15" x14ac:dyDescent="0.25">
      <c r="A203" s="84" t="s">
        <v>58</v>
      </c>
      <c r="B203" s="84" t="s">
        <v>145</v>
      </c>
      <c r="C203" s="84" t="s">
        <v>148</v>
      </c>
      <c r="D203" s="13">
        <v>864499.02</v>
      </c>
      <c r="E203" s="13">
        <v>504982.73</v>
      </c>
      <c r="F203" s="13">
        <v>272141.74</v>
      </c>
      <c r="G203" s="13">
        <v>425854.47</v>
      </c>
      <c r="H203" s="13">
        <v>952148.53</v>
      </c>
      <c r="I203" s="13">
        <v>193587.89</v>
      </c>
      <c r="J203" s="13">
        <v>553307.77</v>
      </c>
      <c r="K203" s="13">
        <v>446463.33</v>
      </c>
      <c r="L203" s="13">
        <v>363700.56</v>
      </c>
      <c r="M203" s="13">
        <v>632847.39</v>
      </c>
      <c r="N203" s="13">
        <v>502559.16</v>
      </c>
      <c r="O203" s="13">
        <v>599711.86</v>
      </c>
    </row>
    <row r="204" spans="1:15" x14ac:dyDescent="0.25">
      <c r="A204" s="84" t="s">
        <v>58</v>
      </c>
      <c r="B204" s="84" t="s">
        <v>145</v>
      </c>
      <c r="C204" s="84" t="s">
        <v>149</v>
      </c>
      <c r="D204" s="13">
        <v>787893.05</v>
      </c>
      <c r="E204" s="13">
        <v>838501.33</v>
      </c>
      <c r="F204" s="13">
        <v>810158.27</v>
      </c>
      <c r="G204" s="13">
        <v>354831.19</v>
      </c>
      <c r="H204" s="13">
        <v>213696.4</v>
      </c>
      <c r="I204" s="13">
        <v>344465.5</v>
      </c>
      <c r="J204" s="13">
        <v>448200.08</v>
      </c>
      <c r="K204" s="13">
        <v>616655.85</v>
      </c>
      <c r="L204" s="13">
        <v>930785.44</v>
      </c>
      <c r="M204" s="13">
        <v>332787.96999999997</v>
      </c>
      <c r="N204" s="13">
        <v>352628.04</v>
      </c>
      <c r="O204" s="13">
        <v>988585.81</v>
      </c>
    </row>
    <row r="205" spans="1:15" x14ac:dyDescent="0.25">
      <c r="A205" s="84" t="s">
        <v>58</v>
      </c>
      <c r="B205" s="84" t="s">
        <v>145</v>
      </c>
      <c r="C205" s="84" t="s">
        <v>150</v>
      </c>
      <c r="D205" s="13">
        <v>373952.32</v>
      </c>
      <c r="E205" s="13">
        <v>555233.28000000003</v>
      </c>
      <c r="F205" s="13">
        <v>820781.94</v>
      </c>
      <c r="G205" s="13">
        <v>931897.71</v>
      </c>
      <c r="H205" s="13">
        <v>229391.98</v>
      </c>
      <c r="I205" s="13">
        <v>885250.46</v>
      </c>
      <c r="J205" s="13">
        <v>893786.63</v>
      </c>
      <c r="K205" s="13">
        <v>266291.03000000003</v>
      </c>
      <c r="L205" s="13">
        <v>890679.37</v>
      </c>
      <c r="M205" s="13">
        <v>604639.28</v>
      </c>
      <c r="N205" s="13">
        <v>807355.87</v>
      </c>
      <c r="O205" s="13">
        <v>785957.74</v>
      </c>
    </row>
    <row r="206" spans="1:15" x14ac:dyDescent="0.25">
      <c r="A206" s="84" t="s">
        <v>58</v>
      </c>
      <c r="B206" s="84" t="s">
        <v>145</v>
      </c>
      <c r="C206" s="84" t="s">
        <v>1058</v>
      </c>
      <c r="D206" s="13">
        <v>336884.4</v>
      </c>
      <c r="E206" s="13">
        <v>361600.19</v>
      </c>
      <c r="F206" s="13">
        <v>824706.01</v>
      </c>
      <c r="G206" s="13">
        <v>779250.92</v>
      </c>
      <c r="H206" s="13">
        <v>196232.52</v>
      </c>
      <c r="I206" s="13">
        <v>642479.13</v>
      </c>
      <c r="J206" s="13">
        <v>480074.14</v>
      </c>
      <c r="K206" s="13">
        <v>296402.44</v>
      </c>
      <c r="L206" s="13">
        <v>212763.56</v>
      </c>
      <c r="M206" s="13">
        <v>290011.24</v>
      </c>
      <c r="N206" s="13">
        <v>309627.40999999997</v>
      </c>
      <c r="O206" s="13">
        <v>655728.06999999995</v>
      </c>
    </row>
    <row r="207" spans="1:15" x14ac:dyDescent="0.25">
      <c r="A207" s="84" t="s">
        <v>58</v>
      </c>
      <c r="B207" s="84" t="s">
        <v>145</v>
      </c>
      <c r="C207" s="84" t="s">
        <v>1059</v>
      </c>
      <c r="D207" s="13">
        <v>252282.94</v>
      </c>
      <c r="E207" s="13">
        <v>940367.49</v>
      </c>
      <c r="F207" s="13">
        <v>869475.42</v>
      </c>
      <c r="G207" s="13">
        <v>129265.65</v>
      </c>
      <c r="H207" s="13">
        <v>500358.43</v>
      </c>
      <c r="I207" s="13">
        <v>939275.1</v>
      </c>
      <c r="J207" s="13">
        <v>885003.09</v>
      </c>
      <c r="K207" s="13">
        <v>160657.88</v>
      </c>
      <c r="L207" s="13">
        <v>791520.58</v>
      </c>
      <c r="M207" s="13">
        <v>931265.52</v>
      </c>
      <c r="N207" s="13">
        <v>490149.39</v>
      </c>
      <c r="O207" s="13">
        <v>921246.53</v>
      </c>
    </row>
    <row r="208" spans="1:15" x14ac:dyDescent="0.25">
      <c r="A208" s="84" t="s">
        <v>58</v>
      </c>
      <c r="B208" s="84" t="s">
        <v>145</v>
      </c>
      <c r="C208" s="84" t="s">
        <v>1060</v>
      </c>
      <c r="D208" s="13">
        <v>432011.22</v>
      </c>
      <c r="E208" s="13">
        <v>523914.63</v>
      </c>
      <c r="F208" s="13">
        <v>145069.99</v>
      </c>
      <c r="G208" s="13">
        <v>724393.43</v>
      </c>
      <c r="H208" s="13">
        <v>779864.11</v>
      </c>
      <c r="I208" s="13">
        <v>724289.88</v>
      </c>
      <c r="J208" s="13">
        <v>488311.86</v>
      </c>
      <c r="K208" s="13">
        <v>308901.46999999997</v>
      </c>
      <c r="L208" s="13">
        <v>252753.74</v>
      </c>
      <c r="M208" s="13">
        <v>626856.52</v>
      </c>
      <c r="N208" s="13">
        <v>478099.98</v>
      </c>
      <c r="O208" s="13">
        <v>150630.45000000001</v>
      </c>
    </row>
    <row r="209" spans="1:15" x14ac:dyDescent="0.25">
      <c r="A209" s="84" t="s">
        <v>58</v>
      </c>
      <c r="B209" s="84" t="s">
        <v>145</v>
      </c>
      <c r="C209" s="84" t="s">
        <v>1061</v>
      </c>
      <c r="D209" s="13">
        <v>422705.59</v>
      </c>
      <c r="E209" s="13">
        <v>940755.41</v>
      </c>
      <c r="F209" s="13">
        <v>549355.48</v>
      </c>
      <c r="G209" s="13">
        <v>857767.34</v>
      </c>
      <c r="H209" s="13">
        <v>493520.34</v>
      </c>
      <c r="I209" s="13">
        <v>791557.55</v>
      </c>
      <c r="J209" s="13">
        <v>136464.73000000001</v>
      </c>
      <c r="K209" s="13">
        <v>898707.06</v>
      </c>
      <c r="L209" s="13">
        <v>277235.63</v>
      </c>
      <c r="M209" s="13">
        <v>795229.97</v>
      </c>
      <c r="N209" s="13">
        <v>351766.17</v>
      </c>
      <c r="O209" s="13">
        <v>491602.08</v>
      </c>
    </row>
    <row r="210" spans="1:15" x14ac:dyDescent="0.25">
      <c r="A210" s="84" t="s">
        <v>58</v>
      </c>
      <c r="B210" s="84" t="s">
        <v>145</v>
      </c>
      <c r="C210" s="84" t="s">
        <v>1062</v>
      </c>
      <c r="D210" s="13">
        <v>810651.54</v>
      </c>
      <c r="E210" s="13">
        <v>230360.49</v>
      </c>
      <c r="F210" s="13">
        <v>120591.26</v>
      </c>
      <c r="G210" s="13">
        <v>413487.2</v>
      </c>
      <c r="H210" s="13">
        <v>561904.81000000006</v>
      </c>
      <c r="I210" s="13">
        <v>908580.58</v>
      </c>
      <c r="J210" s="13">
        <v>470618.42</v>
      </c>
      <c r="K210" s="13">
        <v>763735.79</v>
      </c>
      <c r="L210" s="13">
        <v>196778.94</v>
      </c>
      <c r="M210" s="13">
        <v>775663.22</v>
      </c>
      <c r="N210" s="13">
        <v>828212.28</v>
      </c>
      <c r="O210" s="13">
        <v>492694.46</v>
      </c>
    </row>
    <row r="211" spans="1:15" x14ac:dyDescent="0.25">
      <c r="A211" s="84" t="s">
        <v>58</v>
      </c>
      <c r="B211" s="84" t="s">
        <v>59</v>
      </c>
      <c r="C211" s="84" t="s">
        <v>702</v>
      </c>
      <c r="D211" s="13">
        <v>638879.25</v>
      </c>
      <c r="E211" s="13">
        <v>609660.1</v>
      </c>
      <c r="F211" s="13">
        <v>679390.86</v>
      </c>
      <c r="G211" s="13">
        <v>185215.57</v>
      </c>
      <c r="H211" s="13">
        <v>237339.2</v>
      </c>
      <c r="I211" s="13">
        <v>583725.85</v>
      </c>
      <c r="J211" s="13">
        <v>555899.06000000006</v>
      </c>
      <c r="K211" s="13">
        <v>483109.93</v>
      </c>
      <c r="L211" s="13">
        <v>316282.49</v>
      </c>
      <c r="M211" s="13">
        <v>682225.31</v>
      </c>
      <c r="N211" s="13">
        <v>198374.12</v>
      </c>
      <c r="O211" s="13">
        <v>483048.08</v>
      </c>
    </row>
    <row r="212" spans="1:15" x14ac:dyDescent="0.25">
      <c r="A212" s="84" t="s">
        <v>58</v>
      </c>
      <c r="B212" s="84" t="s">
        <v>59</v>
      </c>
      <c r="C212" s="84" t="s">
        <v>1063</v>
      </c>
      <c r="D212" s="13">
        <v>788808.88</v>
      </c>
      <c r="E212" s="13">
        <v>634516.57999999996</v>
      </c>
      <c r="F212" s="13">
        <v>211700.77</v>
      </c>
      <c r="G212" s="13">
        <v>514802.52</v>
      </c>
      <c r="H212" s="13">
        <v>555296.04</v>
      </c>
      <c r="I212" s="13">
        <v>927220.8</v>
      </c>
      <c r="J212" s="13">
        <v>265029.84999999998</v>
      </c>
      <c r="K212" s="13">
        <v>272982.40999999997</v>
      </c>
      <c r="L212" s="13">
        <v>720442.34</v>
      </c>
      <c r="M212" s="13">
        <v>967853.54</v>
      </c>
      <c r="N212" s="13">
        <v>826219.52000000002</v>
      </c>
      <c r="O212" s="13">
        <v>207054.25</v>
      </c>
    </row>
    <row r="213" spans="1:15" x14ac:dyDescent="0.25">
      <c r="A213" s="84" t="s">
        <v>58</v>
      </c>
      <c r="B213" s="84" t="s">
        <v>59</v>
      </c>
      <c r="C213" s="84" t="s">
        <v>1064</v>
      </c>
      <c r="D213" s="13">
        <v>774327.03</v>
      </c>
      <c r="E213" s="13">
        <v>843415.84</v>
      </c>
      <c r="F213" s="13">
        <v>939299.07</v>
      </c>
      <c r="G213" s="13">
        <v>594624.36</v>
      </c>
      <c r="H213" s="13">
        <v>924926.62</v>
      </c>
      <c r="I213" s="13">
        <v>599608.88</v>
      </c>
      <c r="J213" s="13">
        <v>979311.93</v>
      </c>
      <c r="K213" s="13">
        <v>293741.28999999998</v>
      </c>
      <c r="L213" s="13">
        <v>642104.1</v>
      </c>
      <c r="M213" s="13">
        <v>249127.46</v>
      </c>
      <c r="N213" s="13">
        <v>385395.23</v>
      </c>
      <c r="O213" s="13">
        <v>538396.92000000004</v>
      </c>
    </row>
    <row r="214" spans="1:15" x14ac:dyDescent="0.25">
      <c r="A214" s="84" t="s">
        <v>58</v>
      </c>
      <c r="B214" s="84" t="s">
        <v>59</v>
      </c>
      <c r="C214" s="84" t="s">
        <v>1065</v>
      </c>
      <c r="D214" s="13">
        <v>142638.85</v>
      </c>
      <c r="E214" s="13">
        <v>600417.59</v>
      </c>
      <c r="F214" s="13">
        <v>444269.42</v>
      </c>
      <c r="G214" s="13">
        <v>909588.78</v>
      </c>
      <c r="H214" s="13">
        <v>908336.14</v>
      </c>
      <c r="I214" s="13">
        <v>713000.35</v>
      </c>
      <c r="J214" s="13">
        <v>514215.41</v>
      </c>
      <c r="K214" s="13">
        <v>503787.85</v>
      </c>
      <c r="L214" s="13">
        <v>307678.86</v>
      </c>
      <c r="M214" s="13">
        <v>211241.51</v>
      </c>
      <c r="N214" s="13">
        <v>199997.98</v>
      </c>
      <c r="O214" s="13">
        <v>131092.87</v>
      </c>
    </row>
    <row r="215" spans="1:15" x14ac:dyDescent="0.25">
      <c r="A215" s="84" t="s">
        <v>58</v>
      </c>
      <c r="B215" s="84" t="s">
        <v>59</v>
      </c>
      <c r="C215" s="84" t="s">
        <v>1066</v>
      </c>
      <c r="D215" s="13">
        <v>290255.98</v>
      </c>
      <c r="E215" s="13">
        <v>409918.2</v>
      </c>
      <c r="F215" s="13">
        <v>631803.68999999994</v>
      </c>
      <c r="G215" s="13">
        <v>366388.21</v>
      </c>
      <c r="H215" s="13">
        <v>698914.71</v>
      </c>
      <c r="I215" s="13">
        <v>936160.58</v>
      </c>
      <c r="J215" s="13">
        <v>503174.02</v>
      </c>
      <c r="K215" s="13">
        <v>822363.15</v>
      </c>
      <c r="L215" s="13">
        <v>436644.66</v>
      </c>
      <c r="M215" s="13">
        <v>901414.32</v>
      </c>
      <c r="N215" s="13">
        <v>508129.69</v>
      </c>
      <c r="O215" s="13">
        <v>583707.92000000004</v>
      </c>
    </row>
    <row r="216" spans="1:15" x14ac:dyDescent="0.25">
      <c r="A216" s="84" t="s">
        <v>58</v>
      </c>
      <c r="B216" s="84" t="s">
        <v>59</v>
      </c>
      <c r="C216" s="84" t="s">
        <v>1067</v>
      </c>
      <c r="D216" s="13">
        <v>629304.87</v>
      </c>
      <c r="E216" s="13">
        <v>876289.5</v>
      </c>
      <c r="F216" s="13">
        <v>624675.05000000005</v>
      </c>
      <c r="G216" s="13">
        <v>858397.39</v>
      </c>
      <c r="H216" s="13">
        <v>995742.29</v>
      </c>
      <c r="I216" s="13">
        <v>700932.22</v>
      </c>
      <c r="J216" s="13">
        <v>220777.23</v>
      </c>
      <c r="K216" s="13">
        <v>198874.16</v>
      </c>
      <c r="L216" s="13">
        <v>994160.81</v>
      </c>
      <c r="M216" s="13">
        <v>531688.82999999996</v>
      </c>
      <c r="N216" s="13">
        <v>923463.95</v>
      </c>
      <c r="O216" s="13">
        <v>675966.56</v>
      </c>
    </row>
    <row r="217" spans="1:15" x14ac:dyDescent="0.25">
      <c r="A217" s="84" t="s">
        <v>58</v>
      </c>
      <c r="B217" s="84" t="s">
        <v>59</v>
      </c>
      <c r="C217" s="84" t="s">
        <v>1068</v>
      </c>
      <c r="D217" s="13">
        <v>475551.44</v>
      </c>
      <c r="E217" s="13">
        <v>434049.6</v>
      </c>
      <c r="F217" s="13">
        <v>491282.55</v>
      </c>
      <c r="G217" s="13">
        <v>880667.43</v>
      </c>
      <c r="H217" s="13">
        <v>136175.01</v>
      </c>
      <c r="I217" s="13">
        <v>168942.3</v>
      </c>
      <c r="J217" s="13">
        <v>283791.46000000002</v>
      </c>
      <c r="K217" s="13">
        <v>350195.45</v>
      </c>
      <c r="L217" s="13">
        <v>122952.34</v>
      </c>
      <c r="M217" s="13">
        <v>684172.78</v>
      </c>
      <c r="N217" s="13">
        <v>873340.97</v>
      </c>
      <c r="O217" s="13">
        <v>551832.81999999995</v>
      </c>
    </row>
    <row r="218" spans="1:15" x14ac:dyDescent="0.25">
      <c r="A218" s="84" t="s">
        <v>58</v>
      </c>
      <c r="B218" s="84" t="s">
        <v>59</v>
      </c>
      <c r="C218" s="84" t="s">
        <v>1069</v>
      </c>
      <c r="D218" s="13">
        <v>995470.79</v>
      </c>
      <c r="E218" s="13">
        <v>142307.39000000001</v>
      </c>
      <c r="F218" s="13">
        <v>197568.02</v>
      </c>
      <c r="G218" s="13">
        <v>825186.58</v>
      </c>
      <c r="H218" s="13">
        <v>206646.27</v>
      </c>
      <c r="I218" s="13">
        <v>909228.97</v>
      </c>
      <c r="J218" s="13">
        <v>983224.05</v>
      </c>
      <c r="K218" s="13">
        <v>785172.64</v>
      </c>
      <c r="L218" s="13">
        <v>666643.27</v>
      </c>
      <c r="M218" s="13">
        <v>793132.36</v>
      </c>
      <c r="N218" s="13">
        <v>550912.30000000005</v>
      </c>
      <c r="O218" s="13">
        <v>911682.89</v>
      </c>
    </row>
    <row r="219" spans="1:15" x14ac:dyDescent="0.25">
      <c r="A219" s="84" t="s">
        <v>58</v>
      </c>
      <c r="B219" s="84" t="s">
        <v>59</v>
      </c>
      <c r="C219" s="84" t="s">
        <v>1070</v>
      </c>
      <c r="D219" s="13">
        <v>482223.24</v>
      </c>
      <c r="E219" s="13">
        <v>915531.84</v>
      </c>
      <c r="F219" s="13">
        <v>715740.26</v>
      </c>
      <c r="G219" s="13">
        <v>331806.42</v>
      </c>
      <c r="H219" s="13">
        <v>133982.92000000001</v>
      </c>
      <c r="I219" s="13">
        <v>182220.53</v>
      </c>
      <c r="J219" s="13">
        <v>409721.86</v>
      </c>
      <c r="K219" s="13">
        <v>650125.82999999996</v>
      </c>
      <c r="L219" s="13">
        <v>276054.65000000002</v>
      </c>
      <c r="M219" s="13">
        <v>801283.72</v>
      </c>
      <c r="N219" s="13">
        <v>890035.44</v>
      </c>
      <c r="O219" s="13">
        <v>621573.54</v>
      </c>
    </row>
    <row r="220" spans="1:15" x14ac:dyDescent="0.25">
      <c r="A220" s="84" t="s">
        <v>58</v>
      </c>
      <c r="B220" s="84" t="s">
        <v>59</v>
      </c>
      <c r="C220" s="84" t="s">
        <v>1071</v>
      </c>
      <c r="D220" s="13">
        <v>163534.76</v>
      </c>
      <c r="E220" s="13">
        <v>188073.09</v>
      </c>
      <c r="F220" s="13">
        <v>180924.79999999999</v>
      </c>
      <c r="G220" s="13">
        <v>178221.84</v>
      </c>
      <c r="H220" s="13">
        <v>736546.91</v>
      </c>
      <c r="I220" s="13">
        <v>613374.44999999995</v>
      </c>
      <c r="J220" s="13">
        <v>368644.04</v>
      </c>
      <c r="K220" s="13">
        <v>505291.51</v>
      </c>
      <c r="L220" s="13">
        <v>798038.05</v>
      </c>
      <c r="M220" s="13">
        <v>152606.18</v>
      </c>
      <c r="N220" s="13">
        <v>898615.16</v>
      </c>
      <c r="O220" s="13">
        <v>529445.04</v>
      </c>
    </row>
    <row r="221" spans="1:15" x14ac:dyDescent="0.25">
      <c r="A221" s="84" t="s">
        <v>58</v>
      </c>
      <c r="B221" s="84" t="s">
        <v>59</v>
      </c>
      <c r="C221" s="84" t="s">
        <v>1072</v>
      </c>
      <c r="D221" s="13">
        <v>977052.34</v>
      </c>
      <c r="E221" s="13">
        <v>132785.35999999999</v>
      </c>
      <c r="F221" s="13">
        <v>851049.63</v>
      </c>
      <c r="G221" s="13">
        <v>346463.41</v>
      </c>
      <c r="H221" s="13">
        <v>333053.86</v>
      </c>
      <c r="I221" s="13">
        <v>272255.86</v>
      </c>
      <c r="J221" s="13">
        <v>696285.77</v>
      </c>
      <c r="K221" s="13">
        <v>846951.2</v>
      </c>
      <c r="L221" s="13">
        <v>488781.21</v>
      </c>
      <c r="M221" s="13">
        <v>865075.34</v>
      </c>
      <c r="N221" s="13">
        <v>523036.14</v>
      </c>
      <c r="O221" s="13">
        <v>411529.25</v>
      </c>
    </row>
    <row r="222" spans="1:15" x14ac:dyDescent="0.25">
      <c r="A222" s="84" t="s">
        <v>58</v>
      </c>
      <c r="B222" s="84" t="s">
        <v>59</v>
      </c>
      <c r="C222" s="84" t="s">
        <v>1073</v>
      </c>
      <c r="D222" s="13">
        <v>819789.05</v>
      </c>
      <c r="E222" s="13">
        <v>974297.38</v>
      </c>
      <c r="F222" s="13">
        <v>732130.74</v>
      </c>
      <c r="G222" s="13">
        <v>168731.73</v>
      </c>
      <c r="H222" s="13">
        <v>742972.99</v>
      </c>
      <c r="I222" s="13">
        <v>469245.53</v>
      </c>
      <c r="J222" s="13">
        <v>838918.3</v>
      </c>
      <c r="K222" s="13">
        <v>517143.22</v>
      </c>
      <c r="L222" s="13">
        <v>373299.83</v>
      </c>
      <c r="M222" s="13">
        <v>976099.73</v>
      </c>
      <c r="N222" s="13">
        <v>583721.38</v>
      </c>
      <c r="O222" s="13">
        <v>614588.17000000004</v>
      </c>
    </row>
    <row r="223" spans="1:15" x14ac:dyDescent="0.25">
      <c r="A223" s="84" t="s">
        <v>58</v>
      </c>
      <c r="B223" s="84" t="s">
        <v>59</v>
      </c>
      <c r="C223" s="84" t="s">
        <v>1074</v>
      </c>
      <c r="D223" s="13">
        <v>615045.34</v>
      </c>
      <c r="E223" s="13">
        <v>857070.07</v>
      </c>
      <c r="F223" s="13">
        <v>844196.28</v>
      </c>
      <c r="G223" s="13">
        <v>391954.79</v>
      </c>
      <c r="H223" s="13">
        <v>679272.95</v>
      </c>
      <c r="I223" s="13">
        <v>279745.15999999997</v>
      </c>
      <c r="J223" s="13">
        <v>245238.38</v>
      </c>
      <c r="K223" s="13">
        <v>305522.45</v>
      </c>
      <c r="L223" s="13">
        <v>208082.94</v>
      </c>
      <c r="M223" s="13">
        <v>242393.18</v>
      </c>
      <c r="N223" s="13">
        <v>912948.56</v>
      </c>
      <c r="O223" s="13">
        <v>893313.97</v>
      </c>
    </row>
    <row r="224" spans="1:15" x14ac:dyDescent="0.25">
      <c r="A224" s="84" t="s">
        <v>58</v>
      </c>
      <c r="B224" s="84" t="s">
        <v>59</v>
      </c>
      <c r="C224" s="84" t="s">
        <v>1075</v>
      </c>
      <c r="D224" s="13">
        <v>696459.49</v>
      </c>
      <c r="E224" s="13">
        <v>630124.5</v>
      </c>
      <c r="F224" s="13">
        <v>958370.62</v>
      </c>
      <c r="G224" s="13">
        <v>346709.03</v>
      </c>
      <c r="H224" s="13">
        <v>705116.39</v>
      </c>
      <c r="I224" s="13">
        <v>455956.1</v>
      </c>
      <c r="J224" s="13">
        <v>112134.03</v>
      </c>
      <c r="K224" s="13">
        <v>374559.08</v>
      </c>
      <c r="L224" s="13">
        <v>792851.57</v>
      </c>
      <c r="M224" s="13">
        <v>731147.62</v>
      </c>
      <c r="N224" s="13">
        <v>121261.52</v>
      </c>
      <c r="O224" s="13">
        <v>396194.7</v>
      </c>
    </row>
    <row r="225" spans="1:15" x14ac:dyDescent="0.25">
      <c r="A225" s="84" t="s">
        <v>58</v>
      </c>
      <c r="B225" s="84" t="s">
        <v>59</v>
      </c>
      <c r="C225" s="84" t="s">
        <v>1076</v>
      </c>
      <c r="D225" s="13">
        <v>867090.09</v>
      </c>
      <c r="E225" s="13">
        <v>926942.37</v>
      </c>
      <c r="F225" s="13">
        <v>548631.72</v>
      </c>
      <c r="G225" s="13">
        <v>380032.44</v>
      </c>
      <c r="H225" s="13">
        <v>846888.16</v>
      </c>
      <c r="I225" s="13">
        <v>792138.17</v>
      </c>
      <c r="J225" s="13">
        <v>725359.06</v>
      </c>
      <c r="K225" s="13">
        <v>120650.85</v>
      </c>
      <c r="L225" s="13">
        <v>893307.79</v>
      </c>
      <c r="M225" s="13">
        <v>755934.5</v>
      </c>
      <c r="N225" s="13">
        <v>192758.36</v>
      </c>
      <c r="O225" s="13">
        <v>531137.84</v>
      </c>
    </row>
    <row r="226" spans="1:15" x14ac:dyDescent="0.25">
      <c r="A226" s="84" t="s">
        <v>58</v>
      </c>
      <c r="B226" s="84" t="s">
        <v>59</v>
      </c>
      <c r="C226" s="84" t="s">
        <v>1077</v>
      </c>
      <c r="D226" s="13">
        <v>806518.54</v>
      </c>
      <c r="E226" s="13">
        <v>124913.51</v>
      </c>
      <c r="F226" s="13">
        <v>671323.75</v>
      </c>
      <c r="G226" s="13">
        <v>390447.41</v>
      </c>
      <c r="H226" s="13">
        <v>451375.44</v>
      </c>
      <c r="I226" s="13">
        <v>726544.46</v>
      </c>
      <c r="J226" s="13">
        <v>350743.91</v>
      </c>
      <c r="K226" s="13">
        <v>372690.57</v>
      </c>
      <c r="L226" s="13">
        <v>804609.26</v>
      </c>
      <c r="M226" s="13">
        <v>317035.2</v>
      </c>
      <c r="N226" s="13">
        <v>721498.04</v>
      </c>
      <c r="O226" s="13">
        <v>746671.59</v>
      </c>
    </row>
    <row r="227" spans="1:15" x14ac:dyDescent="0.25">
      <c r="A227" s="84" t="s">
        <v>58</v>
      </c>
      <c r="B227" s="84" t="s">
        <v>59</v>
      </c>
      <c r="C227" s="84" t="s">
        <v>1078</v>
      </c>
      <c r="D227" s="13">
        <v>294127.74</v>
      </c>
      <c r="E227" s="13">
        <v>265572.3</v>
      </c>
      <c r="F227" s="13">
        <v>959294.15</v>
      </c>
      <c r="G227" s="13">
        <v>807474.26</v>
      </c>
      <c r="H227" s="13">
        <v>775968.08</v>
      </c>
      <c r="I227" s="13">
        <v>777251.3</v>
      </c>
      <c r="J227" s="13">
        <v>549611.71</v>
      </c>
      <c r="K227" s="13">
        <v>304880.68</v>
      </c>
      <c r="L227" s="13">
        <v>272895.34000000003</v>
      </c>
      <c r="M227" s="13">
        <v>155947.13</v>
      </c>
      <c r="N227" s="13">
        <v>144812.57999999999</v>
      </c>
      <c r="O227" s="13">
        <v>123025.47</v>
      </c>
    </row>
    <row r="228" spans="1:15" x14ac:dyDescent="0.25">
      <c r="A228" s="84" t="s">
        <v>58</v>
      </c>
      <c r="B228" s="84" t="s">
        <v>59</v>
      </c>
      <c r="C228" s="84" t="s">
        <v>1079</v>
      </c>
      <c r="D228" s="13">
        <v>988221.87</v>
      </c>
      <c r="E228" s="13">
        <v>566902.89</v>
      </c>
      <c r="F228" s="13">
        <v>880475.22</v>
      </c>
      <c r="G228" s="13">
        <v>590228.18999999994</v>
      </c>
      <c r="H228" s="13">
        <v>896960.86</v>
      </c>
      <c r="I228" s="13">
        <v>537800.42000000004</v>
      </c>
      <c r="J228" s="13">
        <v>525359.66</v>
      </c>
      <c r="K228" s="13">
        <v>692113.63</v>
      </c>
      <c r="L228" s="13">
        <v>135016.45000000001</v>
      </c>
      <c r="M228" s="13">
        <v>188500.72</v>
      </c>
      <c r="N228" s="13">
        <v>715296.34</v>
      </c>
      <c r="O228" s="13">
        <v>702026.96</v>
      </c>
    </row>
    <row r="229" spans="1:15" x14ac:dyDescent="0.25">
      <c r="A229" s="84" t="s">
        <v>58</v>
      </c>
      <c r="B229" s="84" t="s">
        <v>59</v>
      </c>
      <c r="C229" s="84" t="s">
        <v>1080</v>
      </c>
      <c r="D229" s="13">
        <v>905273.56</v>
      </c>
      <c r="E229" s="13">
        <v>502030.8</v>
      </c>
      <c r="F229" s="13">
        <v>757697.9</v>
      </c>
      <c r="G229" s="13">
        <v>884076.17</v>
      </c>
      <c r="H229" s="13">
        <v>166334.95000000001</v>
      </c>
      <c r="I229" s="13">
        <v>851497.92</v>
      </c>
      <c r="J229" s="13">
        <v>837696.49</v>
      </c>
      <c r="K229" s="13">
        <v>412539.34</v>
      </c>
      <c r="L229" s="13">
        <v>504873.69</v>
      </c>
      <c r="M229" s="13">
        <v>916544.83</v>
      </c>
      <c r="N229" s="13">
        <v>231571.44</v>
      </c>
      <c r="O229" s="13">
        <v>327139.44</v>
      </c>
    </row>
    <row r="230" spans="1:15" x14ac:dyDescent="0.25">
      <c r="A230" s="84" t="s">
        <v>58</v>
      </c>
      <c r="B230" s="84" t="s">
        <v>59</v>
      </c>
      <c r="C230" s="84" t="s">
        <v>1081</v>
      </c>
      <c r="D230" s="13">
        <v>812842.89</v>
      </c>
      <c r="E230" s="13">
        <v>517122.68</v>
      </c>
      <c r="F230" s="13">
        <v>273330.32</v>
      </c>
      <c r="G230" s="13">
        <v>991796.92</v>
      </c>
      <c r="H230" s="13">
        <v>857119.01</v>
      </c>
      <c r="I230" s="13">
        <v>827429.03</v>
      </c>
      <c r="J230" s="13">
        <v>405030.61</v>
      </c>
      <c r="K230" s="13">
        <v>863900.26</v>
      </c>
      <c r="L230" s="13">
        <v>647641.04</v>
      </c>
      <c r="M230" s="13">
        <v>540450.9</v>
      </c>
      <c r="N230" s="13">
        <v>731018.6</v>
      </c>
      <c r="O230" s="13">
        <v>715232.73</v>
      </c>
    </row>
    <row r="231" spans="1:15" x14ac:dyDescent="0.25">
      <c r="A231" s="84" t="s">
        <v>58</v>
      </c>
      <c r="B231" s="84" t="s">
        <v>59</v>
      </c>
      <c r="C231" s="84" t="s">
        <v>1082</v>
      </c>
      <c r="D231" s="13">
        <v>457622.2</v>
      </c>
      <c r="E231" s="13">
        <v>935111.54</v>
      </c>
      <c r="F231" s="13">
        <v>839708.17</v>
      </c>
      <c r="G231" s="13">
        <v>806570.44</v>
      </c>
      <c r="H231" s="13">
        <v>873011.96</v>
      </c>
      <c r="I231" s="13">
        <v>775948.97</v>
      </c>
      <c r="J231" s="13">
        <v>978610.49</v>
      </c>
      <c r="K231" s="13">
        <v>844478</v>
      </c>
      <c r="L231" s="13">
        <v>893498.22</v>
      </c>
      <c r="M231" s="13">
        <v>137459.78</v>
      </c>
      <c r="N231" s="13">
        <v>156924.81</v>
      </c>
      <c r="O231" s="13">
        <v>934479.81</v>
      </c>
    </row>
    <row r="232" spans="1:15" x14ac:dyDescent="0.25">
      <c r="A232" s="84" t="s">
        <v>58</v>
      </c>
      <c r="B232" s="84" t="s">
        <v>59</v>
      </c>
      <c r="C232" s="84" t="s">
        <v>1083</v>
      </c>
      <c r="D232" s="13">
        <v>257557.26</v>
      </c>
      <c r="E232" s="13">
        <v>228701.04</v>
      </c>
      <c r="F232" s="13">
        <v>166150.57999999999</v>
      </c>
      <c r="G232" s="13">
        <v>824941.09</v>
      </c>
      <c r="H232" s="13">
        <v>216578.74</v>
      </c>
      <c r="I232" s="13">
        <v>983959.75</v>
      </c>
      <c r="J232" s="13">
        <v>292302.08000000002</v>
      </c>
      <c r="K232" s="13">
        <v>697389.12</v>
      </c>
      <c r="L232" s="13">
        <v>915985.25</v>
      </c>
      <c r="M232" s="13">
        <v>265769.94</v>
      </c>
      <c r="N232" s="13">
        <v>505855.03</v>
      </c>
      <c r="O232" s="13">
        <v>689154.41</v>
      </c>
    </row>
    <row r="233" spans="1:15" x14ac:dyDescent="0.25">
      <c r="A233" s="84" t="s">
        <v>58</v>
      </c>
      <c r="B233" s="84" t="s">
        <v>59</v>
      </c>
      <c r="C233" s="84" t="s">
        <v>1084</v>
      </c>
      <c r="D233" s="13">
        <v>728998.89</v>
      </c>
      <c r="E233" s="13">
        <v>608753.46</v>
      </c>
      <c r="F233" s="13">
        <v>673500.7</v>
      </c>
      <c r="G233" s="13">
        <v>987096.5</v>
      </c>
      <c r="H233" s="13">
        <v>790828.49</v>
      </c>
      <c r="I233" s="13">
        <v>804136.33</v>
      </c>
      <c r="J233" s="13">
        <v>579585.77</v>
      </c>
      <c r="K233" s="13">
        <v>872455.76</v>
      </c>
      <c r="L233" s="13">
        <v>128079.41</v>
      </c>
      <c r="M233" s="13">
        <v>889621.15</v>
      </c>
      <c r="N233" s="13">
        <v>308085.24</v>
      </c>
      <c r="O233" s="13">
        <v>207766.49</v>
      </c>
    </row>
    <row r="234" spans="1:15" x14ac:dyDescent="0.25">
      <c r="A234" s="84" t="s">
        <v>58</v>
      </c>
      <c r="B234" s="84" t="s">
        <v>59</v>
      </c>
      <c r="C234" s="84" t="s">
        <v>1085</v>
      </c>
      <c r="D234" s="13">
        <v>222412.59</v>
      </c>
      <c r="E234" s="13">
        <v>610688.06000000006</v>
      </c>
      <c r="F234" s="13">
        <v>131304.31</v>
      </c>
      <c r="G234" s="13">
        <v>344354.19</v>
      </c>
      <c r="H234" s="13">
        <v>835609.71</v>
      </c>
      <c r="I234" s="13">
        <v>866467.31</v>
      </c>
      <c r="J234" s="13">
        <v>145537.73000000001</v>
      </c>
      <c r="K234" s="13">
        <v>124376.62</v>
      </c>
      <c r="L234" s="13">
        <v>993689.98</v>
      </c>
      <c r="M234" s="13">
        <v>561736.14</v>
      </c>
      <c r="N234" s="13">
        <v>265664.13</v>
      </c>
      <c r="O234" s="13">
        <v>453812.49</v>
      </c>
    </row>
    <row r="235" spans="1:15" x14ac:dyDescent="0.25">
      <c r="A235" s="84" t="s">
        <v>58</v>
      </c>
      <c r="B235" s="84" t="s">
        <v>59</v>
      </c>
      <c r="C235" s="84" t="s">
        <v>1086</v>
      </c>
      <c r="D235" s="13">
        <v>562285.64</v>
      </c>
      <c r="E235" s="13">
        <v>191665.43</v>
      </c>
      <c r="F235" s="13">
        <v>678735.58</v>
      </c>
      <c r="G235" s="13">
        <v>255200.38</v>
      </c>
      <c r="H235" s="13">
        <v>661903.04</v>
      </c>
      <c r="I235" s="13">
        <v>636705.66</v>
      </c>
      <c r="J235" s="13">
        <v>595081.93000000005</v>
      </c>
      <c r="K235" s="13">
        <v>506697.61</v>
      </c>
      <c r="L235" s="13">
        <v>905779.48</v>
      </c>
      <c r="M235" s="13">
        <v>907987.09</v>
      </c>
      <c r="N235" s="13">
        <v>873404.35</v>
      </c>
      <c r="O235" s="13">
        <v>304168.09999999998</v>
      </c>
    </row>
    <row r="236" spans="1:15" x14ac:dyDescent="0.25">
      <c r="A236" s="84" t="s">
        <v>58</v>
      </c>
      <c r="B236" s="84" t="s">
        <v>59</v>
      </c>
      <c r="C236" s="84" t="s">
        <v>1087</v>
      </c>
      <c r="D236" s="13">
        <v>381602.97</v>
      </c>
      <c r="E236" s="13">
        <v>688278.65</v>
      </c>
      <c r="F236" s="13">
        <v>752706.72</v>
      </c>
      <c r="G236" s="13">
        <v>193414.1</v>
      </c>
      <c r="H236" s="13">
        <v>641467.85</v>
      </c>
      <c r="I236" s="13">
        <v>399488.87</v>
      </c>
      <c r="J236" s="13">
        <v>154120.14000000001</v>
      </c>
      <c r="K236" s="13">
        <v>265866.26</v>
      </c>
      <c r="L236" s="13">
        <v>383304.56</v>
      </c>
      <c r="M236" s="13">
        <v>191462.89</v>
      </c>
      <c r="N236" s="13">
        <v>846566.78</v>
      </c>
      <c r="O236" s="13">
        <v>909113.22</v>
      </c>
    </row>
    <row r="237" spans="1:15" x14ac:dyDescent="0.25">
      <c r="A237" s="84" t="s">
        <v>58</v>
      </c>
      <c r="B237" s="84" t="s">
        <v>59</v>
      </c>
      <c r="C237" s="84" t="s">
        <v>1088</v>
      </c>
      <c r="D237" s="13">
        <v>242493.86</v>
      </c>
      <c r="E237" s="13">
        <v>406479.93</v>
      </c>
      <c r="F237" s="13">
        <v>207429.53</v>
      </c>
      <c r="G237" s="13">
        <v>930252.82</v>
      </c>
      <c r="H237" s="13">
        <v>841491.32</v>
      </c>
      <c r="I237" s="13">
        <v>112161.97</v>
      </c>
      <c r="J237" s="13">
        <v>438657.27</v>
      </c>
      <c r="K237" s="13">
        <v>490840.91</v>
      </c>
      <c r="L237" s="13">
        <v>319663.77</v>
      </c>
      <c r="M237" s="13">
        <v>930642.13</v>
      </c>
      <c r="N237" s="13">
        <v>876002.68</v>
      </c>
      <c r="O237" s="13">
        <v>143000.01999999999</v>
      </c>
    </row>
    <row r="238" spans="1:15" x14ac:dyDescent="0.25">
      <c r="A238" s="84" t="s">
        <v>58</v>
      </c>
      <c r="B238" s="84" t="s">
        <v>59</v>
      </c>
      <c r="C238" s="84" t="s">
        <v>1089</v>
      </c>
      <c r="D238" s="13">
        <v>322622.77</v>
      </c>
      <c r="E238" s="13">
        <v>653917.86</v>
      </c>
      <c r="F238" s="13">
        <v>641574.40000000002</v>
      </c>
      <c r="G238" s="13">
        <v>765482.84</v>
      </c>
      <c r="H238" s="13">
        <v>135879.82</v>
      </c>
      <c r="I238" s="13">
        <v>246535.8</v>
      </c>
      <c r="J238" s="13">
        <v>291511.52</v>
      </c>
      <c r="K238" s="13">
        <v>960204.85</v>
      </c>
      <c r="L238" s="13">
        <v>439914.53</v>
      </c>
      <c r="M238" s="13">
        <v>930811.19</v>
      </c>
      <c r="N238" s="13">
        <v>915236.54</v>
      </c>
      <c r="O238" s="13">
        <v>720740.97</v>
      </c>
    </row>
    <row r="239" spans="1:15" x14ac:dyDescent="0.25">
      <c r="A239" s="84" t="s">
        <v>58</v>
      </c>
      <c r="B239" s="84" t="s">
        <v>59</v>
      </c>
      <c r="C239" s="84" t="s">
        <v>1090</v>
      </c>
      <c r="D239" s="13">
        <v>183368.39</v>
      </c>
      <c r="E239" s="13">
        <v>136405.17000000001</v>
      </c>
      <c r="F239" s="13">
        <v>803846.36</v>
      </c>
      <c r="G239" s="13">
        <v>518687.64</v>
      </c>
      <c r="H239" s="13">
        <v>438102.8</v>
      </c>
      <c r="I239" s="13">
        <v>680974.35</v>
      </c>
      <c r="J239" s="13">
        <v>304729.24</v>
      </c>
      <c r="K239" s="13">
        <v>877922.55</v>
      </c>
      <c r="L239" s="13">
        <v>194802.44</v>
      </c>
      <c r="M239" s="13">
        <v>818397.73</v>
      </c>
      <c r="N239" s="13">
        <v>190632.05</v>
      </c>
      <c r="O239" s="13">
        <v>588442.72</v>
      </c>
    </row>
    <row r="240" spans="1:15" x14ac:dyDescent="0.25">
      <c r="A240" s="84" t="s">
        <v>58</v>
      </c>
      <c r="B240" s="84" t="s">
        <v>59</v>
      </c>
      <c r="C240" s="84" t="s">
        <v>1091</v>
      </c>
      <c r="D240" s="13">
        <v>140319.35</v>
      </c>
      <c r="E240" s="13">
        <v>682195.39</v>
      </c>
      <c r="F240" s="13">
        <v>189751.24</v>
      </c>
      <c r="G240" s="13">
        <v>246269.08</v>
      </c>
      <c r="H240" s="13">
        <v>789833.48</v>
      </c>
      <c r="I240" s="13">
        <v>969925.46</v>
      </c>
      <c r="J240" s="13">
        <v>640246.18999999994</v>
      </c>
      <c r="K240" s="13">
        <v>286655.7</v>
      </c>
      <c r="L240" s="13">
        <v>590572.66</v>
      </c>
      <c r="M240" s="13">
        <v>601373.35</v>
      </c>
      <c r="N240" s="13">
        <v>821756.16</v>
      </c>
      <c r="O240" s="13">
        <v>355053.71</v>
      </c>
    </row>
    <row r="241" spans="1:15" x14ac:dyDescent="0.25">
      <c r="A241" s="84" t="s">
        <v>58</v>
      </c>
      <c r="B241" s="84" t="s">
        <v>59</v>
      </c>
      <c r="C241" s="84" t="s">
        <v>1092</v>
      </c>
      <c r="D241" s="13">
        <v>244991.84</v>
      </c>
      <c r="E241" s="13">
        <v>518051.17</v>
      </c>
      <c r="F241" s="13">
        <v>416685.49</v>
      </c>
      <c r="G241" s="13">
        <v>707430.9</v>
      </c>
      <c r="H241" s="13">
        <v>125283.79</v>
      </c>
      <c r="I241" s="13">
        <v>972101.6</v>
      </c>
      <c r="J241" s="13">
        <v>993032.64</v>
      </c>
      <c r="K241" s="13">
        <v>454128.7</v>
      </c>
      <c r="L241" s="13">
        <v>968565.21</v>
      </c>
      <c r="M241" s="13">
        <v>243202.11</v>
      </c>
      <c r="N241" s="13">
        <v>583606.68999999994</v>
      </c>
      <c r="O241" s="13">
        <v>885513.77</v>
      </c>
    </row>
    <row r="242" spans="1:15" x14ac:dyDescent="0.25">
      <c r="A242" s="84" t="s">
        <v>58</v>
      </c>
      <c r="B242" s="84" t="s">
        <v>59</v>
      </c>
      <c r="C242" s="84" t="s">
        <v>1093</v>
      </c>
      <c r="D242" s="13">
        <v>629536.63</v>
      </c>
      <c r="E242" s="13">
        <v>207304.91</v>
      </c>
      <c r="F242" s="13">
        <v>713121.8</v>
      </c>
      <c r="G242" s="13">
        <v>846893.29</v>
      </c>
      <c r="H242" s="13">
        <v>548974.96</v>
      </c>
      <c r="I242" s="13">
        <v>822910.64</v>
      </c>
      <c r="J242" s="13">
        <v>707964.57</v>
      </c>
      <c r="K242" s="13">
        <v>506499.43</v>
      </c>
      <c r="L242" s="13">
        <v>350784.68</v>
      </c>
      <c r="M242" s="13">
        <v>493515.33</v>
      </c>
      <c r="N242" s="13">
        <v>610868.66</v>
      </c>
      <c r="O242" s="13">
        <v>612776.27</v>
      </c>
    </row>
    <row r="243" spans="1:15" x14ac:dyDescent="0.25">
      <c r="A243" s="84" t="s">
        <v>58</v>
      </c>
      <c r="B243" s="84" t="s">
        <v>59</v>
      </c>
      <c r="C243" s="84" t="s">
        <v>1094</v>
      </c>
      <c r="D243" s="13">
        <v>500434.77</v>
      </c>
      <c r="E243" s="13">
        <v>530304.72</v>
      </c>
      <c r="F243" s="13">
        <v>874082.82</v>
      </c>
      <c r="G243" s="13">
        <v>317507.33</v>
      </c>
      <c r="H243" s="13">
        <v>626064.74</v>
      </c>
      <c r="I243" s="13">
        <v>306567.27</v>
      </c>
      <c r="J243" s="13">
        <v>767562</v>
      </c>
      <c r="K243" s="13">
        <v>814764.58</v>
      </c>
      <c r="L243" s="13">
        <v>162647.62</v>
      </c>
      <c r="M243" s="13">
        <v>475692.12</v>
      </c>
      <c r="N243" s="13">
        <v>729788.36</v>
      </c>
      <c r="O243" s="13">
        <v>420756.94</v>
      </c>
    </row>
    <row r="244" spans="1:15" x14ac:dyDescent="0.25">
      <c r="A244" s="84" t="s">
        <v>58</v>
      </c>
      <c r="B244" s="84" t="s">
        <v>59</v>
      </c>
      <c r="C244" s="84" t="s">
        <v>1095</v>
      </c>
      <c r="D244" s="13">
        <v>309977.09999999998</v>
      </c>
      <c r="E244" s="13">
        <v>607126.74</v>
      </c>
      <c r="F244" s="13">
        <v>334141.5</v>
      </c>
      <c r="G244" s="13">
        <v>432293.18</v>
      </c>
      <c r="H244" s="13">
        <v>885887.28</v>
      </c>
      <c r="I244" s="13">
        <v>978633.36</v>
      </c>
      <c r="J244" s="13">
        <v>979172.15</v>
      </c>
      <c r="K244" s="13">
        <v>634275.57999999996</v>
      </c>
      <c r="L244" s="13">
        <v>377103.94</v>
      </c>
      <c r="M244" s="13">
        <v>740957.73</v>
      </c>
      <c r="N244" s="13">
        <v>749160.77</v>
      </c>
      <c r="O244" s="13">
        <v>785148.27</v>
      </c>
    </row>
    <row r="245" spans="1:15" x14ac:dyDescent="0.25">
      <c r="A245" s="84" t="s">
        <v>58</v>
      </c>
      <c r="B245" s="84" t="s">
        <v>59</v>
      </c>
      <c r="C245" s="84" t="s">
        <v>1096</v>
      </c>
      <c r="D245" s="13">
        <v>330681.12</v>
      </c>
      <c r="E245" s="13">
        <v>116220.14</v>
      </c>
      <c r="F245" s="13">
        <v>545687.46</v>
      </c>
      <c r="G245" s="13">
        <v>463521.59</v>
      </c>
      <c r="H245" s="13">
        <v>704227.21</v>
      </c>
      <c r="I245" s="13">
        <v>920660.43</v>
      </c>
      <c r="J245" s="13">
        <v>578804.6</v>
      </c>
      <c r="K245" s="13">
        <v>690796.31</v>
      </c>
      <c r="L245" s="13">
        <v>988337.63</v>
      </c>
      <c r="M245" s="13">
        <v>195588.26</v>
      </c>
      <c r="N245" s="13">
        <v>284640.28999999998</v>
      </c>
      <c r="O245" s="13">
        <v>172394.15</v>
      </c>
    </row>
    <row r="246" spans="1:15" x14ac:dyDescent="0.25">
      <c r="A246" s="84" t="s">
        <v>58</v>
      </c>
      <c r="B246" s="84" t="s">
        <v>59</v>
      </c>
      <c r="C246" s="84" t="s">
        <v>1097</v>
      </c>
      <c r="D246" s="13">
        <v>819350.27</v>
      </c>
      <c r="E246" s="13">
        <v>702065.18</v>
      </c>
      <c r="F246" s="13">
        <v>552416.04</v>
      </c>
      <c r="G246" s="13">
        <v>898510.54</v>
      </c>
      <c r="H246" s="13">
        <v>516375.77</v>
      </c>
      <c r="I246" s="13">
        <v>677679.49</v>
      </c>
      <c r="J246" s="13">
        <v>701949.26</v>
      </c>
      <c r="K246" s="13">
        <v>779058.57</v>
      </c>
      <c r="L246" s="13">
        <v>645349.26</v>
      </c>
      <c r="M246" s="13">
        <v>590222.52</v>
      </c>
      <c r="N246" s="13">
        <v>953875.25</v>
      </c>
      <c r="O246" s="13">
        <v>885665.29</v>
      </c>
    </row>
    <row r="247" spans="1:15" x14ac:dyDescent="0.25">
      <c r="A247" s="84" t="s">
        <v>58</v>
      </c>
      <c r="B247" s="84" t="s">
        <v>59</v>
      </c>
      <c r="C247" s="84" t="s">
        <v>1098</v>
      </c>
      <c r="D247" s="13">
        <v>877041.33</v>
      </c>
      <c r="E247" s="13">
        <v>776564.86</v>
      </c>
      <c r="F247" s="13">
        <v>434374.69</v>
      </c>
      <c r="G247" s="13">
        <v>303325.23</v>
      </c>
      <c r="H247" s="13">
        <v>919781.61</v>
      </c>
      <c r="I247" s="13">
        <v>858643.25</v>
      </c>
      <c r="J247" s="13">
        <v>411545.3</v>
      </c>
      <c r="K247" s="13">
        <v>951708.54</v>
      </c>
      <c r="L247" s="13">
        <v>610535.86</v>
      </c>
      <c r="M247" s="13">
        <v>155847.57</v>
      </c>
      <c r="N247" s="13">
        <v>907056.64000000001</v>
      </c>
      <c r="O247" s="13">
        <v>715627.67</v>
      </c>
    </row>
    <row r="248" spans="1:15" x14ac:dyDescent="0.25">
      <c r="A248" s="84" t="s">
        <v>58</v>
      </c>
      <c r="B248" s="84" t="s">
        <v>59</v>
      </c>
      <c r="C248" s="84" t="s">
        <v>1099</v>
      </c>
      <c r="D248" s="13">
        <v>648172.85</v>
      </c>
      <c r="E248" s="13">
        <v>929383.68</v>
      </c>
      <c r="F248" s="13">
        <v>940066.78</v>
      </c>
      <c r="G248" s="13">
        <v>249387.43</v>
      </c>
      <c r="H248" s="13">
        <v>697169.75</v>
      </c>
      <c r="I248" s="13">
        <v>959438.05</v>
      </c>
      <c r="J248" s="13">
        <v>777425.47</v>
      </c>
      <c r="K248" s="13">
        <v>999992.6</v>
      </c>
      <c r="L248" s="13">
        <v>247836.03</v>
      </c>
      <c r="M248" s="13">
        <v>494183.05</v>
      </c>
      <c r="N248" s="13">
        <v>756359.67</v>
      </c>
      <c r="O248" s="13">
        <v>506799.73</v>
      </c>
    </row>
    <row r="249" spans="1:15" x14ac:dyDescent="0.25">
      <c r="A249" s="84" t="s">
        <v>58</v>
      </c>
      <c r="B249" s="84" t="s">
        <v>59</v>
      </c>
      <c r="C249" s="84" t="s">
        <v>1100</v>
      </c>
      <c r="D249" s="13">
        <v>226050.89</v>
      </c>
      <c r="E249" s="13">
        <v>583349.84</v>
      </c>
      <c r="F249" s="13">
        <v>673713.08</v>
      </c>
      <c r="G249" s="13">
        <v>599038.86</v>
      </c>
      <c r="H249" s="13">
        <v>128050.62</v>
      </c>
      <c r="I249" s="13">
        <v>908688.55</v>
      </c>
      <c r="J249" s="13">
        <v>332934.69</v>
      </c>
      <c r="K249" s="13">
        <v>680743.86</v>
      </c>
      <c r="L249" s="13">
        <v>535727.9</v>
      </c>
      <c r="M249" s="13">
        <v>790154.94</v>
      </c>
      <c r="N249" s="13">
        <v>233583.34</v>
      </c>
      <c r="O249" s="13">
        <v>515618.27</v>
      </c>
    </row>
    <row r="250" spans="1:15" x14ac:dyDescent="0.25">
      <c r="A250" s="84" t="s">
        <v>58</v>
      </c>
      <c r="B250" s="84" t="s">
        <v>59</v>
      </c>
      <c r="C250" s="84" t="s">
        <v>1101</v>
      </c>
      <c r="D250" s="13">
        <v>188627.71</v>
      </c>
      <c r="E250" s="13">
        <v>116527.96</v>
      </c>
      <c r="F250" s="13">
        <v>311257.75</v>
      </c>
      <c r="G250" s="13">
        <v>986299.18</v>
      </c>
      <c r="H250" s="13">
        <v>267791.78000000003</v>
      </c>
      <c r="I250" s="13">
        <v>687687.37</v>
      </c>
      <c r="J250" s="13">
        <v>275594.96000000002</v>
      </c>
      <c r="K250" s="13">
        <v>666592.63</v>
      </c>
      <c r="L250" s="13">
        <v>548251.12</v>
      </c>
      <c r="M250" s="13">
        <v>641689.27</v>
      </c>
      <c r="N250" s="13">
        <v>832281.62</v>
      </c>
      <c r="O250" s="13">
        <v>792830.67</v>
      </c>
    </row>
    <row r="251" spans="1:15" x14ac:dyDescent="0.25">
      <c r="A251" s="84" t="s">
        <v>58</v>
      </c>
      <c r="B251" s="84" t="s">
        <v>59</v>
      </c>
      <c r="C251" s="84" t="s">
        <v>1102</v>
      </c>
      <c r="D251" s="13">
        <v>245641.8</v>
      </c>
      <c r="E251" s="13">
        <v>344815.88</v>
      </c>
      <c r="F251" s="13">
        <v>382976.76</v>
      </c>
      <c r="G251" s="13">
        <v>701291.53</v>
      </c>
      <c r="H251" s="13">
        <v>488495.88</v>
      </c>
      <c r="I251" s="13">
        <v>515629.8</v>
      </c>
      <c r="J251" s="13">
        <v>193430.92</v>
      </c>
      <c r="K251" s="13">
        <v>291979.09000000003</v>
      </c>
      <c r="L251" s="13">
        <v>639794.25</v>
      </c>
      <c r="M251" s="13">
        <v>898107</v>
      </c>
      <c r="N251" s="13">
        <v>694726.92</v>
      </c>
      <c r="O251" s="13">
        <v>308574.53000000003</v>
      </c>
    </row>
    <row r="252" spans="1:15" x14ac:dyDescent="0.25">
      <c r="A252" s="84" t="s">
        <v>58</v>
      </c>
      <c r="B252" s="84" t="s">
        <v>59</v>
      </c>
      <c r="C252" s="84" t="s">
        <v>985</v>
      </c>
      <c r="D252" s="13">
        <v>271819.38</v>
      </c>
      <c r="E252" s="13">
        <v>996993.42</v>
      </c>
      <c r="F252" s="13">
        <v>749384.42</v>
      </c>
      <c r="G252" s="13">
        <v>190573.46</v>
      </c>
      <c r="H252" s="13">
        <v>351128.32000000001</v>
      </c>
      <c r="I252" s="13">
        <v>275094</v>
      </c>
      <c r="J252" s="13">
        <v>197396.71</v>
      </c>
      <c r="K252" s="13">
        <v>248604.81</v>
      </c>
      <c r="L252" s="13">
        <v>686899.86</v>
      </c>
      <c r="M252" s="13">
        <v>120457.66</v>
      </c>
      <c r="N252" s="13">
        <v>257790.09</v>
      </c>
      <c r="O252" s="13">
        <v>524199.47</v>
      </c>
    </row>
    <row r="253" spans="1:15" x14ac:dyDescent="0.25">
      <c r="A253" s="84" t="s">
        <v>58</v>
      </c>
      <c r="B253" s="84" t="s">
        <v>59</v>
      </c>
      <c r="C253" s="84" t="s">
        <v>1103</v>
      </c>
      <c r="D253" s="13">
        <v>208324.97</v>
      </c>
      <c r="E253" s="13">
        <v>661630.74</v>
      </c>
      <c r="F253" s="13">
        <v>170577.97</v>
      </c>
      <c r="G253" s="13">
        <v>763677.15</v>
      </c>
      <c r="H253" s="13">
        <v>646554.04</v>
      </c>
      <c r="I253" s="13">
        <v>620528.57999999996</v>
      </c>
      <c r="J253" s="13">
        <v>455437.72</v>
      </c>
      <c r="K253" s="13">
        <v>124158.85</v>
      </c>
      <c r="L253" s="13">
        <v>615025.06999999995</v>
      </c>
      <c r="M253" s="13">
        <v>120028.61</v>
      </c>
      <c r="N253" s="13">
        <v>350142.56</v>
      </c>
      <c r="O253" s="13">
        <v>325758.65000000002</v>
      </c>
    </row>
    <row r="254" spans="1:15" x14ac:dyDescent="0.25">
      <c r="A254" s="84" t="s">
        <v>58</v>
      </c>
      <c r="B254" s="84" t="s">
        <v>59</v>
      </c>
      <c r="C254" s="84" t="s">
        <v>1104</v>
      </c>
      <c r="D254" s="13">
        <v>768661.46</v>
      </c>
      <c r="E254" s="13">
        <v>864623.23</v>
      </c>
      <c r="F254" s="13">
        <v>381317.28</v>
      </c>
      <c r="G254" s="13">
        <v>735785.2</v>
      </c>
      <c r="H254" s="13">
        <v>566250.01</v>
      </c>
      <c r="I254" s="13">
        <v>538350.57999999996</v>
      </c>
      <c r="J254" s="13">
        <v>798155.99</v>
      </c>
      <c r="K254" s="13">
        <v>197234.43</v>
      </c>
      <c r="L254" s="13">
        <v>193842.09</v>
      </c>
      <c r="M254" s="13">
        <v>116686.82</v>
      </c>
      <c r="N254" s="13">
        <v>720684.12</v>
      </c>
      <c r="O254" s="13">
        <v>790347.49</v>
      </c>
    </row>
    <row r="255" spans="1:15" x14ac:dyDescent="0.25">
      <c r="A255" s="84" t="s">
        <v>58</v>
      </c>
      <c r="B255" s="84" t="s">
        <v>59</v>
      </c>
      <c r="C255" s="84" t="s">
        <v>1105</v>
      </c>
      <c r="D255" s="13">
        <v>639034.67000000004</v>
      </c>
      <c r="E255" s="13">
        <v>276177.52</v>
      </c>
      <c r="F255" s="13">
        <v>206463.27</v>
      </c>
      <c r="G255" s="13">
        <v>790848.74</v>
      </c>
      <c r="H255" s="13">
        <v>124666.35</v>
      </c>
      <c r="I255" s="13">
        <v>914150.66</v>
      </c>
      <c r="J255" s="13">
        <v>248011.4</v>
      </c>
      <c r="K255" s="13">
        <v>491781.19</v>
      </c>
      <c r="L255" s="13">
        <v>255890.45</v>
      </c>
      <c r="M255" s="13">
        <v>157463.70000000001</v>
      </c>
      <c r="N255" s="13">
        <v>297476.69</v>
      </c>
      <c r="O255" s="13">
        <v>349320.48</v>
      </c>
    </row>
    <row r="256" spans="1:15" x14ac:dyDescent="0.25">
      <c r="A256" s="84" t="s">
        <v>58</v>
      </c>
      <c r="B256" s="84" t="s">
        <v>59</v>
      </c>
      <c r="C256" s="84" t="s">
        <v>1106</v>
      </c>
      <c r="D256" s="13">
        <v>673028.08</v>
      </c>
      <c r="E256" s="13">
        <v>927633.46</v>
      </c>
      <c r="F256" s="13">
        <v>818569.69</v>
      </c>
      <c r="G256" s="13">
        <v>465003.89</v>
      </c>
      <c r="H256" s="13">
        <v>141221.35</v>
      </c>
      <c r="I256" s="13">
        <v>923595.2</v>
      </c>
      <c r="J256" s="13">
        <v>221539.32</v>
      </c>
      <c r="K256" s="13">
        <v>381696.37</v>
      </c>
      <c r="L256" s="13">
        <v>767425.4</v>
      </c>
      <c r="M256" s="13">
        <v>528908.82999999996</v>
      </c>
      <c r="N256" s="13">
        <v>596261.57999999996</v>
      </c>
      <c r="O256" s="13">
        <v>752618.63</v>
      </c>
    </row>
    <row r="257" spans="1:15" x14ac:dyDescent="0.25">
      <c r="A257" s="84" t="s">
        <v>58</v>
      </c>
      <c r="B257" s="84" t="s">
        <v>59</v>
      </c>
      <c r="C257" s="84" t="s">
        <v>1107</v>
      </c>
      <c r="D257" s="13">
        <v>899009.82</v>
      </c>
      <c r="E257" s="13">
        <v>165464.32000000001</v>
      </c>
      <c r="F257" s="13">
        <v>719324.2</v>
      </c>
      <c r="G257" s="13">
        <v>263370.28000000003</v>
      </c>
      <c r="H257" s="13">
        <v>641709.47</v>
      </c>
      <c r="I257" s="13">
        <v>576474.74</v>
      </c>
      <c r="J257" s="13">
        <v>612038.43000000005</v>
      </c>
      <c r="K257" s="13">
        <v>567207.26</v>
      </c>
      <c r="L257" s="13">
        <v>459290.68</v>
      </c>
      <c r="M257" s="13">
        <v>764749.65</v>
      </c>
      <c r="N257" s="13">
        <v>890863.4</v>
      </c>
      <c r="O257" s="13">
        <v>206279.22</v>
      </c>
    </row>
    <row r="258" spans="1:15" x14ac:dyDescent="0.25">
      <c r="A258" s="84" t="s">
        <v>58</v>
      </c>
      <c r="B258" s="84" t="s">
        <v>59</v>
      </c>
      <c r="C258" s="84" t="s">
        <v>1108</v>
      </c>
      <c r="D258" s="13">
        <v>362688.62</v>
      </c>
      <c r="E258" s="13">
        <v>365775.58</v>
      </c>
      <c r="F258" s="13">
        <v>167949.25</v>
      </c>
      <c r="G258" s="13">
        <v>373821.12</v>
      </c>
      <c r="H258" s="13">
        <v>629593.65</v>
      </c>
      <c r="I258" s="13">
        <v>685741.98</v>
      </c>
      <c r="J258" s="13">
        <v>499243.57</v>
      </c>
      <c r="K258" s="13">
        <v>120111.32</v>
      </c>
      <c r="L258" s="13">
        <v>495037.24</v>
      </c>
      <c r="M258" s="13">
        <v>660506.92000000004</v>
      </c>
      <c r="N258" s="13">
        <v>273533.05</v>
      </c>
      <c r="O258" s="13">
        <v>962408.52</v>
      </c>
    </row>
    <row r="259" spans="1:15" x14ac:dyDescent="0.25">
      <c r="A259" s="84" t="s">
        <v>58</v>
      </c>
      <c r="B259" s="84" t="s">
        <v>59</v>
      </c>
      <c r="C259" s="84" t="s">
        <v>1109</v>
      </c>
      <c r="D259" s="13">
        <v>390163.82</v>
      </c>
      <c r="E259" s="13">
        <v>736392.15</v>
      </c>
      <c r="F259" s="13">
        <v>713569.9</v>
      </c>
      <c r="G259" s="13">
        <v>609983.94999999995</v>
      </c>
      <c r="H259" s="13">
        <v>982662.43</v>
      </c>
      <c r="I259" s="13">
        <v>250067.37</v>
      </c>
      <c r="J259" s="13">
        <v>799512.91</v>
      </c>
      <c r="K259" s="13">
        <v>446588.19</v>
      </c>
      <c r="L259" s="13">
        <v>416634.79</v>
      </c>
      <c r="M259" s="13">
        <v>709423.21</v>
      </c>
      <c r="N259" s="13">
        <v>205774.37</v>
      </c>
      <c r="O259" s="13">
        <v>252118.09</v>
      </c>
    </row>
    <row r="260" spans="1:15" x14ac:dyDescent="0.25">
      <c r="A260" s="84" t="s">
        <v>58</v>
      </c>
      <c r="B260" s="84" t="s">
        <v>59</v>
      </c>
      <c r="C260" s="84" t="s">
        <v>1110</v>
      </c>
      <c r="D260" s="13">
        <v>934798.53</v>
      </c>
      <c r="E260" s="13">
        <v>384737.64</v>
      </c>
      <c r="F260" s="13">
        <v>741543.7</v>
      </c>
      <c r="G260" s="13">
        <v>560579.72</v>
      </c>
      <c r="H260" s="13">
        <v>259510.86</v>
      </c>
      <c r="I260" s="13">
        <v>861890.37</v>
      </c>
      <c r="J260" s="13">
        <v>711194.36</v>
      </c>
      <c r="K260" s="13">
        <v>469840.76</v>
      </c>
      <c r="L260" s="13">
        <v>476901.79</v>
      </c>
      <c r="M260" s="13">
        <v>799106.32</v>
      </c>
      <c r="N260" s="13">
        <v>919745.79</v>
      </c>
      <c r="O260" s="13">
        <v>699283.39</v>
      </c>
    </row>
    <row r="261" spans="1:15" x14ac:dyDescent="0.25">
      <c r="A261" s="84" t="s">
        <v>58</v>
      </c>
      <c r="B261" s="84" t="s">
        <v>59</v>
      </c>
      <c r="C261" s="84" t="s">
        <v>1111</v>
      </c>
      <c r="D261" s="13">
        <v>563921.34</v>
      </c>
      <c r="E261" s="13">
        <v>113001.38</v>
      </c>
      <c r="F261" s="13">
        <v>534481.81000000006</v>
      </c>
      <c r="G261" s="13">
        <v>444522.78</v>
      </c>
      <c r="H261" s="13">
        <v>583149.43000000005</v>
      </c>
      <c r="I261" s="13">
        <v>487954.32</v>
      </c>
      <c r="J261" s="13">
        <v>408239.77</v>
      </c>
      <c r="K261" s="13">
        <v>326092.78999999998</v>
      </c>
      <c r="L261" s="13">
        <v>376553.71</v>
      </c>
      <c r="M261" s="13">
        <v>755168.16</v>
      </c>
      <c r="N261" s="13">
        <v>138618</v>
      </c>
      <c r="O261" s="13">
        <v>385850.66</v>
      </c>
    </row>
    <row r="262" spans="1:15" x14ac:dyDescent="0.25">
      <c r="A262" s="84" t="s">
        <v>58</v>
      </c>
      <c r="B262" s="84" t="s">
        <v>59</v>
      </c>
      <c r="C262" s="84" t="s">
        <v>1112</v>
      </c>
      <c r="D262" s="13">
        <v>246134.45</v>
      </c>
      <c r="E262" s="13">
        <v>424857.26</v>
      </c>
      <c r="F262" s="13">
        <v>660347.13</v>
      </c>
      <c r="G262" s="13">
        <v>212796.06</v>
      </c>
      <c r="H262" s="13">
        <v>269236.3</v>
      </c>
      <c r="I262" s="13">
        <v>545545.15</v>
      </c>
      <c r="J262" s="13">
        <v>191162.88</v>
      </c>
      <c r="K262" s="13">
        <v>662078.03</v>
      </c>
      <c r="L262" s="13">
        <v>356181.77</v>
      </c>
      <c r="M262" s="13">
        <v>703293.2</v>
      </c>
      <c r="N262" s="13">
        <v>294771.62</v>
      </c>
      <c r="O262" s="13">
        <v>589718.65</v>
      </c>
    </row>
    <row r="263" spans="1:15" x14ac:dyDescent="0.25">
      <c r="A263" s="84" t="s">
        <v>58</v>
      </c>
      <c r="B263" s="84" t="s">
        <v>59</v>
      </c>
      <c r="C263" s="84" t="s">
        <v>1113</v>
      </c>
      <c r="D263" s="13">
        <v>449191.11</v>
      </c>
      <c r="E263" s="13">
        <v>210750.53</v>
      </c>
      <c r="F263" s="13">
        <v>799969.62</v>
      </c>
      <c r="G263" s="13">
        <v>976971.36</v>
      </c>
      <c r="H263" s="13">
        <v>281228.57</v>
      </c>
      <c r="I263" s="13">
        <v>876755.4</v>
      </c>
      <c r="J263" s="13">
        <v>672562.09</v>
      </c>
      <c r="K263" s="13">
        <v>354130.01</v>
      </c>
      <c r="L263" s="13">
        <v>534201.26</v>
      </c>
      <c r="M263" s="13">
        <v>242813.02</v>
      </c>
      <c r="N263" s="13">
        <v>310877.24</v>
      </c>
      <c r="O263" s="13">
        <v>518388.35</v>
      </c>
    </row>
    <row r="264" spans="1:15" x14ac:dyDescent="0.25">
      <c r="A264" s="84" t="s">
        <v>58</v>
      </c>
      <c r="B264" s="84" t="s">
        <v>59</v>
      </c>
      <c r="C264" s="84" t="s">
        <v>1114</v>
      </c>
      <c r="D264" s="13">
        <v>207645.9</v>
      </c>
      <c r="E264" s="13">
        <v>735129.56</v>
      </c>
      <c r="F264" s="13">
        <v>674267.56</v>
      </c>
      <c r="G264" s="13">
        <v>802207.59</v>
      </c>
      <c r="H264" s="13">
        <v>628572.97</v>
      </c>
      <c r="I264" s="13">
        <v>607721.48</v>
      </c>
      <c r="J264" s="13">
        <v>862163.86</v>
      </c>
      <c r="K264" s="13">
        <v>377500.84</v>
      </c>
      <c r="L264" s="13">
        <v>837140.96</v>
      </c>
      <c r="M264" s="13">
        <v>202153.39</v>
      </c>
      <c r="N264" s="13">
        <v>432146.07</v>
      </c>
      <c r="O264" s="13">
        <v>302560.11</v>
      </c>
    </row>
    <row r="265" spans="1:15" x14ac:dyDescent="0.25">
      <c r="A265" s="84" t="s">
        <v>58</v>
      </c>
      <c r="B265" s="84" t="s">
        <v>59</v>
      </c>
      <c r="C265" s="84" t="s">
        <v>1115</v>
      </c>
      <c r="D265" s="13">
        <v>746832.53</v>
      </c>
      <c r="E265" s="13">
        <v>920903.51</v>
      </c>
      <c r="F265" s="13">
        <v>961045.35</v>
      </c>
      <c r="G265" s="13">
        <v>732275.81</v>
      </c>
      <c r="H265" s="13">
        <v>715391.08</v>
      </c>
      <c r="I265" s="13">
        <v>955962.91</v>
      </c>
      <c r="J265" s="13">
        <v>756330.61</v>
      </c>
      <c r="K265" s="13">
        <v>505600.6</v>
      </c>
      <c r="L265" s="13">
        <v>968163.95</v>
      </c>
      <c r="M265" s="13">
        <v>227961.57</v>
      </c>
      <c r="N265" s="13">
        <v>231604.64</v>
      </c>
      <c r="O265" s="13">
        <v>456987.88</v>
      </c>
    </row>
    <row r="266" spans="1:15" x14ac:dyDescent="0.25">
      <c r="A266" s="84" t="s">
        <v>58</v>
      </c>
      <c r="B266" s="84" t="s">
        <v>151</v>
      </c>
      <c r="C266" s="84" t="s">
        <v>703</v>
      </c>
      <c r="D266" s="13">
        <v>656093.69999999995</v>
      </c>
      <c r="E266" s="13">
        <v>136625.17000000001</v>
      </c>
      <c r="F266" s="13">
        <v>478330.47</v>
      </c>
      <c r="G266" s="13">
        <v>722243.15</v>
      </c>
      <c r="H266" s="13">
        <v>244201.41</v>
      </c>
      <c r="I266" s="13">
        <v>638134.15</v>
      </c>
      <c r="J266" s="13">
        <v>548167.94999999995</v>
      </c>
      <c r="K266" s="13">
        <v>571923.64</v>
      </c>
      <c r="L266" s="13">
        <v>538049.54</v>
      </c>
      <c r="M266" s="13">
        <v>829282.02</v>
      </c>
      <c r="N266" s="13">
        <v>613359.54</v>
      </c>
      <c r="O266" s="13">
        <v>883230.44</v>
      </c>
    </row>
    <row r="267" spans="1:15" x14ac:dyDescent="0.25">
      <c r="A267" s="84" t="s">
        <v>58</v>
      </c>
      <c r="B267" s="84" t="s">
        <v>151</v>
      </c>
      <c r="C267" s="84" t="s">
        <v>457</v>
      </c>
      <c r="D267" s="13">
        <v>991884.49</v>
      </c>
      <c r="E267" s="13">
        <v>434518.98</v>
      </c>
      <c r="F267" s="13">
        <v>148026.91</v>
      </c>
      <c r="G267" s="13">
        <v>566346.67000000004</v>
      </c>
      <c r="H267" s="13">
        <v>603913.81000000006</v>
      </c>
      <c r="I267" s="13">
        <v>763745.98</v>
      </c>
      <c r="J267" s="13">
        <v>998003.19999999995</v>
      </c>
      <c r="K267" s="13">
        <v>738041.17</v>
      </c>
      <c r="L267" s="13">
        <v>122479.44</v>
      </c>
      <c r="M267" s="13">
        <v>427342.38</v>
      </c>
      <c r="N267" s="13">
        <v>811924.95</v>
      </c>
      <c r="O267" s="13">
        <v>791107.44</v>
      </c>
    </row>
    <row r="268" spans="1:15" x14ac:dyDescent="0.25">
      <c r="A268" s="84" t="s">
        <v>58</v>
      </c>
      <c r="B268" s="84" t="s">
        <v>151</v>
      </c>
      <c r="C268" s="84" t="s">
        <v>1116</v>
      </c>
      <c r="D268" s="13">
        <v>141021.16</v>
      </c>
      <c r="E268" s="13">
        <v>995124.51</v>
      </c>
      <c r="F268" s="13">
        <v>226307.67</v>
      </c>
      <c r="G268" s="13">
        <v>432278.69</v>
      </c>
      <c r="H268" s="13">
        <v>758951.05</v>
      </c>
      <c r="I268" s="13">
        <v>990831.44</v>
      </c>
      <c r="J268" s="13">
        <v>411598.27</v>
      </c>
      <c r="K268" s="13">
        <v>702466.29</v>
      </c>
      <c r="L268" s="13">
        <v>690165.51</v>
      </c>
      <c r="M268" s="13">
        <v>506458.45</v>
      </c>
      <c r="N268" s="13">
        <v>659256.75</v>
      </c>
      <c r="O268" s="13">
        <v>797405.13</v>
      </c>
    </row>
    <row r="269" spans="1:15" x14ac:dyDescent="0.25">
      <c r="A269" s="84" t="s">
        <v>58</v>
      </c>
      <c r="B269" s="84" t="s">
        <v>151</v>
      </c>
      <c r="C269" s="84" t="s">
        <v>1117</v>
      </c>
      <c r="D269" s="13">
        <v>137508.25</v>
      </c>
      <c r="E269" s="13">
        <v>240937.07</v>
      </c>
      <c r="F269" s="13">
        <v>391772.54</v>
      </c>
      <c r="G269" s="13">
        <v>732224.05</v>
      </c>
      <c r="H269" s="13">
        <v>607187.31999999995</v>
      </c>
      <c r="I269" s="13">
        <v>878769.35</v>
      </c>
      <c r="J269" s="13">
        <v>167173.26</v>
      </c>
      <c r="K269" s="13">
        <v>436620.06</v>
      </c>
      <c r="L269" s="13">
        <v>677629.64</v>
      </c>
      <c r="M269" s="13">
        <v>694106.54</v>
      </c>
      <c r="N269" s="13">
        <v>207499.18</v>
      </c>
      <c r="O269" s="13">
        <v>680297.54</v>
      </c>
    </row>
    <row r="270" spans="1:15" x14ac:dyDescent="0.25">
      <c r="A270" s="84" t="s">
        <v>58</v>
      </c>
      <c r="B270" s="84" t="s">
        <v>151</v>
      </c>
      <c r="C270" s="84" t="s">
        <v>1118</v>
      </c>
      <c r="D270" s="13">
        <v>423790.17</v>
      </c>
      <c r="E270" s="13">
        <v>424275.6</v>
      </c>
      <c r="F270" s="13">
        <v>947693.98</v>
      </c>
      <c r="G270" s="13">
        <v>554451.84</v>
      </c>
      <c r="H270" s="13">
        <v>897374.42</v>
      </c>
      <c r="I270" s="13">
        <v>367146.61</v>
      </c>
      <c r="J270" s="13">
        <v>515364.45</v>
      </c>
      <c r="K270" s="13">
        <v>801974.86</v>
      </c>
      <c r="L270" s="13">
        <v>539652.01</v>
      </c>
      <c r="M270" s="13">
        <v>229191.53</v>
      </c>
      <c r="N270" s="13">
        <v>816067.96</v>
      </c>
      <c r="O270" s="13">
        <v>919724.7</v>
      </c>
    </row>
    <row r="271" spans="1:15" x14ac:dyDescent="0.25">
      <c r="A271" s="84" t="s">
        <v>58</v>
      </c>
      <c r="B271" s="84" t="s">
        <v>151</v>
      </c>
      <c r="C271" s="84" t="s">
        <v>1119</v>
      </c>
      <c r="D271" s="13">
        <v>989650.21</v>
      </c>
      <c r="E271" s="13">
        <v>221815.49</v>
      </c>
      <c r="F271" s="13">
        <v>813392.15</v>
      </c>
      <c r="G271" s="13">
        <v>122484.62</v>
      </c>
      <c r="H271" s="13">
        <v>486903.26</v>
      </c>
      <c r="I271" s="13">
        <v>245277.96</v>
      </c>
      <c r="J271" s="13">
        <v>165397.66</v>
      </c>
      <c r="K271" s="13">
        <v>913005.47</v>
      </c>
      <c r="L271" s="13">
        <v>483374.27</v>
      </c>
      <c r="M271" s="13">
        <v>622136.26</v>
      </c>
      <c r="N271" s="13">
        <v>690861.22</v>
      </c>
      <c r="O271" s="13">
        <v>469441.52</v>
      </c>
    </row>
    <row r="272" spans="1:15" x14ac:dyDescent="0.25">
      <c r="A272" s="84" t="s">
        <v>58</v>
      </c>
      <c r="B272" s="84" t="s">
        <v>151</v>
      </c>
      <c r="C272" s="84" t="s">
        <v>669</v>
      </c>
      <c r="D272" s="13">
        <v>994908.81</v>
      </c>
      <c r="E272" s="13">
        <v>724729.94</v>
      </c>
      <c r="F272" s="13">
        <v>224939.96</v>
      </c>
      <c r="G272" s="13">
        <v>186637.05</v>
      </c>
      <c r="H272" s="13">
        <v>592724.06000000006</v>
      </c>
      <c r="I272" s="13">
        <v>304941.38</v>
      </c>
      <c r="J272" s="13">
        <v>855033.37</v>
      </c>
      <c r="K272" s="13">
        <v>616769.9</v>
      </c>
      <c r="L272" s="13">
        <v>597294.02</v>
      </c>
      <c r="M272" s="13">
        <v>813786.23</v>
      </c>
      <c r="N272" s="13">
        <v>620602.29</v>
      </c>
      <c r="O272" s="13">
        <v>165962.44</v>
      </c>
    </row>
    <row r="273" spans="1:15" x14ac:dyDescent="0.25">
      <c r="A273" s="84" t="s">
        <v>58</v>
      </c>
      <c r="B273" s="84" t="s">
        <v>151</v>
      </c>
      <c r="C273" s="84" t="s">
        <v>1120</v>
      </c>
      <c r="D273" s="13">
        <v>907714.02</v>
      </c>
      <c r="E273" s="13">
        <v>598717.75</v>
      </c>
      <c r="F273" s="13">
        <v>929889.71</v>
      </c>
      <c r="G273" s="13">
        <v>838818.58</v>
      </c>
      <c r="H273" s="13">
        <v>547997.80000000005</v>
      </c>
      <c r="I273" s="13">
        <v>879589.49</v>
      </c>
      <c r="J273" s="13">
        <v>562688.27</v>
      </c>
      <c r="K273" s="13">
        <v>304122.78999999998</v>
      </c>
      <c r="L273" s="13">
        <v>760546.09</v>
      </c>
      <c r="M273" s="13">
        <v>212193.1</v>
      </c>
      <c r="N273" s="13">
        <v>817389.78</v>
      </c>
      <c r="O273" s="13">
        <v>664360.43999999994</v>
      </c>
    </row>
    <row r="274" spans="1:15" x14ac:dyDescent="0.25">
      <c r="A274" s="84" t="s">
        <v>58</v>
      </c>
      <c r="B274" s="84" t="s">
        <v>151</v>
      </c>
      <c r="C274" s="84" t="s">
        <v>1121</v>
      </c>
      <c r="D274" s="13">
        <v>574047.56999999995</v>
      </c>
      <c r="E274" s="13">
        <v>808401.53</v>
      </c>
      <c r="F274" s="13">
        <v>438154.56</v>
      </c>
      <c r="G274" s="13">
        <v>915691.6</v>
      </c>
      <c r="H274" s="13">
        <v>306206.43</v>
      </c>
      <c r="I274" s="13">
        <v>872725.52</v>
      </c>
      <c r="J274" s="13">
        <v>743312.42</v>
      </c>
      <c r="K274" s="13">
        <v>925314.7</v>
      </c>
      <c r="L274" s="13">
        <v>916609.95</v>
      </c>
      <c r="M274" s="13">
        <v>243325.34</v>
      </c>
      <c r="N274" s="13">
        <v>819152.77</v>
      </c>
      <c r="O274" s="13">
        <v>922505.44</v>
      </c>
    </row>
    <row r="275" spans="1:15" x14ac:dyDescent="0.25">
      <c r="A275" s="84" t="s">
        <v>58</v>
      </c>
      <c r="B275" s="84" t="s">
        <v>151</v>
      </c>
      <c r="C275" s="84" t="s">
        <v>1122</v>
      </c>
      <c r="D275" s="13">
        <v>619361.89</v>
      </c>
      <c r="E275" s="13">
        <v>537611.66</v>
      </c>
      <c r="F275" s="13">
        <v>479231.71</v>
      </c>
      <c r="G275" s="13">
        <v>118329.11</v>
      </c>
      <c r="H275" s="13">
        <v>183292.08</v>
      </c>
      <c r="I275" s="13">
        <v>688001.2</v>
      </c>
      <c r="J275" s="13">
        <v>753559.18</v>
      </c>
      <c r="K275" s="13">
        <v>150619.54</v>
      </c>
      <c r="L275" s="13">
        <v>626255.98</v>
      </c>
      <c r="M275" s="13">
        <v>561140.24</v>
      </c>
      <c r="N275" s="13">
        <v>184028.26</v>
      </c>
      <c r="O275" s="13">
        <v>852737.23</v>
      </c>
    </row>
    <row r="276" spans="1:15" x14ac:dyDescent="0.25">
      <c r="A276" s="84" t="s">
        <v>58</v>
      </c>
      <c r="B276" s="84" t="s">
        <v>151</v>
      </c>
      <c r="C276" s="84" t="s">
        <v>1123</v>
      </c>
      <c r="D276" s="13">
        <v>165143.95000000001</v>
      </c>
      <c r="E276" s="13">
        <v>631802.59</v>
      </c>
      <c r="F276" s="13">
        <v>914055.91</v>
      </c>
      <c r="G276" s="13">
        <v>381827.74</v>
      </c>
      <c r="H276" s="13">
        <v>499145.5</v>
      </c>
      <c r="I276" s="13">
        <v>918449.33</v>
      </c>
      <c r="J276" s="13">
        <v>689119.03</v>
      </c>
      <c r="K276" s="13">
        <v>679759.58</v>
      </c>
      <c r="L276" s="13">
        <v>508337.73</v>
      </c>
      <c r="M276" s="13">
        <v>587496.1</v>
      </c>
      <c r="N276" s="13">
        <v>294752.93</v>
      </c>
      <c r="O276" s="13">
        <v>227882.35</v>
      </c>
    </row>
    <row r="277" spans="1:15" x14ac:dyDescent="0.25">
      <c r="A277" s="84" t="s">
        <v>58</v>
      </c>
      <c r="B277" s="84" t="s">
        <v>151</v>
      </c>
      <c r="C277" s="84" t="s">
        <v>1124</v>
      </c>
      <c r="D277" s="13">
        <v>448765.44</v>
      </c>
      <c r="E277" s="13">
        <v>871909.52</v>
      </c>
      <c r="F277" s="13">
        <v>694083.5</v>
      </c>
      <c r="G277" s="13">
        <v>962462.61</v>
      </c>
      <c r="H277" s="13">
        <v>234370.34</v>
      </c>
      <c r="I277" s="13">
        <v>856149.06</v>
      </c>
      <c r="J277" s="13">
        <v>957262.75</v>
      </c>
      <c r="K277" s="13">
        <v>519876.56</v>
      </c>
      <c r="L277" s="13">
        <v>202425.09</v>
      </c>
      <c r="M277" s="13">
        <v>753152.68</v>
      </c>
      <c r="N277" s="13">
        <v>365978.99</v>
      </c>
      <c r="O277" s="13">
        <v>195803.42</v>
      </c>
    </row>
    <row r="278" spans="1:15" x14ac:dyDescent="0.25">
      <c r="A278" s="84" t="s">
        <v>58</v>
      </c>
      <c r="B278" s="84" t="s">
        <v>151</v>
      </c>
      <c r="C278" s="84" t="s">
        <v>1125</v>
      </c>
      <c r="D278" s="13">
        <v>290520.59000000003</v>
      </c>
      <c r="E278" s="13">
        <v>984883.73</v>
      </c>
      <c r="F278" s="13">
        <v>523718.2</v>
      </c>
      <c r="G278" s="13">
        <v>331513.14</v>
      </c>
      <c r="H278" s="13">
        <v>504448.43</v>
      </c>
      <c r="I278" s="13">
        <v>645130.9</v>
      </c>
      <c r="J278" s="13">
        <v>189621.39</v>
      </c>
      <c r="K278" s="13">
        <v>700418.61</v>
      </c>
      <c r="L278" s="13">
        <v>754219.46</v>
      </c>
      <c r="M278" s="13">
        <v>764483.28</v>
      </c>
      <c r="N278" s="13">
        <v>138087.20000000001</v>
      </c>
      <c r="O278" s="13">
        <v>561727.85</v>
      </c>
    </row>
    <row r="279" spans="1:15" x14ac:dyDescent="0.25">
      <c r="A279" s="84" t="s">
        <v>58</v>
      </c>
      <c r="B279" s="84" t="s">
        <v>151</v>
      </c>
      <c r="C279" s="84" t="s">
        <v>1126</v>
      </c>
      <c r="D279" s="13">
        <v>585581.9</v>
      </c>
      <c r="E279" s="13">
        <v>324247.03000000003</v>
      </c>
      <c r="F279" s="13">
        <v>198313.33</v>
      </c>
      <c r="G279" s="13">
        <v>377360.72</v>
      </c>
      <c r="H279" s="13">
        <v>334678.11</v>
      </c>
      <c r="I279" s="13">
        <v>371330.98</v>
      </c>
      <c r="J279" s="13">
        <v>892492.37</v>
      </c>
      <c r="K279" s="13">
        <v>457327.24</v>
      </c>
      <c r="L279" s="13">
        <v>146213.51999999999</v>
      </c>
      <c r="M279" s="13">
        <v>350998.83</v>
      </c>
      <c r="N279" s="13">
        <v>390112.39</v>
      </c>
      <c r="O279" s="13">
        <v>523879.98</v>
      </c>
    </row>
    <row r="280" spans="1:15" x14ac:dyDescent="0.25">
      <c r="A280" s="84" t="s">
        <v>58</v>
      </c>
      <c r="B280" s="84" t="s">
        <v>151</v>
      </c>
      <c r="C280" s="84" t="s">
        <v>1127</v>
      </c>
      <c r="D280" s="13">
        <v>803105.44</v>
      </c>
      <c r="E280" s="13">
        <v>618090.81999999995</v>
      </c>
      <c r="F280" s="13">
        <v>578721.48</v>
      </c>
      <c r="G280" s="13">
        <v>255655.96</v>
      </c>
      <c r="H280" s="13">
        <v>558524.97</v>
      </c>
      <c r="I280" s="13">
        <v>797666.5</v>
      </c>
      <c r="J280" s="13">
        <v>740984.22</v>
      </c>
      <c r="K280" s="13">
        <v>705123.72</v>
      </c>
      <c r="L280" s="13">
        <v>608857.96</v>
      </c>
      <c r="M280" s="13">
        <v>976669.16</v>
      </c>
      <c r="N280" s="13">
        <v>589747.74</v>
      </c>
      <c r="O280" s="13">
        <v>642280.93000000005</v>
      </c>
    </row>
    <row r="281" spans="1:15" x14ac:dyDescent="0.25">
      <c r="A281" s="84" t="s">
        <v>58</v>
      </c>
      <c r="B281" s="84" t="s">
        <v>151</v>
      </c>
      <c r="C281" s="84" t="s">
        <v>1128</v>
      </c>
      <c r="D281" s="13">
        <v>906098.14</v>
      </c>
      <c r="E281" s="13">
        <v>843108.41</v>
      </c>
      <c r="F281" s="13">
        <v>582243.99</v>
      </c>
      <c r="G281" s="13">
        <v>614364.28</v>
      </c>
      <c r="H281" s="13">
        <v>784719.06</v>
      </c>
      <c r="I281" s="13">
        <v>700503.53</v>
      </c>
      <c r="J281" s="13">
        <v>574354.98</v>
      </c>
      <c r="K281" s="13">
        <v>443628.19</v>
      </c>
      <c r="L281" s="13">
        <v>998128.66</v>
      </c>
      <c r="M281" s="13">
        <v>645711.5</v>
      </c>
      <c r="N281" s="13">
        <v>360258.16</v>
      </c>
      <c r="O281" s="13">
        <v>314336.98</v>
      </c>
    </row>
    <row r="282" spans="1:15" x14ac:dyDescent="0.25">
      <c r="A282" s="84" t="s">
        <v>58</v>
      </c>
      <c r="B282" s="84" t="s">
        <v>151</v>
      </c>
      <c r="C282" s="84" t="s">
        <v>1129</v>
      </c>
      <c r="D282" s="13">
        <v>770161.54</v>
      </c>
      <c r="E282" s="13">
        <v>113131.61</v>
      </c>
      <c r="F282" s="13">
        <v>493925.84</v>
      </c>
      <c r="G282" s="13">
        <v>677436.6</v>
      </c>
      <c r="H282" s="13">
        <v>231016.8</v>
      </c>
      <c r="I282" s="13">
        <v>817450.54</v>
      </c>
      <c r="J282" s="13">
        <v>686598.77</v>
      </c>
      <c r="K282" s="13">
        <v>162639.74</v>
      </c>
      <c r="L282" s="13">
        <v>777867.11</v>
      </c>
      <c r="M282" s="13">
        <v>809662.55</v>
      </c>
      <c r="N282" s="13">
        <v>409057.67</v>
      </c>
      <c r="O282" s="13">
        <v>400235.79</v>
      </c>
    </row>
    <row r="283" spans="1:15" x14ac:dyDescent="0.25">
      <c r="A283" s="84" t="s">
        <v>58</v>
      </c>
      <c r="B283" s="84" t="s">
        <v>151</v>
      </c>
      <c r="C283" s="84" t="s">
        <v>1130</v>
      </c>
      <c r="D283" s="13">
        <v>179403.21</v>
      </c>
      <c r="E283" s="13">
        <v>537027.92000000004</v>
      </c>
      <c r="F283" s="13">
        <v>180434.46</v>
      </c>
      <c r="G283" s="13">
        <v>772248.48</v>
      </c>
      <c r="H283" s="13">
        <v>197362.85</v>
      </c>
      <c r="I283" s="13">
        <v>822703.83</v>
      </c>
      <c r="J283" s="13">
        <v>627268.39</v>
      </c>
      <c r="K283" s="13">
        <v>597108.94999999995</v>
      </c>
      <c r="L283" s="13">
        <v>355404.1</v>
      </c>
      <c r="M283" s="13">
        <v>302802.82</v>
      </c>
      <c r="N283" s="13">
        <v>997031.23</v>
      </c>
      <c r="O283" s="13">
        <v>994500.29</v>
      </c>
    </row>
    <row r="284" spans="1:15" x14ac:dyDescent="0.25">
      <c r="A284" s="84" t="s">
        <v>58</v>
      </c>
      <c r="B284" s="84" t="s">
        <v>151</v>
      </c>
      <c r="C284" s="84" t="s">
        <v>1131</v>
      </c>
      <c r="D284" s="13">
        <v>136444.13</v>
      </c>
      <c r="E284" s="13">
        <v>210899.82</v>
      </c>
      <c r="F284" s="13">
        <v>643326.96</v>
      </c>
      <c r="G284" s="13">
        <v>947515.84</v>
      </c>
      <c r="H284" s="13">
        <v>660539.69999999995</v>
      </c>
      <c r="I284" s="13">
        <v>166037.04</v>
      </c>
      <c r="J284" s="13">
        <v>692791.47</v>
      </c>
      <c r="K284" s="13">
        <v>890576.59</v>
      </c>
      <c r="L284" s="13">
        <v>213768.92</v>
      </c>
      <c r="M284" s="13">
        <v>914476.04</v>
      </c>
      <c r="N284" s="13">
        <v>367455.59</v>
      </c>
      <c r="O284" s="13">
        <v>620399.29</v>
      </c>
    </row>
    <row r="285" spans="1:15" x14ac:dyDescent="0.25">
      <c r="A285" s="84" t="s">
        <v>58</v>
      </c>
      <c r="B285" s="84" t="s">
        <v>151</v>
      </c>
      <c r="C285" s="84" t="s">
        <v>1132</v>
      </c>
      <c r="D285" s="13">
        <v>898859.14</v>
      </c>
      <c r="E285" s="13">
        <v>309463.2</v>
      </c>
      <c r="F285" s="13">
        <v>497004.33</v>
      </c>
      <c r="G285" s="13">
        <v>350786.65</v>
      </c>
      <c r="H285" s="13">
        <v>762936.82</v>
      </c>
      <c r="I285" s="13">
        <v>136070.45000000001</v>
      </c>
      <c r="J285" s="13">
        <v>689343.93</v>
      </c>
      <c r="K285" s="13">
        <v>365606.46</v>
      </c>
      <c r="L285" s="13">
        <v>292990.76</v>
      </c>
      <c r="M285" s="13">
        <v>826571.19</v>
      </c>
      <c r="N285" s="13">
        <v>813982.25</v>
      </c>
      <c r="O285" s="13">
        <v>398125.3</v>
      </c>
    </row>
    <row r="286" spans="1:15" x14ac:dyDescent="0.25">
      <c r="A286" s="84" t="s">
        <v>58</v>
      </c>
      <c r="B286" s="84" t="s">
        <v>151</v>
      </c>
      <c r="C286" s="84" t="s">
        <v>1133</v>
      </c>
      <c r="D286" s="13">
        <v>810508.71</v>
      </c>
      <c r="E286" s="13">
        <v>439973.82</v>
      </c>
      <c r="F286" s="13">
        <v>870532.73</v>
      </c>
      <c r="G286" s="13">
        <v>640919.44999999995</v>
      </c>
      <c r="H286" s="13">
        <v>465990.44</v>
      </c>
      <c r="I286" s="13">
        <v>902717.47</v>
      </c>
      <c r="J286" s="13">
        <v>457560.28</v>
      </c>
      <c r="K286" s="13">
        <v>128303.25</v>
      </c>
      <c r="L286" s="13">
        <v>139598.04999999999</v>
      </c>
      <c r="M286" s="13">
        <v>887482.2</v>
      </c>
      <c r="N286" s="13">
        <v>544419.37</v>
      </c>
      <c r="O286" s="13">
        <v>131004.56</v>
      </c>
    </row>
    <row r="287" spans="1:15" x14ac:dyDescent="0.25">
      <c r="A287" s="84" t="s">
        <v>58</v>
      </c>
      <c r="B287" s="84" t="s">
        <v>151</v>
      </c>
      <c r="C287" s="84" t="s">
        <v>670</v>
      </c>
      <c r="D287" s="13">
        <v>757901.23</v>
      </c>
      <c r="E287" s="13">
        <v>215762.65</v>
      </c>
      <c r="F287" s="13">
        <v>320635.96999999997</v>
      </c>
      <c r="G287" s="13">
        <v>315052.5</v>
      </c>
      <c r="H287" s="13">
        <v>246480.76</v>
      </c>
      <c r="I287" s="13">
        <v>962337.51</v>
      </c>
      <c r="J287" s="13">
        <v>366954.05</v>
      </c>
      <c r="K287" s="13">
        <v>602663.41</v>
      </c>
      <c r="L287" s="13">
        <v>637850.35</v>
      </c>
      <c r="M287" s="13">
        <v>497928.44</v>
      </c>
      <c r="N287" s="13">
        <v>932723.68</v>
      </c>
      <c r="O287" s="13">
        <v>459831.79</v>
      </c>
    </row>
    <row r="288" spans="1:15" x14ac:dyDescent="0.25">
      <c r="A288" s="84" t="s">
        <v>58</v>
      </c>
      <c r="B288" s="84" t="s">
        <v>151</v>
      </c>
      <c r="C288" s="84" t="s">
        <v>1134</v>
      </c>
      <c r="D288" s="13">
        <v>126311.56</v>
      </c>
      <c r="E288" s="13">
        <v>331487.67</v>
      </c>
      <c r="F288" s="13">
        <v>563276.46</v>
      </c>
      <c r="G288" s="13">
        <v>767230.99</v>
      </c>
      <c r="H288" s="13">
        <v>111612.85</v>
      </c>
      <c r="I288" s="13">
        <v>805804.6</v>
      </c>
      <c r="J288" s="13">
        <v>349037.24</v>
      </c>
      <c r="K288" s="13">
        <v>753744.1</v>
      </c>
      <c r="L288" s="13">
        <v>954979.98</v>
      </c>
      <c r="M288" s="13">
        <v>987749.86</v>
      </c>
      <c r="N288" s="13">
        <v>848864.23</v>
      </c>
      <c r="O288" s="13">
        <v>502542.11</v>
      </c>
    </row>
    <row r="289" spans="1:15" x14ac:dyDescent="0.25">
      <c r="A289" s="84" t="s">
        <v>58</v>
      </c>
      <c r="B289" s="84" t="s">
        <v>151</v>
      </c>
      <c r="C289" s="84" t="s">
        <v>1135</v>
      </c>
      <c r="D289" s="13">
        <v>355844.04</v>
      </c>
      <c r="E289" s="13">
        <v>993249.26</v>
      </c>
      <c r="F289" s="13">
        <v>205620.3</v>
      </c>
      <c r="G289" s="13">
        <v>206883.43</v>
      </c>
      <c r="H289" s="13">
        <v>439394.71</v>
      </c>
      <c r="I289" s="13">
        <v>425713.02</v>
      </c>
      <c r="J289" s="13">
        <v>294909.43</v>
      </c>
      <c r="K289" s="13">
        <v>330045.46000000002</v>
      </c>
      <c r="L289" s="13">
        <v>298100.28000000003</v>
      </c>
      <c r="M289" s="13">
        <v>927550.71</v>
      </c>
      <c r="N289" s="13">
        <v>487517.42</v>
      </c>
      <c r="O289" s="13">
        <v>871199.85</v>
      </c>
    </row>
    <row r="290" spans="1:15" x14ac:dyDescent="0.25">
      <c r="A290" s="84" t="s">
        <v>58</v>
      </c>
      <c r="B290" s="84" t="s">
        <v>151</v>
      </c>
      <c r="C290" s="84" t="s">
        <v>1136</v>
      </c>
      <c r="D290" s="13">
        <v>482625.97</v>
      </c>
      <c r="E290" s="13">
        <v>450002.67</v>
      </c>
      <c r="F290" s="13">
        <v>262245.75</v>
      </c>
      <c r="G290" s="13">
        <v>537070.51</v>
      </c>
      <c r="H290" s="13">
        <v>568777.31999999995</v>
      </c>
      <c r="I290" s="13">
        <v>663579.92000000004</v>
      </c>
      <c r="J290" s="13">
        <v>627825.92000000004</v>
      </c>
      <c r="K290" s="13">
        <v>245389.46</v>
      </c>
      <c r="L290" s="13">
        <v>212371.66</v>
      </c>
      <c r="M290" s="13">
        <v>365585.33</v>
      </c>
      <c r="N290" s="13">
        <v>616894.04</v>
      </c>
      <c r="O290" s="13">
        <v>341658.46</v>
      </c>
    </row>
    <row r="291" spans="1:15" x14ac:dyDescent="0.25">
      <c r="A291" s="84" t="s">
        <v>58</v>
      </c>
      <c r="B291" s="84" t="s">
        <v>151</v>
      </c>
      <c r="C291" s="84" t="s">
        <v>1137</v>
      </c>
      <c r="D291" s="13">
        <v>454740.83</v>
      </c>
      <c r="E291" s="13">
        <v>402515.11</v>
      </c>
      <c r="F291" s="13">
        <v>507191.47</v>
      </c>
      <c r="G291" s="13">
        <v>662823.88</v>
      </c>
      <c r="H291" s="13">
        <v>957279.59</v>
      </c>
      <c r="I291" s="13">
        <v>884399.54</v>
      </c>
      <c r="J291" s="13">
        <v>302458.53999999998</v>
      </c>
      <c r="K291" s="13">
        <v>383618.19</v>
      </c>
      <c r="L291" s="13">
        <v>484348.71</v>
      </c>
      <c r="M291" s="13">
        <v>623634.39</v>
      </c>
      <c r="N291" s="13">
        <v>288758.52</v>
      </c>
      <c r="O291" s="13">
        <v>754352.41</v>
      </c>
    </row>
    <row r="292" spans="1:15" x14ac:dyDescent="0.25">
      <c r="A292" s="84" t="s">
        <v>58</v>
      </c>
      <c r="B292" s="84" t="s">
        <v>151</v>
      </c>
      <c r="C292" s="84" t="s">
        <v>453</v>
      </c>
      <c r="D292" s="13">
        <v>673729.05</v>
      </c>
      <c r="E292" s="13">
        <v>568299.31999999995</v>
      </c>
      <c r="F292" s="13">
        <v>612090.32999999996</v>
      </c>
      <c r="G292" s="13">
        <v>272805.87</v>
      </c>
      <c r="H292" s="13">
        <v>477725.15</v>
      </c>
      <c r="I292" s="13">
        <v>549718.71</v>
      </c>
      <c r="J292" s="13">
        <v>288277.21000000002</v>
      </c>
      <c r="K292" s="13">
        <v>607208.06999999995</v>
      </c>
      <c r="L292" s="13">
        <v>402915.71</v>
      </c>
      <c r="M292" s="13">
        <v>384463.26</v>
      </c>
      <c r="N292" s="13">
        <v>192933.29</v>
      </c>
      <c r="O292" s="13">
        <v>465558.3</v>
      </c>
    </row>
    <row r="293" spans="1:15" x14ac:dyDescent="0.25">
      <c r="A293" s="84" t="s">
        <v>58</v>
      </c>
      <c r="B293" s="84" t="s">
        <v>151</v>
      </c>
      <c r="C293" s="84" t="s">
        <v>671</v>
      </c>
      <c r="D293" s="13">
        <v>119448.95</v>
      </c>
      <c r="E293" s="13">
        <v>976848.26</v>
      </c>
      <c r="F293" s="13">
        <v>610097.98</v>
      </c>
      <c r="G293" s="13">
        <v>819534.06</v>
      </c>
      <c r="H293" s="13">
        <v>146450.49</v>
      </c>
      <c r="I293" s="13">
        <v>995192.57</v>
      </c>
      <c r="J293" s="13">
        <v>475038.52</v>
      </c>
      <c r="K293" s="13">
        <v>474790.81</v>
      </c>
      <c r="L293" s="13">
        <v>299018.99</v>
      </c>
      <c r="M293" s="13">
        <v>981828.96</v>
      </c>
      <c r="N293" s="13">
        <v>644851.77</v>
      </c>
      <c r="O293" s="13">
        <v>680356.28</v>
      </c>
    </row>
    <row r="294" spans="1:15" x14ac:dyDescent="0.25">
      <c r="A294" s="84" t="s">
        <v>58</v>
      </c>
      <c r="B294" s="84" t="s">
        <v>151</v>
      </c>
      <c r="C294" s="84" t="s">
        <v>1138</v>
      </c>
      <c r="D294" s="13">
        <v>314306.27</v>
      </c>
      <c r="E294" s="13">
        <v>153584.92000000001</v>
      </c>
      <c r="F294" s="13">
        <v>606311.78</v>
      </c>
      <c r="G294" s="13">
        <v>438741.95</v>
      </c>
      <c r="H294" s="13">
        <v>975885.9</v>
      </c>
      <c r="I294" s="13">
        <v>485872.28</v>
      </c>
      <c r="J294" s="13">
        <v>755285.32</v>
      </c>
      <c r="K294" s="13">
        <v>374262.21</v>
      </c>
      <c r="L294" s="13">
        <v>676780.77</v>
      </c>
      <c r="M294" s="13">
        <v>371084.45</v>
      </c>
      <c r="N294" s="13">
        <v>719943.58</v>
      </c>
      <c r="O294" s="13">
        <v>753581.01</v>
      </c>
    </row>
    <row r="295" spans="1:15" x14ac:dyDescent="0.25">
      <c r="A295" s="84" t="s">
        <v>58</v>
      </c>
      <c r="B295" s="84" t="s">
        <v>151</v>
      </c>
      <c r="C295" s="84" t="s">
        <v>1139</v>
      </c>
      <c r="D295" s="13">
        <v>278925.69</v>
      </c>
      <c r="E295" s="13">
        <v>138947.65</v>
      </c>
      <c r="F295" s="13">
        <v>236311.2</v>
      </c>
      <c r="G295" s="13">
        <v>832711.6</v>
      </c>
      <c r="H295" s="13">
        <v>385554.58</v>
      </c>
      <c r="I295" s="13">
        <v>200932.61</v>
      </c>
      <c r="J295" s="13">
        <v>465441.7</v>
      </c>
      <c r="K295" s="13">
        <v>725618</v>
      </c>
      <c r="L295" s="13">
        <v>336315.25</v>
      </c>
      <c r="M295" s="13">
        <v>258315.99</v>
      </c>
      <c r="N295" s="13">
        <v>675851</v>
      </c>
      <c r="O295" s="13">
        <v>572408.34</v>
      </c>
    </row>
    <row r="296" spans="1:15" x14ac:dyDescent="0.25">
      <c r="A296" s="84" t="s">
        <v>58</v>
      </c>
      <c r="B296" s="84" t="s">
        <v>151</v>
      </c>
      <c r="C296" s="84" t="s">
        <v>1140</v>
      </c>
      <c r="D296" s="13">
        <v>258876.01</v>
      </c>
      <c r="E296" s="13">
        <v>414542.82</v>
      </c>
      <c r="F296" s="13">
        <v>827164.87</v>
      </c>
      <c r="G296" s="13">
        <v>714874.77</v>
      </c>
      <c r="H296" s="13">
        <v>181189.86</v>
      </c>
      <c r="I296" s="13">
        <v>844911.87</v>
      </c>
      <c r="J296" s="13">
        <v>514322.49</v>
      </c>
      <c r="K296" s="13">
        <v>451437.24</v>
      </c>
      <c r="L296" s="13">
        <v>706284.41</v>
      </c>
      <c r="M296" s="13">
        <v>184404.93</v>
      </c>
      <c r="N296" s="13">
        <v>231258.07</v>
      </c>
      <c r="O296" s="13">
        <v>776192.5</v>
      </c>
    </row>
    <row r="297" spans="1:15" x14ac:dyDescent="0.25">
      <c r="A297" s="84" t="s">
        <v>58</v>
      </c>
      <c r="B297" s="84" t="s">
        <v>151</v>
      </c>
      <c r="C297" s="84" t="s">
        <v>1141</v>
      </c>
      <c r="D297" s="13">
        <v>851375.5</v>
      </c>
      <c r="E297" s="13">
        <v>148800.82</v>
      </c>
      <c r="F297" s="13">
        <v>803448.21</v>
      </c>
      <c r="G297" s="13">
        <v>700314.4</v>
      </c>
      <c r="H297" s="13">
        <v>338511.77</v>
      </c>
      <c r="I297" s="13">
        <v>990896.76</v>
      </c>
      <c r="J297" s="13">
        <v>826754.54</v>
      </c>
      <c r="K297" s="13">
        <v>226132.84</v>
      </c>
      <c r="L297" s="13">
        <v>328501.43</v>
      </c>
      <c r="M297" s="13">
        <v>552279.43000000005</v>
      </c>
      <c r="N297" s="13">
        <v>571041</v>
      </c>
      <c r="O297" s="13">
        <v>964374.48</v>
      </c>
    </row>
    <row r="298" spans="1:15" x14ac:dyDescent="0.25">
      <c r="A298" s="84" t="s">
        <v>58</v>
      </c>
      <c r="B298" s="84" t="s">
        <v>151</v>
      </c>
      <c r="C298" s="84" t="s">
        <v>1142</v>
      </c>
      <c r="D298" s="13">
        <v>895852.67</v>
      </c>
      <c r="E298" s="13">
        <v>546777.61</v>
      </c>
      <c r="F298" s="13">
        <v>848001.42</v>
      </c>
      <c r="G298" s="13">
        <v>776015.86</v>
      </c>
      <c r="H298" s="13">
        <v>114947.28</v>
      </c>
      <c r="I298" s="13">
        <v>701250.02</v>
      </c>
      <c r="J298" s="13">
        <v>253325.42</v>
      </c>
      <c r="K298" s="13">
        <v>226046.82</v>
      </c>
      <c r="L298" s="13">
        <v>647020.67000000004</v>
      </c>
      <c r="M298" s="13">
        <v>330137.90000000002</v>
      </c>
      <c r="N298" s="13">
        <v>365773.42</v>
      </c>
      <c r="O298" s="13">
        <v>385069.66</v>
      </c>
    </row>
    <row r="299" spans="1:15" x14ac:dyDescent="0.25">
      <c r="A299" s="84" t="s">
        <v>58</v>
      </c>
      <c r="B299" s="84" t="s">
        <v>151</v>
      </c>
      <c r="C299" s="84" t="s">
        <v>1143</v>
      </c>
      <c r="D299" s="13">
        <v>423885.78</v>
      </c>
      <c r="E299" s="13">
        <v>871717.24</v>
      </c>
      <c r="F299" s="13">
        <v>278113.90999999997</v>
      </c>
      <c r="G299" s="13">
        <v>703180.43</v>
      </c>
      <c r="H299" s="13">
        <v>967409.83</v>
      </c>
      <c r="I299" s="13">
        <v>238259.73</v>
      </c>
      <c r="J299" s="13">
        <v>659667.96</v>
      </c>
      <c r="K299" s="13">
        <v>850498.57</v>
      </c>
      <c r="L299" s="13">
        <v>754264.5</v>
      </c>
      <c r="M299" s="13">
        <v>341711.08</v>
      </c>
      <c r="N299" s="13">
        <v>143609.06</v>
      </c>
      <c r="O299" s="13">
        <v>556750.07999999996</v>
      </c>
    </row>
    <row r="300" spans="1:15" x14ac:dyDescent="0.25">
      <c r="A300" s="84" t="s">
        <v>58</v>
      </c>
      <c r="B300" s="84" t="s">
        <v>151</v>
      </c>
      <c r="C300" s="84" t="s">
        <v>958</v>
      </c>
      <c r="D300" s="13">
        <v>966005.07</v>
      </c>
      <c r="E300" s="13">
        <v>329875.49</v>
      </c>
      <c r="F300" s="13">
        <v>451016.65</v>
      </c>
      <c r="G300" s="13">
        <v>855578.76</v>
      </c>
      <c r="H300" s="13">
        <v>205574.67</v>
      </c>
      <c r="I300" s="13">
        <v>402876.07</v>
      </c>
      <c r="J300" s="13">
        <v>709421.48</v>
      </c>
      <c r="K300" s="13">
        <v>476160.46</v>
      </c>
      <c r="L300" s="13">
        <v>280498</v>
      </c>
      <c r="M300" s="13">
        <v>251163.13</v>
      </c>
      <c r="N300" s="13">
        <v>588466.91</v>
      </c>
      <c r="O300" s="13">
        <v>281366.38</v>
      </c>
    </row>
    <row r="301" spans="1:15" x14ac:dyDescent="0.25">
      <c r="A301" s="84" t="s">
        <v>58</v>
      </c>
      <c r="B301" s="84" t="s">
        <v>151</v>
      </c>
      <c r="C301" s="84" t="s">
        <v>1144</v>
      </c>
      <c r="D301" s="13">
        <v>616631.93999999994</v>
      </c>
      <c r="E301" s="13">
        <v>493778.06</v>
      </c>
      <c r="F301" s="13">
        <v>793474.98</v>
      </c>
      <c r="G301" s="13">
        <v>239130.89</v>
      </c>
      <c r="H301" s="13">
        <v>254725.48</v>
      </c>
      <c r="I301" s="13">
        <v>827364.47</v>
      </c>
      <c r="J301" s="13">
        <v>695274.65</v>
      </c>
      <c r="K301" s="13">
        <v>998319.95</v>
      </c>
      <c r="L301" s="13">
        <v>469618.13</v>
      </c>
      <c r="M301" s="13">
        <v>189868.47</v>
      </c>
      <c r="N301" s="13">
        <v>353557.68</v>
      </c>
      <c r="O301" s="13">
        <v>158055.64000000001</v>
      </c>
    </row>
    <row r="302" spans="1:15" x14ac:dyDescent="0.25">
      <c r="A302" s="84" t="s">
        <v>58</v>
      </c>
      <c r="B302" s="84" t="s">
        <v>62</v>
      </c>
      <c r="C302" s="84" t="s">
        <v>704</v>
      </c>
      <c r="D302" s="13">
        <v>126299.4</v>
      </c>
      <c r="E302" s="13">
        <v>234767.73</v>
      </c>
      <c r="F302" s="13">
        <v>675546.41</v>
      </c>
      <c r="G302" s="13">
        <v>940873.6</v>
      </c>
      <c r="H302" s="13">
        <v>404033.38</v>
      </c>
      <c r="I302" s="13">
        <v>580616.67000000004</v>
      </c>
      <c r="J302" s="13">
        <v>228478.02</v>
      </c>
      <c r="K302" s="13">
        <v>837636.56</v>
      </c>
      <c r="L302" s="13">
        <v>896750.23</v>
      </c>
      <c r="M302" s="13">
        <v>447551.56</v>
      </c>
      <c r="N302" s="13">
        <v>601402.19999999995</v>
      </c>
      <c r="O302" s="13">
        <v>786004.4</v>
      </c>
    </row>
    <row r="303" spans="1:15" x14ac:dyDescent="0.25">
      <c r="A303" s="84" t="s">
        <v>58</v>
      </c>
      <c r="B303" s="84" t="s">
        <v>62</v>
      </c>
      <c r="C303" s="84" t="s">
        <v>525</v>
      </c>
      <c r="D303" s="13">
        <v>651655.93000000005</v>
      </c>
      <c r="E303" s="13">
        <v>483716.85</v>
      </c>
      <c r="F303" s="13">
        <v>218628.45</v>
      </c>
      <c r="G303" s="13">
        <v>799360.01</v>
      </c>
      <c r="H303" s="13">
        <v>416781.09</v>
      </c>
      <c r="I303" s="13">
        <v>393103.67</v>
      </c>
      <c r="J303" s="13">
        <v>585863.35</v>
      </c>
      <c r="K303" s="13">
        <v>708054.93</v>
      </c>
      <c r="L303" s="13">
        <v>286177.62</v>
      </c>
      <c r="M303" s="13">
        <v>719595.45</v>
      </c>
      <c r="N303" s="13">
        <v>640153.16</v>
      </c>
      <c r="O303" s="13">
        <v>935789.1</v>
      </c>
    </row>
    <row r="304" spans="1:15" x14ac:dyDescent="0.25">
      <c r="A304" s="84" t="s">
        <v>58</v>
      </c>
      <c r="B304" s="84" t="s">
        <v>62</v>
      </c>
      <c r="C304" s="84" t="s">
        <v>1145</v>
      </c>
      <c r="D304" s="13">
        <v>559870.99</v>
      </c>
      <c r="E304" s="13">
        <v>535779.49</v>
      </c>
      <c r="F304" s="13">
        <v>429499.72</v>
      </c>
      <c r="G304" s="13">
        <v>605866.61</v>
      </c>
      <c r="H304" s="13">
        <v>356067.25</v>
      </c>
      <c r="I304" s="13">
        <v>255528.33</v>
      </c>
      <c r="J304" s="13">
        <v>496388.6</v>
      </c>
      <c r="K304" s="13">
        <v>326530.46999999997</v>
      </c>
      <c r="L304" s="13">
        <v>201698.2</v>
      </c>
      <c r="M304" s="13">
        <v>329515.65000000002</v>
      </c>
      <c r="N304" s="13">
        <v>285948.78999999998</v>
      </c>
      <c r="O304" s="13">
        <v>522703.25</v>
      </c>
    </row>
    <row r="305" spans="1:15" x14ac:dyDescent="0.25">
      <c r="A305" s="84" t="s">
        <v>58</v>
      </c>
      <c r="B305" s="84" t="s">
        <v>62</v>
      </c>
      <c r="C305" s="84" t="s">
        <v>1146</v>
      </c>
      <c r="D305" s="13">
        <v>140879.07999999999</v>
      </c>
      <c r="E305" s="13">
        <v>494777.27</v>
      </c>
      <c r="F305" s="13">
        <v>866043.2</v>
      </c>
      <c r="G305" s="13">
        <v>293610.98</v>
      </c>
      <c r="H305" s="13">
        <v>517083.69</v>
      </c>
      <c r="I305" s="13">
        <v>152621.5</v>
      </c>
      <c r="J305" s="13">
        <v>502999.18</v>
      </c>
      <c r="K305" s="13">
        <v>770747.11</v>
      </c>
      <c r="L305" s="13">
        <v>649482.88</v>
      </c>
      <c r="M305" s="13">
        <v>334716.56</v>
      </c>
      <c r="N305" s="13">
        <v>144331.29</v>
      </c>
      <c r="O305" s="13">
        <v>806614.49</v>
      </c>
    </row>
    <row r="306" spans="1:15" x14ac:dyDescent="0.25">
      <c r="A306" s="84" t="s">
        <v>58</v>
      </c>
      <c r="B306" s="84" t="s">
        <v>62</v>
      </c>
      <c r="C306" s="84" t="s">
        <v>1147</v>
      </c>
      <c r="D306" s="13">
        <v>176248.03</v>
      </c>
      <c r="E306" s="13">
        <v>823062.22</v>
      </c>
      <c r="F306" s="13">
        <v>659972.53</v>
      </c>
      <c r="G306" s="13">
        <v>810988.49</v>
      </c>
      <c r="H306" s="13">
        <v>378737.58</v>
      </c>
      <c r="I306" s="13">
        <v>408786.77</v>
      </c>
      <c r="J306" s="13">
        <v>356798.24</v>
      </c>
      <c r="K306" s="13">
        <v>325499.88</v>
      </c>
      <c r="L306" s="13">
        <v>217676.02</v>
      </c>
      <c r="M306" s="13">
        <v>937915.21</v>
      </c>
      <c r="N306" s="13">
        <v>609615.97</v>
      </c>
      <c r="O306" s="13">
        <v>355343.74</v>
      </c>
    </row>
    <row r="307" spans="1:15" x14ac:dyDescent="0.25">
      <c r="A307" s="84" t="s">
        <v>58</v>
      </c>
      <c r="B307" s="84" t="s">
        <v>62</v>
      </c>
      <c r="C307" s="84" t="s">
        <v>1148</v>
      </c>
      <c r="D307" s="13">
        <v>647590.15</v>
      </c>
      <c r="E307" s="13">
        <v>682685.43999999994</v>
      </c>
      <c r="F307" s="13">
        <v>158599.85999999999</v>
      </c>
      <c r="G307" s="13">
        <v>401005.66</v>
      </c>
      <c r="H307" s="13">
        <v>684176.04</v>
      </c>
      <c r="I307" s="13">
        <v>134984.81</v>
      </c>
      <c r="J307" s="13">
        <v>789175.02</v>
      </c>
      <c r="K307" s="13">
        <v>667061.28</v>
      </c>
      <c r="L307" s="13">
        <v>588838.85</v>
      </c>
      <c r="M307" s="13">
        <v>197408.22</v>
      </c>
      <c r="N307" s="13">
        <v>404097.07</v>
      </c>
      <c r="O307" s="13">
        <v>412840.8</v>
      </c>
    </row>
    <row r="308" spans="1:15" x14ac:dyDescent="0.25">
      <c r="A308" s="84" t="s">
        <v>58</v>
      </c>
      <c r="B308" s="84" t="s">
        <v>62</v>
      </c>
      <c r="C308" s="84" t="s">
        <v>1149</v>
      </c>
      <c r="D308" s="13">
        <v>307551.03999999998</v>
      </c>
      <c r="E308" s="13">
        <v>286498.38</v>
      </c>
      <c r="F308" s="13">
        <v>992585.61</v>
      </c>
      <c r="G308" s="13">
        <v>717208.14</v>
      </c>
      <c r="H308" s="13">
        <v>882804.31</v>
      </c>
      <c r="I308" s="13">
        <v>938738.01</v>
      </c>
      <c r="J308" s="13">
        <v>671706.05</v>
      </c>
      <c r="K308" s="13">
        <v>791733.51</v>
      </c>
      <c r="L308" s="13">
        <v>318228.45</v>
      </c>
      <c r="M308" s="13">
        <v>221384.49</v>
      </c>
      <c r="N308" s="13">
        <v>599527.62</v>
      </c>
      <c r="O308" s="13">
        <v>276956.65000000002</v>
      </c>
    </row>
    <row r="309" spans="1:15" x14ac:dyDescent="0.25">
      <c r="A309" s="84" t="s">
        <v>58</v>
      </c>
      <c r="B309" s="84" t="s">
        <v>62</v>
      </c>
      <c r="C309" s="84" t="s">
        <v>1150</v>
      </c>
      <c r="D309" s="13">
        <v>128469.43</v>
      </c>
      <c r="E309" s="13">
        <v>163397.74</v>
      </c>
      <c r="F309" s="13">
        <v>483730.51</v>
      </c>
      <c r="G309" s="13">
        <v>408808.24</v>
      </c>
      <c r="H309" s="13">
        <v>925664.95</v>
      </c>
      <c r="I309" s="13">
        <v>237062.35</v>
      </c>
      <c r="J309" s="13">
        <v>685131.69</v>
      </c>
      <c r="K309" s="13">
        <v>182515.12</v>
      </c>
      <c r="L309" s="13">
        <v>938724.55</v>
      </c>
      <c r="M309" s="13">
        <v>291241.24</v>
      </c>
      <c r="N309" s="13">
        <v>743074.82</v>
      </c>
      <c r="O309" s="13">
        <v>967078.75</v>
      </c>
    </row>
    <row r="310" spans="1:15" x14ac:dyDescent="0.25">
      <c r="A310" s="84" t="s">
        <v>58</v>
      </c>
      <c r="B310" s="84" t="s">
        <v>62</v>
      </c>
      <c r="C310" s="84" t="s">
        <v>1151</v>
      </c>
      <c r="D310" s="13">
        <v>573039.75</v>
      </c>
      <c r="E310" s="13">
        <v>157254.49</v>
      </c>
      <c r="F310" s="13">
        <v>726501.54</v>
      </c>
      <c r="G310" s="13">
        <v>359934.49</v>
      </c>
      <c r="H310" s="13">
        <v>944373.86</v>
      </c>
      <c r="I310" s="13">
        <v>915170.63</v>
      </c>
      <c r="J310" s="13">
        <v>204582.25</v>
      </c>
      <c r="K310" s="13">
        <v>393193.07</v>
      </c>
      <c r="L310" s="13">
        <v>785749.49</v>
      </c>
      <c r="M310" s="13">
        <v>822327.55</v>
      </c>
      <c r="N310" s="13">
        <v>466058.05</v>
      </c>
      <c r="O310" s="13">
        <v>964719.76</v>
      </c>
    </row>
    <row r="311" spans="1:15" x14ac:dyDescent="0.25">
      <c r="A311" s="84" t="s">
        <v>58</v>
      </c>
      <c r="B311" s="84" t="s">
        <v>62</v>
      </c>
      <c r="C311" s="84" t="s">
        <v>451</v>
      </c>
      <c r="D311" s="13">
        <v>176411.97</v>
      </c>
      <c r="E311" s="13">
        <v>814641.49</v>
      </c>
      <c r="F311" s="13">
        <v>413410.04</v>
      </c>
      <c r="G311" s="13">
        <v>806847.79</v>
      </c>
      <c r="H311" s="13">
        <v>166793.24</v>
      </c>
      <c r="I311" s="13">
        <v>920548.95</v>
      </c>
      <c r="J311" s="13">
        <v>572364.13</v>
      </c>
      <c r="K311" s="13">
        <v>913853.17</v>
      </c>
      <c r="L311" s="13">
        <v>797340.31</v>
      </c>
      <c r="M311" s="13">
        <v>130605.86</v>
      </c>
      <c r="N311" s="13">
        <v>440273.37</v>
      </c>
      <c r="O311" s="13">
        <v>528687.44999999995</v>
      </c>
    </row>
    <row r="312" spans="1:15" x14ac:dyDescent="0.25">
      <c r="A312" s="84" t="s">
        <v>58</v>
      </c>
      <c r="B312" s="84" t="s">
        <v>62</v>
      </c>
      <c r="C312" s="84" t="s">
        <v>1152</v>
      </c>
      <c r="D312" s="13">
        <v>930257.5</v>
      </c>
      <c r="E312" s="13">
        <v>629296.36</v>
      </c>
      <c r="F312" s="13">
        <v>700970.91</v>
      </c>
      <c r="G312" s="13">
        <v>826633.45</v>
      </c>
      <c r="H312" s="13">
        <v>789252.77</v>
      </c>
      <c r="I312" s="13">
        <v>756882.12</v>
      </c>
      <c r="J312" s="13">
        <v>559122.82999999996</v>
      </c>
      <c r="K312" s="13">
        <v>472741.36</v>
      </c>
      <c r="L312" s="13">
        <v>409317.26</v>
      </c>
      <c r="M312" s="13">
        <v>224830.84</v>
      </c>
      <c r="N312" s="13">
        <v>289492.8</v>
      </c>
      <c r="O312" s="13">
        <v>699912.44</v>
      </c>
    </row>
    <row r="313" spans="1:15" x14ac:dyDescent="0.25">
      <c r="A313" s="84" t="s">
        <v>58</v>
      </c>
      <c r="B313" s="84" t="s">
        <v>62</v>
      </c>
      <c r="C313" s="84" t="s">
        <v>449</v>
      </c>
      <c r="D313" s="13">
        <v>897291.87</v>
      </c>
      <c r="E313" s="13">
        <v>260074.68</v>
      </c>
      <c r="F313" s="13">
        <v>718663.55</v>
      </c>
      <c r="G313" s="13">
        <v>406574.73</v>
      </c>
      <c r="H313" s="13">
        <v>966699.13</v>
      </c>
      <c r="I313" s="13">
        <v>152826.74</v>
      </c>
      <c r="J313" s="13">
        <v>252895.02</v>
      </c>
      <c r="K313" s="13">
        <v>248076.24</v>
      </c>
      <c r="L313" s="13">
        <v>600852.86</v>
      </c>
      <c r="M313" s="13">
        <v>162474.68</v>
      </c>
      <c r="N313" s="13">
        <v>366121.46</v>
      </c>
      <c r="O313" s="13">
        <v>138288.39000000001</v>
      </c>
    </row>
    <row r="314" spans="1:15" x14ac:dyDescent="0.25">
      <c r="A314" s="84" t="s">
        <v>58</v>
      </c>
      <c r="B314" s="84" t="s">
        <v>62</v>
      </c>
      <c r="C314" s="84" t="s">
        <v>450</v>
      </c>
      <c r="D314" s="13">
        <v>189619.35</v>
      </c>
      <c r="E314" s="13">
        <v>883554.94</v>
      </c>
      <c r="F314" s="13">
        <v>790736.33</v>
      </c>
      <c r="G314" s="13">
        <v>828424.16</v>
      </c>
      <c r="H314" s="13">
        <v>604020.91</v>
      </c>
      <c r="I314" s="13">
        <v>881611.32</v>
      </c>
      <c r="J314" s="13">
        <v>859459.05</v>
      </c>
      <c r="K314" s="13">
        <v>914759.03</v>
      </c>
      <c r="L314" s="13">
        <v>689738.69</v>
      </c>
      <c r="M314" s="13">
        <v>703512.02</v>
      </c>
      <c r="N314" s="13">
        <v>981190.05</v>
      </c>
      <c r="O314" s="13">
        <v>923982.57</v>
      </c>
    </row>
    <row r="315" spans="1:15" x14ac:dyDescent="0.25">
      <c r="A315" s="84" t="s">
        <v>58</v>
      </c>
      <c r="B315" s="84" t="s">
        <v>62</v>
      </c>
      <c r="C315" s="84" t="s">
        <v>1153</v>
      </c>
      <c r="D315" s="13">
        <v>248267.05</v>
      </c>
      <c r="E315" s="13">
        <v>629560.98</v>
      </c>
      <c r="F315" s="13">
        <v>770275.42</v>
      </c>
      <c r="G315" s="13">
        <v>207222.2</v>
      </c>
      <c r="H315" s="13">
        <v>219775.85</v>
      </c>
      <c r="I315" s="13">
        <v>904728.94</v>
      </c>
      <c r="J315" s="13">
        <v>301747.01</v>
      </c>
      <c r="K315" s="13">
        <v>853978.6</v>
      </c>
      <c r="L315" s="13">
        <v>138710.12</v>
      </c>
      <c r="M315" s="13">
        <v>356814</v>
      </c>
      <c r="N315" s="13">
        <v>275922.06</v>
      </c>
      <c r="O315" s="13">
        <v>184541.02</v>
      </c>
    </row>
    <row r="316" spans="1:15" x14ac:dyDescent="0.25">
      <c r="A316" s="84" t="s">
        <v>58</v>
      </c>
      <c r="B316" s="84" t="s">
        <v>62</v>
      </c>
      <c r="C316" s="84" t="s">
        <v>1154</v>
      </c>
      <c r="D316" s="13">
        <v>270568.56</v>
      </c>
      <c r="E316" s="13">
        <v>732540.23</v>
      </c>
      <c r="F316" s="13">
        <v>986855.42</v>
      </c>
      <c r="G316" s="13">
        <v>255661.18</v>
      </c>
      <c r="H316" s="13">
        <v>437947.2</v>
      </c>
      <c r="I316" s="13">
        <v>163047.18</v>
      </c>
      <c r="J316" s="13">
        <v>655795.4</v>
      </c>
      <c r="K316" s="13">
        <v>685418.02</v>
      </c>
      <c r="L316" s="13">
        <v>737892.35</v>
      </c>
      <c r="M316" s="13">
        <v>752877.36</v>
      </c>
      <c r="N316" s="13">
        <v>594874.12</v>
      </c>
      <c r="O316" s="13">
        <v>516237.05</v>
      </c>
    </row>
    <row r="317" spans="1:15" x14ac:dyDescent="0.25">
      <c r="A317" s="84" t="s">
        <v>58</v>
      </c>
      <c r="B317" s="84" t="s">
        <v>62</v>
      </c>
      <c r="C317" s="84" t="s">
        <v>1155</v>
      </c>
      <c r="D317" s="13">
        <v>494432.35</v>
      </c>
      <c r="E317" s="13">
        <v>573512.63</v>
      </c>
      <c r="F317" s="13">
        <v>473513.18</v>
      </c>
      <c r="G317" s="13">
        <v>568349.34</v>
      </c>
      <c r="H317" s="13">
        <v>851088.54</v>
      </c>
      <c r="I317" s="13">
        <v>739998.25</v>
      </c>
      <c r="J317" s="13">
        <v>428177</v>
      </c>
      <c r="K317" s="13">
        <v>644042.28</v>
      </c>
      <c r="L317" s="13">
        <v>445115.99</v>
      </c>
      <c r="M317" s="13">
        <v>414110.37</v>
      </c>
      <c r="N317" s="13">
        <v>894486.09</v>
      </c>
      <c r="O317" s="13">
        <v>664278.06999999995</v>
      </c>
    </row>
    <row r="318" spans="1:15" x14ac:dyDescent="0.25">
      <c r="A318" s="84" t="s">
        <v>58</v>
      </c>
      <c r="B318" s="84" t="s">
        <v>62</v>
      </c>
      <c r="C318" s="84" t="s">
        <v>1156</v>
      </c>
      <c r="D318" s="13">
        <v>769425.49</v>
      </c>
      <c r="E318" s="13">
        <v>186386.5</v>
      </c>
      <c r="F318" s="13">
        <v>954727.35</v>
      </c>
      <c r="G318" s="13">
        <v>952958.79</v>
      </c>
      <c r="H318" s="13">
        <v>435388.74</v>
      </c>
      <c r="I318" s="13">
        <v>335634.13</v>
      </c>
      <c r="J318" s="13">
        <v>754511.08</v>
      </c>
      <c r="K318" s="13">
        <v>474971.95</v>
      </c>
      <c r="L318" s="13">
        <v>181532.19</v>
      </c>
      <c r="M318" s="13">
        <v>985652.05</v>
      </c>
      <c r="N318" s="13">
        <v>417054.84</v>
      </c>
      <c r="O318" s="13">
        <v>703914.36</v>
      </c>
    </row>
    <row r="319" spans="1:15" x14ac:dyDescent="0.25">
      <c r="A319" s="84" t="s">
        <v>58</v>
      </c>
      <c r="B319" s="84" t="s">
        <v>62</v>
      </c>
      <c r="C319" s="84" t="s">
        <v>1157</v>
      </c>
      <c r="D319" s="13">
        <v>333450.2</v>
      </c>
      <c r="E319" s="13">
        <v>866968.37</v>
      </c>
      <c r="F319" s="13">
        <v>253031.18</v>
      </c>
      <c r="G319" s="13">
        <v>630660.55000000005</v>
      </c>
      <c r="H319" s="13">
        <v>285270.96000000002</v>
      </c>
      <c r="I319" s="13">
        <v>448023.94</v>
      </c>
      <c r="J319" s="13">
        <v>883977.91</v>
      </c>
      <c r="K319" s="13">
        <v>207024.57</v>
      </c>
      <c r="L319" s="13">
        <v>683144.13</v>
      </c>
      <c r="M319" s="13">
        <v>265803.88</v>
      </c>
      <c r="N319" s="13">
        <v>658211.37</v>
      </c>
      <c r="O319" s="13">
        <v>418924.72</v>
      </c>
    </row>
    <row r="320" spans="1:15" x14ac:dyDescent="0.25">
      <c r="A320" s="84" t="s">
        <v>58</v>
      </c>
      <c r="B320" s="84" t="s">
        <v>62</v>
      </c>
      <c r="C320" s="84" t="s">
        <v>1158</v>
      </c>
      <c r="D320" s="13">
        <v>299356.86</v>
      </c>
      <c r="E320" s="13">
        <v>997644.65</v>
      </c>
      <c r="F320" s="13">
        <v>315924.46000000002</v>
      </c>
      <c r="G320" s="13">
        <v>274387.78000000003</v>
      </c>
      <c r="H320" s="13">
        <v>191655.03</v>
      </c>
      <c r="I320" s="13">
        <v>122926.35</v>
      </c>
      <c r="J320" s="13">
        <v>148030.07999999999</v>
      </c>
      <c r="K320" s="13">
        <v>897142.57</v>
      </c>
      <c r="L320" s="13">
        <v>266489.86</v>
      </c>
      <c r="M320" s="13">
        <v>193030.38</v>
      </c>
      <c r="N320" s="13">
        <v>537655.81999999995</v>
      </c>
      <c r="O320" s="13">
        <v>920643.51</v>
      </c>
    </row>
    <row r="321" spans="1:15" x14ac:dyDescent="0.25">
      <c r="A321" s="84" t="s">
        <v>58</v>
      </c>
      <c r="B321" s="84" t="s">
        <v>62</v>
      </c>
      <c r="C321" s="84" t="s">
        <v>1159</v>
      </c>
      <c r="D321" s="13">
        <v>147927.41</v>
      </c>
      <c r="E321" s="13">
        <v>292639.88</v>
      </c>
      <c r="F321" s="13">
        <v>995137.49</v>
      </c>
      <c r="G321" s="13">
        <v>230286.95</v>
      </c>
      <c r="H321" s="13">
        <v>993079.29</v>
      </c>
      <c r="I321" s="13">
        <v>789688.72</v>
      </c>
      <c r="J321" s="13">
        <v>491133.25</v>
      </c>
      <c r="K321" s="13">
        <v>765530.4</v>
      </c>
      <c r="L321" s="13">
        <v>642480.68000000005</v>
      </c>
      <c r="M321" s="13">
        <v>993910.59</v>
      </c>
      <c r="N321" s="13">
        <v>393113.43</v>
      </c>
      <c r="O321" s="13">
        <v>564199.04</v>
      </c>
    </row>
    <row r="322" spans="1:15" x14ac:dyDescent="0.25">
      <c r="A322" s="84" t="s">
        <v>58</v>
      </c>
      <c r="B322" s="84" t="s">
        <v>62</v>
      </c>
      <c r="C322" s="84" t="s">
        <v>447</v>
      </c>
      <c r="D322" s="13">
        <v>169642.67</v>
      </c>
      <c r="E322" s="13">
        <v>844537.26</v>
      </c>
      <c r="F322" s="13">
        <v>390167.56</v>
      </c>
      <c r="G322" s="13">
        <v>434943.95</v>
      </c>
      <c r="H322" s="13">
        <v>748890.04</v>
      </c>
      <c r="I322" s="13">
        <v>714030.16</v>
      </c>
      <c r="J322" s="13">
        <v>833254.40000000002</v>
      </c>
      <c r="K322" s="13">
        <v>455085</v>
      </c>
      <c r="L322" s="13">
        <v>422461.01</v>
      </c>
      <c r="M322" s="13">
        <v>770043.51</v>
      </c>
      <c r="N322" s="13">
        <v>594384.17000000004</v>
      </c>
      <c r="O322" s="13">
        <v>405898.26</v>
      </c>
    </row>
    <row r="323" spans="1:15" x14ac:dyDescent="0.25">
      <c r="A323" s="84" t="s">
        <v>58</v>
      </c>
      <c r="B323" s="84" t="s">
        <v>62</v>
      </c>
      <c r="C323" s="84" t="s">
        <v>1160</v>
      </c>
      <c r="D323" s="13">
        <v>612581.34</v>
      </c>
      <c r="E323" s="13">
        <v>732147.03</v>
      </c>
      <c r="F323" s="13">
        <v>476745.3</v>
      </c>
      <c r="G323" s="13">
        <v>379451.88</v>
      </c>
      <c r="H323" s="13">
        <v>472513.02</v>
      </c>
      <c r="I323" s="13">
        <v>519119.46</v>
      </c>
      <c r="J323" s="13">
        <v>323456</v>
      </c>
      <c r="K323" s="13">
        <v>315108.07</v>
      </c>
      <c r="L323" s="13">
        <v>239143.19</v>
      </c>
      <c r="M323" s="13">
        <v>251375.74</v>
      </c>
      <c r="N323" s="13">
        <v>768744.06</v>
      </c>
      <c r="O323" s="13">
        <v>453514.34</v>
      </c>
    </row>
    <row r="324" spans="1:15" x14ac:dyDescent="0.25">
      <c r="A324" s="84" t="s">
        <v>58</v>
      </c>
      <c r="B324" s="84" t="s">
        <v>62</v>
      </c>
      <c r="C324" s="84" t="s">
        <v>1161</v>
      </c>
      <c r="D324" s="13">
        <v>124241.06</v>
      </c>
      <c r="E324" s="13">
        <v>548240.71</v>
      </c>
      <c r="F324" s="13">
        <v>292400.33</v>
      </c>
      <c r="G324" s="13">
        <v>652085.4</v>
      </c>
      <c r="H324" s="13">
        <v>403959.51</v>
      </c>
      <c r="I324" s="13">
        <v>228924.56</v>
      </c>
      <c r="J324" s="13">
        <v>184502.53</v>
      </c>
      <c r="K324" s="13">
        <v>389758.21</v>
      </c>
      <c r="L324" s="13">
        <v>650353.4</v>
      </c>
      <c r="M324" s="13">
        <v>189845.05</v>
      </c>
      <c r="N324" s="13">
        <v>819982.08</v>
      </c>
      <c r="O324" s="13">
        <v>622937.36</v>
      </c>
    </row>
    <row r="325" spans="1:15" x14ac:dyDescent="0.25">
      <c r="A325" s="84" t="s">
        <v>58</v>
      </c>
      <c r="B325" s="84" t="s">
        <v>62</v>
      </c>
      <c r="C325" s="84" t="s">
        <v>1162</v>
      </c>
      <c r="D325" s="13">
        <v>758859.67</v>
      </c>
      <c r="E325" s="13">
        <v>670007.06000000006</v>
      </c>
      <c r="F325" s="13">
        <v>283360.96000000002</v>
      </c>
      <c r="G325" s="13">
        <v>816487.76</v>
      </c>
      <c r="H325" s="13">
        <v>306936.59000000003</v>
      </c>
      <c r="I325" s="13">
        <v>161959.78</v>
      </c>
      <c r="J325" s="13">
        <v>506474.49</v>
      </c>
      <c r="K325" s="13">
        <v>432639.82</v>
      </c>
      <c r="L325" s="13">
        <v>641830.22</v>
      </c>
      <c r="M325" s="13">
        <v>550973.86</v>
      </c>
      <c r="N325" s="13">
        <v>814529.03</v>
      </c>
      <c r="O325" s="13">
        <v>778287.13</v>
      </c>
    </row>
    <row r="326" spans="1:15" x14ac:dyDescent="0.25">
      <c r="A326" s="84" t="s">
        <v>58</v>
      </c>
      <c r="B326" s="84" t="s">
        <v>62</v>
      </c>
      <c r="C326" s="84" t="s">
        <v>1163</v>
      </c>
      <c r="D326" s="13">
        <v>623064.27</v>
      </c>
      <c r="E326" s="13">
        <v>701181</v>
      </c>
      <c r="F326" s="13">
        <v>707140.28</v>
      </c>
      <c r="G326" s="13">
        <v>547800.4</v>
      </c>
      <c r="H326" s="13">
        <v>402874.11</v>
      </c>
      <c r="I326" s="13">
        <v>893941.15</v>
      </c>
      <c r="J326" s="13">
        <v>483936.24</v>
      </c>
      <c r="K326" s="13">
        <v>655663.92000000004</v>
      </c>
      <c r="L326" s="13">
        <v>409361.12</v>
      </c>
      <c r="M326" s="13">
        <v>732068.87</v>
      </c>
      <c r="N326" s="13">
        <v>172469.59</v>
      </c>
      <c r="O326" s="13">
        <v>451405.12</v>
      </c>
    </row>
    <row r="327" spans="1:15" x14ac:dyDescent="0.25">
      <c r="A327" s="84" t="s">
        <v>58</v>
      </c>
      <c r="B327" s="84" t="s">
        <v>62</v>
      </c>
      <c r="C327" s="84" t="s">
        <v>1164</v>
      </c>
      <c r="D327" s="13">
        <v>709337.15</v>
      </c>
      <c r="E327" s="13">
        <v>675367.97</v>
      </c>
      <c r="F327" s="13">
        <v>594954.30000000005</v>
      </c>
      <c r="G327" s="13">
        <v>886562.52</v>
      </c>
      <c r="H327" s="13">
        <v>967676.82</v>
      </c>
      <c r="I327" s="13">
        <v>302615.39</v>
      </c>
      <c r="J327" s="13">
        <v>300203.38</v>
      </c>
      <c r="K327" s="13">
        <v>485520.27</v>
      </c>
      <c r="L327" s="13">
        <v>692793.84</v>
      </c>
      <c r="M327" s="13">
        <v>456664.62</v>
      </c>
      <c r="N327" s="13">
        <v>296424.31</v>
      </c>
      <c r="O327" s="13">
        <v>283882.90000000002</v>
      </c>
    </row>
    <row r="328" spans="1:15" x14ac:dyDescent="0.25">
      <c r="A328" s="84" t="s">
        <v>58</v>
      </c>
      <c r="B328" s="84" t="s">
        <v>62</v>
      </c>
      <c r="C328" s="84" t="s">
        <v>1165</v>
      </c>
      <c r="D328" s="13">
        <v>703073.76</v>
      </c>
      <c r="E328" s="13">
        <v>627644.93000000005</v>
      </c>
      <c r="F328" s="13">
        <v>268722.25</v>
      </c>
      <c r="G328" s="13">
        <v>245966.16</v>
      </c>
      <c r="H328" s="13">
        <v>817181.05</v>
      </c>
      <c r="I328" s="13">
        <v>492392.78</v>
      </c>
      <c r="J328" s="13">
        <v>211695.95</v>
      </c>
      <c r="K328" s="13">
        <v>944421.32</v>
      </c>
      <c r="L328" s="13">
        <v>909454.19</v>
      </c>
      <c r="M328" s="13">
        <v>408310</v>
      </c>
      <c r="N328" s="13">
        <v>830780.27</v>
      </c>
      <c r="O328" s="13">
        <v>517447.07</v>
      </c>
    </row>
    <row r="329" spans="1:15" x14ac:dyDescent="0.25">
      <c r="A329" s="84" t="s">
        <v>58</v>
      </c>
      <c r="B329" s="84" t="s">
        <v>62</v>
      </c>
      <c r="C329" s="84" t="s">
        <v>1166</v>
      </c>
      <c r="D329" s="13">
        <v>836780.83</v>
      </c>
      <c r="E329" s="13">
        <v>698777.75</v>
      </c>
      <c r="F329" s="13">
        <v>274107.55</v>
      </c>
      <c r="G329" s="13">
        <v>346721.11</v>
      </c>
      <c r="H329" s="13">
        <v>654927.6</v>
      </c>
      <c r="I329" s="13">
        <v>614805.81999999995</v>
      </c>
      <c r="J329" s="13">
        <v>236103.51</v>
      </c>
      <c r="K329" s="13">
        <v>733193.8</v>
      </c>
      <c r="L329" s="13">
        <v>971416.79</v>
      </c>
      <c r="M329" s="13">
        <v>293980.75</v>
      </c>
      <c r="N329" s="13">
        <v>284179.40000000002</v>
      </c>
      <c r="O329" s="13">
        <v>115634.22</v>
      </c>
    </row>
    <row r="330" spans="1:15" x14ac:dyDescent="0.25">
      <c r="A330" s="84" t="s">
        <v>58</v>
      </c>
      <c r="B330" s="84" t="s">
        <v>62</v>
      </c>
      <c r="C330" s="84" t="s">
        <v>529</v>
      </c>
      <c r="D330" s="13">
        <v>223493.18</v>
      </c>
      <c r="E330" s="13">
        <v>366221.27</v>
      </c>
      <c r="F330" s="13">
        <v>606536.17000000004</v>
      </c>
      <c r="G330" s="13">
        <v>229427.05</v>
      </c>
      <c r="H330" s="13">
        <v>334218.44</v>
      </c>
      <c r="I330" s="13">
        <v>483064.47</v>
      </c>
      <c r="J330" s="13">
        <v>510609.48</v>
      </c>
      <c r="K330" s="13">
        <v>737268.68</v>
      </c>
      <c r="L330" s="13">
        <v>328129.64</v>
      </c>
      <c r="M330" s="13">
        <v>208712.68</v>
      </c>
      <c r="N330" s="13">
        <v>602969.66</v>
      </c>
      <c r="O330" s="13">
        <v>933463.97</v>
      </c>
    </row>
    <row r="331" spans="1:15" x14ac:dyDescent="0.25">
      <c r="A331" s="84" t="s">
        <v>58</v>
      </c>
      <c r="B331" s="84" t="s">
        <v>62</v>
      </c>
      <c r="C331" s="84" t="s">
        <v>1167</v>
      </c>
      <c r="D331" s="13">
        <v>852010.81</v>
      </c>
      <c r="E331" s="13">
        <v>431901.75</v>
      </c>
      <c r="F331" s="13">
        <v>565319.80000000005</v>
      </c>
      <c r="G331" s="13">
        <v>763728.27</v>
      </c>
      <c r="H331" s="13">
        <v>549130.30000000005</v>
      </c>
      <c r="I331" s="13">
        <v>208348.6</v>
      </c>
      <c r="J331" s="13">
        <v>189467.96</v>
      </c>
      <c r="K331" s="13">
        <v>552713.13</v>
      </c>
      <c r="L331" s="13">
        <v>942540.96</v>
      </c>
      <c r="M331" s="13">
        <v>578587.51</v>
      </c>
      <c r="N331" s="13">
        <v>385096.84</v>
      </c>
      <c r="O331" s="13">
        <v>449937.2</v>
      </c>
    </row>
    <row r="332" spans="1:15" x14ac:dyDescent="0.25">
      <c r="A332" s="84" t="s">
        <v>58</v>
      </c>
      <c r="B332" s="84" t="s">
        <v>62</v>
      </c>
      <c r="C332" s="84" t="s">
        <v>1168</v>
      </c>
      <c r="D332" s="13">
        <v>297135.27</v>
      </c>
      <c r="E332" s="13">
        <v>766488.09</v>
      </c>
      <c r="F332" s="13">
        <v>962569.2</v>
      </c>
      <c r="G332" s="13">
        <v>195637.2</v>
      </c>
      <c r="H332" s="13">
        <v>689910.49</v>
      </c>
      <c r="I332" s="13">
        <v>749848.06</v>
      </c>
      <c r="J332" s="13">
        <v>825322.97</v>
      </c>
      <c r="K332" s="13">
        <v>673622.2</v>
      </c>
      <c r="L332" s="13">
        <v>513640.21</v>
      </c>
      <c r="M332" s="13">
        <v>961460.86</v>
      </c>
      <c r="N332" s="13">
        <v>250775.66</v>
      </c>
      <c r="O332" s="13">
        <v>237799.5</v>
      </c>
    </row>
    <row r="333" spans="1:15" x14ac:dyDescent="0.25">
      <c r="A333" s="84" t="s">
        <v>58</v>
      </c>
      <c r="B333" s="84" t="s">
        <v>62</v>
      </c>
      <c r="C333" s="84" t="s">
        <v>1169</v>
      </c>
      <c r="D333" s="13">
        <v>188125.03</v>
      </c>
      <c r="E333" s="13">
        <v>913172.62</v>
      </c>
      <c r="F333" s="13">
        <v>987888.69</v>
      </c>
      <c r="G333" s="13">
        <v>914057.18</v>
      </c>
      <c r="H333" s="13">
        <v>228009.66</v>
      </c>
      <c r="I333" s="13">
        <v>297800.74</v>
      </c>
      <c r="J333" s="13">
        <v>572605.97</v>
      </c>
      <c r="K333" s="13">
        <v>387872.17</v>
      </c>
      <c r="L333" s="13">
        <v>127906.07</v>
      </c>
      <c r="M333" s="13">
        <v>860461.02</v>
      </c>
      <c r="N333" s="13">
        <v>956729.13</v>
      </c>
      <c r="O333" s="13">
        <v>817131.35</v>
      </c>
    </row>
    <row r="334" spans="1:15" x14ac:dyDescent="0.25">
      <c r="A334" s="84" t="s">
        <v>58</v>
      </c>
      <c r="B334" s="84" t="s">
        <v>62</v>
      </c>
      <c r="C334" s="84" t="s">
        <v>1170</v>
      </c>
      <c r="D334" s="13">
        <v>925065.88</v>
      </c>
      <c r="E334" s="13">
        <v>352650.67</v>
      </c>
      <c r="F334" s="13">
        <v>225098.96</v>
      </c>
      <c r="G334" s="13">
        <v>846588.53</v>
      </c>
      <c r="H334" s="13">
        <v>592410.4</v>
      </c>
      <c r="I334" s="13">
        <v>739462.12</v>
      </c>
      <c r="J334" s="13">
        <v>706220.1</v>
      </c>
      <c r="K334" s="13">
        <v>161733.62</v>
      </c>
      <c r="L334" s="13">
        <v>443948.17</v>
      </c>
      <c r="M334" s="13">
        <v>483460.17</v>
      </c>
      <c r="N334" s="13">
        <v>986471.32</v>
      </c>
      <c r="O334" s="13">
        <v>203100.04</v>
      </c>
    </row>
    <row r="335" spans="1:15" x14ac:dyDescent="0.25">
      <c r="A335" s="84" t="s">
        <v>58</v>
      </c>
      <c r="B335" s="84" t="s">
        <v>62</v>
      </c>
      <c r="C335" s="84" t="s">
        <v>1171</v>
      </c>
      <c r="D335" s="13">
        <v>998801.16</v>
      </c>
      <c r="E335" s="13">
        <v>737795.72</v>
      </c>
      <c r="F335" s="13">
        <v>611217.68000000005</v>
      </c>
      <c r="G335" s="13">
        <v>505544.85</v>
      </c>
      <c r="H335" s="13">
        <v>335085.23</v>
      </c>
      <c r="I335" s="13">
        <v>449069.32</v>
      </c>
      <c r="J335" s="13">
        <v>385492.66</v>
      </c>
      <c r="K335" s="13">
        <v>197385.14</v>
      </c>
      <c r="L335" s="13">
        <v>223304.08</v>
      </c>
      <c r="M335" s="13">
        <v>721346.13</v>
      </c>
      <c r="N335" s="13">
        <v>113557.46</v>
      </c>
      <c r="O335" s="13">
        <v>416362.36</v>
      </c>
    </row>
    <row r="336" spans="1:15" x14ac:dyDescent="0.25">
      <c r="A336" s="84" t="s">
        <v>58</v>
      </c>
      <c r="B336" s="84" t="s">
        <v>62</v>
      </c>
      <c r="C336" s="84" t="s">
        <v>1172</v>
      </c>
      <c r="D336" s="13">
        <v>579988.98</v>
      </c>
      <c r="E336" s="13">
        <v>145059.06</v>
      </c>
      <c r="F336" s="13">
        <v>260717.95</v>
      </c>
      <c r="G336" s="13">
        <v>122464.01</v>
      </c>
      <c r="H336" s="13">
        <v>843256.93</v>
      </c>
      <c r="I336" s="13">
        <v>775964.09</v>
      </c>
      <c r="J336" s="13">
        <v>970861.02</v>
      </c>
      <c r="K336" s="13">
        <v>790756.62</v>
      </c>
      <c r="L336" s="13">
        <v>124083.09</v>
      </c>
      <c r="M336" s="13">
        <v>922353.62</v>
      </c>
      <c r="N336" s="13">
        <v>925039.77</v>
      </c>
      <c r="O336" s="13">
        <v>580308.79</v>
      </c>
    </row>
    <row r="337" spans="1:15" x14ac:dyDescent="0.25">
      <c r="A337" s="84" t="s">
        <v>58</v>
      </c>
      <c r="B337" s="84" t="s">
        <v>62</v>
      </c>
      <c r="C337" s="84" t="s">
        <v>1173</v>
      </c>
      <c r="D337" s="13">
        <v>563006.02</v>
      </c>
      <c r="E337" s="13">
        <v>181753.69</v>
      </c>
      <c r="F337" s="13">
        <v>728941.54</v>
      </c>
      <c r="G337" s="13">
        <v>860941</v>
      </c>
      <c r="H337" s="13">
        <v>833912.86</v>
      </c>
      <c r="I337" s="13">
        <v>976435.83</v>
      </c>
      <c r="J337" s="13">
        <v>337692.7</v>
      </c>
      <c r="K337" s="13">
        <v>813401.52</v>
      </c>
      <c r="L337" s="13">
        <v>465088.33</v>
      </c>
      <c r="M337" s="13">
        <v>812374.21</v>
      </c>
      <c r="N337" s="13">
        <v>205215.19</v>
      </c>
      <c r="O337" s="13">
        <v>916466.83</v>
      </c>
    </row>
    <row r="338" spans="1:15" x14ac:dyDescent="0.25">
      <c r="A338" s="84" t="s">
        <v>58</v>
      </c>
      <c r="B338" s="84" t="s">
        <v>62</v>
      </c>
      <c r="C338" s="84" t="s">
        <v>1174</v>
      </c>
      <c r="D338" s="13">
        <v>490007.99</v>
      </c>
      <c r="E338" s="13">
        <v>929756.81</v>
      </c>
      <c r="F338" s="13">
        <v>887688.23</v>
      </c>
      <c r="G338" s="13">
        <v>635487.04</v>
      </c>
      <c r="H338" s="13">
        <v>493022.77</v>
      </c>
      <c r="I338" s="13">
        <v>640406.48</v>
      </c>
      <c r="J338" s="13">
        <v>879050.02</v>
      </c>
      <c r="K338" s="13">
        <v>918980.87</v>
      </c>
      <c r="L338" s="13">
        <v>966396.72</v>
      </c>
      <c r="M338" s="13">
        <v>144995.92000000001</v>
      </c>
      <c r="N338" s="13">
        <v>978383.68</v>
      </c>
      <c r="O338" s="13">
        <v>249633.02</v>
      </c>
    </row>
    <row r="339" spans="1:15" x14ac:dyDescent="0.25">
      <c r="A339" s="84" t="s">
        <v>58</v>
      </c>
      <c r="B339" s="84" t="s">
        <v>62</v>
      </c>
      <c r="C339" s="84" t="s">
        <v>1175</v>
      </c>
      <c r="D339" s="13">
        <v>877831.41</v>
      </c>
      <c r="E339" s="13">
        <v>782770.51</v>
      </c>
      <c r="F339" s="13">
        <v>460825.43</v>
      </c>
      <c r="G339" s="13">
        <v>406417.21</v>
      </c>
      <c r="H339" s="13">
        <v>337043.42</v>
      </c>
      <c r="I339" s="13">
        <v>251254.26</v>
      </c>
      <c r="J339" s="13">
        <v>468178.09</v>
      </c>
      <c r="K339" s="13">
        <v>966973.03</v>
      </c>
      <c r="L339" s="13">
        <v>445137.01</v>
      </c>
      <c r="M339" s="13">
        <v>127503.51</v>
      </c>
      <c r="N339" s="13">
        <v>612199.03</v>
      </c>
      <c r="O339" s="13">
        <v>664514.28</v>
      </c>
    </row>
    <row r="340" spans="1:15" x14ac:dyDescent="0.25">
      <c r="A340" s="84" t="s">
        <v>58</v>
      </c>
      <c r="B340" s="84" t="s">
        <v>62</v>
      </c>
      <c r="C340" s="84" t="s">
        <v>530</v>
      </c>
      <c r="D340" s="13">
        <v>508393.67</v>
      </c>
      <c r="E340" s="13">
        <v>235666.49</v>
      </c>
      <c r="F340" s="13">
        <v>319316.95</v>
      </c>
      <c r="G340" s="13">
        <v>920864.21</v>
      </c>
      <c r="H340" s="13">
        <v>889038.85</v>
      </c>
      <c r="I340" s="13">
        <v>678872.09</v>
      </c>
      <c r="J340" s="13">
        <v>292280.12</v>
      </c>
      <c r="K340" s="13">
        <v>613676.62</v>
      </c>
      <c r="L340" s="13">
        <v>723310.68</v>
      </c>
      <c r="M340" s="13">
        <v>270723.94</v>
      </c>
      <c r="N340" s="13">
        <v>633549.9</v>
      </c>
      <c r="O340" s="13">
        <v>195102.31</v>
      </c>
    </row>
    <row r="341" spans="1:15" x14ac:dyDescent="0.25">
      <c r="A341" s="84" t="s">
        <v>58</v>
      </c>
      <c r="B341" s="84" t="s">
        <v>62</v>
      </c>
      <c r="C341" s="84" t="s">
        <v>1176</v>
      </c>
      <c r="D341" s="13">
        <v>948800.52</v>
      </c>
      <c r="E341" s="13">
        <v>597346.17000000004</v>
      </c>
      <c r="F341" s="13">
        <v>321737.15000000002</v>
      </c>
      <c r="G341" s="13">
        <v>695769.91</v>
      </c>
      <c r="H341" s="13">
        <v>325253.83</v>
      </c>
      <c r="I341" s="13">
        <v>517548.78</v>
      </c>
      <c r="J341" s="13">
        <v>150572.81</v>
      </c>
      <c r="K341" s="13">
        <v>790567.34</v>
      </c>
      <c r="L341" s="13">
        <v>459015.75</v>
      </c>
      <c r="M341" s="13">
        <v>215646.03</v>
      </c>
      <c r="N341" s="13">
        <v>979205.77</v>
      </c>
      <c r="O341" s="13">
        <v>189246.96</v>
      </c>
    </row>
    <row r="342" spans="1:15" x14ac:dyDescent="0.25">
      <c r="A342" s="84" t="s">
        <v>58</v>
      </c>
      <c r="B342" s="84" t="s">
        <v>62</v>
      </c>
      <c r="C342" s="84" t="s">
        <v>1177</v>
      </c>
      <c r="D342" s="13">
        <v>170513.22</v>
      </c>
      <c r="E342" s="13">
        <v>863763.51</v>
      </c>
      <c r="F342" s="13">
        <v>226643.87</v>
      </c>
      <c r="G342" s="13">
        <v>680687.72</v>
      </c>
      <c r="H342" s="13">
        <v>705018.83</v>
      </c>
      <c r="I342" s="13">
        <v>594719.30000000005</v>
      </c>
      <c r="J342" s="13">
        <v>458773.06</v>
      </c>
      <c r="K342" s="13">
        <v>860280.97</v>
      </c>
      <c r="L342" s="13">
        <v>685668.06</v>
      </c>
      <c r="M342" s="13">
        <v>871128.49</v>
      </c>
      <c r="N342" s="13">
        <v>727144.95999999996</v>
      </c>
      <c r="O342" s="13">
        <v>445303.11</v>
      </c>
    </row>
    <row r="343" spans="1:15" x14ac:dyDescent="0.25">
      <c r="A343" s="84" t="s">
        <v>58</v>
      </c>
      <c r="B343" s="84" t="s">
        <v>62</v>
      </c>
      <c r="C343" s="84" t="s">
        <v>1178</v>
      </c>
      <c r="D343" s="13">
        <v>557925.18000000005</v>
      </c>
      <c r="E343" s="13">
        <v>177587.57</v>
      </c>
      <c r="F343" s="13">
        <v>795275.41</v>
      </c>
      <c r="G343" s="13">
        <v>551434.14</v>
      </c>
      <c r="H343" s="13">
        <v>519586.95</v>
      </c>
      <c r="I343" s="13">
        <v>552153.9</v>
      </c>
      <c r="J343" s="13">
        <v>501657.11</v>
      </c>
      <c r="K343" s="13">
        <v>640452.41</v>
      </c>
      <c r="L343" s="13">
        <v>286462.15999999997</v>
      </c>
      <c r="M343" s="13">
        <v>274523.65999999997</v>
      </c>
      <c r="N343" s="13">
        <v>779912.59</v>
      </c>
      <c r="O343" s="13">
        <v>158789.04</v>
      </c>
    </row>
    <row r="344" spans="1:15" x14ac:dyDescent="0.25">
      <c r="A344" s="84" t="s">
        <v>58</v>
      </c>
      <c r="B344" s="84" t="s">
        <v>62</v>
      </c>
      <c r="C344" s="84" t="s">
        <v>1179</v>
      </c>
      <c r="D344" s="13">
        <v>374308.39</v>
      </c>
      <c r="E344" s="13">
        <v>522682.95</v>
      </c>
      <c r="F344" s="13">
        <v>153748.04999999999</v>
      </c>
      <c r="G344" s="13">
        <v>410047.11</v>
      </c>
      <c r="H344" s="13">
        <v>364920.4</v>
      </c>
      <c r="I344" s="13">
        <v>272145.65000000002</v>
      </c>
      <c r="J344" s="13">
        <v>173931.18</v>
      </c>
      <c r="K344" s="13">
        <v>886630.78</v>
      </c>
      <c r="L344" s="13">
        <v>913621.79</v>
      </c>
      <c r="M344" s="13">
        <v>546462.62</v>
      </c>
      <c r="N344" s="13">
        <v>387356.74</v>
      </c>
      <c r="O344" s="13">
        <v>566274.49</v>
      </c>
    </row>
    <row r="345" spans="1:15" x14ac:dyDescent="0.25">
      <c r="A345" s="84" t="s">
        <v>58</v>
      </c>
      <c r="B345" s="84" t="s">
        <v>62</v>
      </c>
      <c r="C345" s="84" t="s">
        <v>1180</v>
      </c>
      <c r="D345" s="13">
        <v>455871.7</v>
      </c>
      <c r="E345" s="13">
        <v>139754.41</v>
      </c>
      <c r="F345" s="13">
        <v>637267.43000000005</v>
      </c>
      <c r="G345" s="13">
        <v>642309.54</v>
      </c>
      <c r="H345" s="13">
        <v>617196.01</v>
      </c>
      <c r="I345" s="13">
        <v>693955.71</v>
      </c>
      <c r="J345" s="13">
        <v>739146.83</v>
      </c>
      <c r="K345" s="13">
        <v>640977.92000000004</v>
      </c>
      <c r="L345" s="13">
        <v>715087.19</v>
      </c>
      <c r="M345" s="13">
        <v>114158.46</v>
      </c>
      <c r="N345" s="13">
        <v>774079.79</v>
      </c>
      <c r="O345" s="13">
        <v>997540.93</v>
      </c>
    </row>
    <row r="346" spans="1:15" x14ac:dyDescent="0.25">
      <c r="A346" s="84" t="s">
        <v>58</v>
      </c>
      <c r="B346" s="84" t="s">
        <v>62</v>
      </c>
      <c r="C346" s="84" t="s">
        <v>1181</v>
      </c>
      <c r="D346" s="13">
        <v>959297.31</v>
      </c>
      <c r="E346" s="13">
        <v>181917.14</v>
      </c>
      <c r="F346" s="13">
        <v>497235.74</v>
      </c>
      <c r="G346" s="13">
        <v>891933.95</v>
      </c>
      <c r="H346" s="13">
        <v>842714.63</v>
      </c>
      <c r="I346" s="13">
        <v>623360.30000000005</v>
      </c>
      <c r="J346" s="13">
        <v>667883.31000000006</v>
      </c>
      <c r="K346" s="13">
        <v>440285.6</v>
      </c>
      <c r="L346" s="13">
        <v>338829.52</v>
      </c>
      <c r="M346" s="13">
        <v>261274.34</v>
      </c>
      <c r="N346" s="13">
        <v>501166.61</v>
      </c>
      <c r="O346" s="13">
        <v>233762.39</v>
      </c>
    </row>
    <row r="347" spans="1:15" x14ac:dyDescent="0.25">
      <c r="A347" s="84" t="s">
        <v>58</v>
      </c>
      <c r="B347" s="84" t="s">
        <v>62</v>
      </c>
      <c r="C347" s="84" t="s">
        <v>1182</v>
      </c>
      <c r="D347" s="13">
        <v>783735</v>
      </c>
      <c r="E347" s="13">
        <v>221798.76</v>
      </c>
      <c r="F347" s="13">
        <v>181746.91</v>
      </c>
      <c r="G347" s="13">
        <v>492121.81</v>
      </c>
      <c r="H347" s="13">
        <v>559800.46</v>
      </c>
      <c r="I347" s="13">
        <v>290737.14</v>
      </c>
      <c r="J347" s="13">
        <v>446922.88</v>
      </c>
      <c r="K347" s="13">
        <v>133581.23000000001</v>
      </c>
      <c r="L347" s="13">
        <v>890627.99</v>
      </c>
      <c r="M347" s="13">
        <v>471695.82</v>
      </c>
      <c r="N347" s="13">
        <v>783831.53</v>
      </c>
      <c r="O347" s="13">
        <v>798106.45</v>
      </c>
    </row>
    <row r="348" spans="1:15" x14ac:dyDescent="0.25">
      <c r="A348" s="84" t="s">
        <v>58</v>
      </c>
      <c r="B348" s="84" t="s">
        <v>62</v>
      </c>
      <c r="C348" s="84" t="s">
        <v>1183</v>
      </c>
      <c r="D348" s="13">
        <v>681534.44</v>
      </c>
      <c r="E348" s="13">
        <v>576368.01</v>
      </c>
      <c r="F348" s="13">
        <v>508968.79</v>
      </c>
      <c r="G348" s="13">
        <v>990015.01</v>
      </c>
      <c r="H348" s="13">
        <v>419276.26</v>
      </c>
      <c r="I348" s="13">
        <v>350028.54</v>
      </c>
      <c r="J348" s="13">
        <v>649170.38</v>
      </c>
      <c r="K348" s="13">
        <v>598968.99</v>
      </c>
      <c r="L348" s="13">
        <v>766869.15</v>
      </c>
      <c r="M348" s="13">
        <v>903059.33</v>
      </c>
      <c r="N348" s="13">
        <v>140437.68</v>
      </c>
      <c r="O348" s="13">
        <v>712897.87</v>
      </c>
    </row>
    <row r="349" spans="1:15" x14ac:dyDescent="0.25">
      <c r="A349" s="84" t="s">
        <v>58</v>
      </c>
      <c r="B349" s="84" t="s">
        <v>62</v>
      </c>
      <c r="C349" s="84" t="s">
        <v>1184</v>
      </c>
      <c r="D349" s="13">
        <v>943778.47</v>
      </c>
      <c r="E349" s="13">
        <v>294010.93</v>
      </c>
      <c r="F349" s="13">
        <v>389491.53</v>
      </c>
      <c r="G349" s="13">
        <v>121680.95</v>
      </c>
      <c r="H349" s="13">
        <v>409974.69</v>
      </c>
      <c r="I349" s="13">
        <v>473660.8</v>
      </c>
      <c r="J349" s="13">
        <v>904890.22</v>
      </c>
      <c r="K349" s="13">
        <v>351234.76</v>
      </c>
      <c r="L349" s="13">
        <v>653677.57999999996</v>
      </c>
      <c r="M349" s="13">
        <v>158990.35</v>
      </c>
      <c r="N349" s="13">
        <v>286541.88</v>
      </c>
      <c r="O349" s="13">
        <v>410305.14</v>
      </c>
    </row>
    <row r="350" spans="1:15" x14ac:dyDescent="0.25">
      <c r="A350" s="84" t="s">
        <v>58</v>
      </c>
      <c r="B350" s="84" t="s">
        <v>62</v>
      </c>
      <c r="C350" s="84" t="s">
        <v>1185</v>
      </c>
      <c r="D350" s="13">
        <v>419169.53</v>
      </c>
      <c r="E350" s="13">
        <v>704001.24</v>
      </c>
      <c r="F350" s="13">
        <v>570469</v>
      </c>
      <c r="G350" s="13">
        <v>127329.55</v>
      </c>
      <c r="H350" s="13">
        <v>122378.25</v>
      </c>
      <c r="I350" s="13">
        <v>965512.89</v>
      </c>
      <c r="J350" s="13">
        <v>792969.54</v>
      </c>
      <c r="K350" s="13">
        <v>557075.56999999995</v>
      </c>
      <c r="L350" s="13">
        <v>278964.13</v>
      </c>
      <c r="M350" s="13">
        <v>710902.43</v>
      </c>
      <c r="N350" s="13">
        <v>998585.29</v>
      </c>
      <c r="O350" s="13">
        <v>409905.75</v>
      </c>
    </row>
    <row r="351" spans="1:15" x14ac:dyDescent="0.25">
      <c r="A351" s="84" t="s">
        <v>58</v>
      </c>
      <c r="B351" s="84" t="s">
        <v>62</v>
      </c>
      <c r="C351" s="84" t="s">
        <v>1186</v>
      </c>
      <c r="D351" s="13">
        <v>962906.59</v>
      </c>
      <c r="E351" s="13">
        <v>173004.58</v>
      </c>
      <c r="F351" s="13">
        <v>205890.96</v>
      </c>
      <c r="G351" s="13">
        <v>882563.78</v>
      </c>
      <c r="H351" s="13">
        <v>251075.26</v>
      </c>
      <c r="I351" s="13">
        <v>700516.18</v>
      </c>
      <c r="J351" s="13">
        <v>705544.89</v>
      </c>
      <c r="K351" s="13">
        <v>912375.19</v>
      </c>
      <c r="L351" s="13">
        <v>881141.32</v>
      </c>
      <c r="M351" s="13">
        <v>618182.07999999996</v>
      </c>
      <c r="N351" s="13">
        <v>986285.96</v>
      </c>
      <c r="O351" s="13">
        <v>988171.57</v>
      </c>
    </row>
    <row r="352" spans="1:15" x14ac:dyDescent="0.25">
      <c r="A352" s="84" t="s">
        <v>58</v>
      </c>
      <c r="B352" s="84" t="s">
        <v>62</v>
      </c>
      <c r="C352" s="84" t="s">
        <v>1187</v>
      </c>
      <c r="D352" s="13">
        <v>865176.83</v>
      </c>
      <c r="E352" s="13">
        <v>357471.54</v>
      </c>
      <c r="F352" s="13">
        <v>786779.65</v>
      </c>
      <c r="G352" s="13">
        <v>675857.51</v>
      </c>
      <c r="H352" s="13">
        <v>135657.37</v>
      </c>
      <c r="I352" s="13">
        <v>559280.99</v>
      </c>
      <c r="J352" s="13">
        <v>544187.41</v>
      </c>
      <c r="K352" s="13">
        <v>432626.21</v>
      </c>
      <c r="L352" s="13">
        <v>148356.54</v>
      </c>
      <c r="M352" s="13">
        <v>560706.54</v>
      </c>
      <c r="N352" s="13">
        <v>526124.98</v>
      </c>
      <c r="O352" s="13">
        <v>703670.14</v>
      </c>
    </row>
    <row r="353" spans="1:15" x14ac:dyDescent="0.25">
      <c r="A353" s="84" t="s">
        <v>58</v>
      </c>
      <c r="B353" s="84" t="s">
        <v>62</v>
      </c>
      <c r="C353" s="84" t="s">
        <v>1188</v>
      </c>
      <c r="D353" s="13">
        <v>633339.80000000005</v>
      </c>
      <c r="E353" s="13">
        <v>685974.77</v>
      </c>
      <c r="F353" s="13">
        <v>731132.94</v>
      </c>
      <c r="G353" s="13">
        <v>303292.43</v>
      </c>
      <c r="H353" s="13">
        <v>278269.65999999997</v>
      </c>
      <c r="I353" s="13">
        <v>837253.78</v>
      </c>
      <c r="J353" s="13">
        <v>520221.83</v>
      </c>
      <c r="K353" s="13">
        <v>228648.32000000001</v>
      </c>
      <c r="L353" s="13">
        <v>475645.18</v>
      </c>
      <c r="M353" s="13">
        <v>426235.35</v>
      </c>
      <c r="N353" s="13">
        <v>621930.43999999994</v>
      </c>
      <c r="O353" s="13">
        <v>200312.76</v>
      </c>
    </row>
    <row r="354" spans="1:15" x14ac:dyDescent="0.25">
      <c r="A354" s="84" t="s">
        <v>58</v>
      </c>
      <c r="B354" s="84" t="s">
        <v>62</v>
      </c>
      <c r="C354" s="84" t="s">
        <v>1189</v>
      </c>
      <c r="D354" s="13">
        <v>619505.1</v>
      </c>
      <c r="E354" s="13">
        <v>189169.06</v>
      </c>
      <c r="F354" s="13">
        <v>902061.89</v>
      </c>
      <c r="G354" s="13">
        <v>400430.18</v>
      </c>
      <c r="H354" s="13">
        <v>985872.35</v>
      </c>
      <c r="I354" s="13">
        <v>137895.92000000001</v>
      </c>
      <c r="J354" s="13">
        <v>720925.8</v>
      </c>
      <c r="K354" s="13">
        <v>355481.75</v>
      </c>
      <c r="L354" s="13">
        <v>914773.03</v>
      </c>
      <c r="M354" s="13">
        <v>777961.91</v>
      </c>
      <c r="N354" s="13">
        <v>249453.23</v>
      </c>
      <c r="O354" s="13">
        <v>226404.86</v>
      </c>
    </row>
    <row r="355" spans="1:15" x14ac:dyDescent="0.25">
      <c r="A355" s="84" t="s">
        <v>58</v>
      </c>
      <c r="B355" s="84" t="s">
        <v>62</v>
      </c>
      <c r="C355" s="84" t="s">
        <v>1190</v>
      </c>
      <c r="D355" s="13">
        <v>490166.37</v>
      </c>
      <c r="E355" s="13">
        <v>870911</v>
      </c>
      <c r="F355" s="13">
        <v>780963.68</v>
      </c>
      <c r="G355" s="13">
        <v>161918.54</v>
      </c>
      <c r="H355" s="13">
        <v>426159.6</v>
      </c>
      <c r="I355" s="13">
        <v>772213.84</v>
      </c>
      <c r="J355" s="13">
        <v>122461.61</v>
      </c>
      <c r="K355" s="13">
        <v>494221.34</v>
      </c>
      <c r="L355" s="13">
        <v>370697.65</v>
      </c>
      <c r="M355" s="13">
        <v>912055.75</v>
      </c>
      <c r="N355" s="13">
        <v>397380.33</v>
      </c>
      <c r="O355" s="13">
        <v>759622.31</v>
      </c>
    </row>
    <row r="356" spans="1:15" x14ac:dyDescent="0.25">
      <c r="A356" s="84" t="s">
        <v>58</v>
      </c>
      <c r="B356" s="84" t="s">
        <v>62</v>
      </c>
      <c r="C356" s="84" t="s">
        <v>1191</v>
      </c>
      <c r="D356" s="13">
        <v>435992.39</v>
      </c>
      <c r="E356" s="13">
        <v>925216.29</v>
      </c>
      <c r="F356" s="13">
        <v>622649.49</v>
      </c>
      <c r="G356" s="13">
        <v>248109.05</v>
      </c>
      <c r="H356" s="13">
        <v>964941.13</v>
      </c>
      <c r="I356" s="13">
        <v>534012.94999999995</v>
      </c>
      <c r="J356" s="13">
        <v>328442</v>
      </c>
      <c r="K356" s="13">
        <v>361698.28</v>
      </c>
      <c r="L356" s="13">
        <v>371358.64</v>
      </c>
      <c r="M356" s="13">
        <v>747978.87</v>
      </c>
      <c r="N356" s="13">
        <v>258323.76</v>
      </c>
      <c r="O356" s="13">
        <v>531433.37</v>
      </c>
    </row>
    <row r="357" spans="1:15" x14ac:dyDescent="0.25">
      <c r="A357" s="84" t="s">
        <v>58</v>
      </c>
      <c r="B357" s="84" t="s">
        <v>62</v>
      </c>
      <c r="C357" s="84" t="s">
        <v>452</v>
      </c>
      <c r="D357" s="13">
        <v>164137.31</v>
      </c>
      <c r="E357" s="13">
        <v>443847.97</v>
      </c>
      <c r="F357" s="13">
        <v>480765.27</v>
      </c>
      <c r="G357" s="13">
        <v>501706.26</v>
      </c>
      <c r="H357" s="13">
        <v>275572.24</v>
      </c>
      <c r="I357" s="13">
        <v>457581.83</v>
      </c>
      <c r="J357" s="13">
        <v>775421.88</v>
      </c>
      <c r="K357" s="13">
        <v>394456.79</v>
      </c>
      <c r="L357" s="13">
        <v>503493.57</v>
      </c>
      <c r="M357" s="13">
        <v>363481.54</v>
      </c>
      <c r="N357" s="13">
        <v>703050.55</v>
      </c>
      <c r="O357" s="13">
        <v>976428.38</v>
      </c>
    </row>
    <row r="358" spans="1:15" x14ac:dyDescent="0.25">
      <c r="A358" s="84" t="s">
        <v>58</v>
      </c>
      <c r="B358" s="84" t="s">
        <v>62</v>
      </c>
      <c r="C358" s="84" t="s">
        <v>1192</v>
      </c>
      <c r="D358" s="13">
        <v>842914.51</v>
      </c>
      <c r="E358" s="13">
        <v>652141.85</v>
      </c>
      <c r="F358" s="13">
        <v>930595.74</v>
      </c>
      <c r="G358" s="13">
        <v>959492.46</v>
      </c>
      <c r="H358" s="13">
        <v>153311.73000000001</v>
      </c>
      <c r="I358" s="13">
        <v>958542.5</v>
      </c>
      <c r="J358" s="13">
        <v>159595.37</v>
      </c>
      <c r="K358" s="13">
        <v>697020.81</v>
      </c>
      <c r="L358" s="13">
        <v>884504.63</v>
      </c>
      <c r="M358" s="13">
        <v>248314.46</v>
      </c>
      <c r="N358" s="13">
        <v>391060.47999999998</v>
      </c>
      <c r="O358" s="13">
        <v>287367.51</v>
      </c>
    </row>
    <row r="359" spans="1:15" x14ac:dyDescent="0.25">
      <c r="A359" s="84" t="s">
        <v>58</v>
      </c>
      <c r="B359" s="84" t="s">
        <v>62</v>
      </c>
      <c r="C359" s="84" t="s">
        <v>1193</v>
      </c>
      <c r="D359" s="13">
        <v>521276.41</v>
      </c>
      <c r="E359" s="13">
        <v>448318.49</v>
      </c>
      <c r="F359" s="13">
        <v>634295.97</v>
      </c>
      <c r="G359" s="13">
        <v>765118.17</v>
      </c>
      <c r="H359" s="13">
        <v>641195.43999999994</v>
      </c>
      <c r="I359" s="13">
        <v>658217.81999999995</v>
      </c>
      <c r="J359" s="13">
        <v>489594.23</v>
      </c>
      <c r="K359" s="13">
        <v>808515.1</v>
      </c>
      <c r="L359" s="13">
        <v>693992.42</v>
      </c>
      <c r="M359" s="13">
        <v>837344.53</v>
      </c>
      <c r="N359" s="13">
        <v>913318.3</v>
      </c>
      <c r="O359" s="13">
        <v>399446.28</v>
      </c>
    </row>
    <row r="360" spans="1:15" x14ac:dyDescent="0.25">
      <c r="A360" s="84" t="s">
        <v>58</v>
      </c>
      <c r="B360" s="84" t="s">
        <v>62</v>
      </c>
      <c r="C360" s="84" t="s">
        <v>1194</v>
      </c>
      <c r="D360" s="13">
        <v>839641.22</v>
      </c>
      <c r="E360" s="13">
        <v>558799.19999999995</v>
      </c>
      <c r="F360" s="13">
        <v>859166.36</v>
      </c>
      <c r="G360" s="13">
        <v>595542.22</v>
      </c>
      <c r="H360" s="13">
        <v>481317.74</v>
      </c>
      <c r="I360" s="13">
        <v>360826.44</v>
      </c>
      <c r="J360" s="13">
        <v>707814.83</v>
      </c>
      <c r="K360" s="13">
        <v>207139.20000000001</v>
      </c>
      <c r="L360" s="13">
        <v>822509.95</v>
      </c>
      <c r="M360" s="13">
        <v>728723.74</v>
      </c>
      <c r="N360" s="13">
        <v>453600.11</v>
      </c>
      <c r="O360" s="13">
        <v>667558.73</v>
      </c>
    </row>
    <row r="361" spans="1:15" x14ac:dyDescent="0.25">
      <c r="A361" s="84" t="s">
        <v>58</v>
      </c>
      <c r="B361" s="84" t="s">
        <v>62</v>
      </c>
      <c r="C361" s="84" t="s">
        <v>1195</v>
      </c>
      <c r="D361" s="13">
        <v>153783.82</v>
      </c>
      <c r="E361" s="13">
        <v>852393.16</v>
      </c>
      <c r="F361" s="13">
        <v>623900.22</v>
      </c>
      <c r="G361" s="13">
        <v>522373.19</v>
      </c>
      <c r="H361" s="13">
        <v>507045.84</v>
      </c>
      <c r="I361" s="13">
        <v>338488.6</v>
      </c>
      <c r="J361" s="13">
        <v>485260.08</v>
      </c>
      <c r="K361" s="13">
        <v>871759.08</v>
      </c>
      <c r="L361" s="13">
        <v>967067.72</v>
      </c>
      <c r="M361" s="13">
        <v>494889.48</v>
      </c>
      <c r="N361" s="13">
        <v>590269.03</v>
      </c>
      <c r="O361" s="13">
        <v>610628.79</v>
      </c>
    </row>
    <row r="362" spans="1:15" x14ac:dyDescent="0.25">
      <c r="A362" s="84" t="s">
        <v>58</v>
      </c>
      <c r="B362" s="84" t="s">
        <v>62</v>
      </c>
      <c r="C362" s="84" t="s">
        <v>1196</v>
      </c>
      <c r="D362" s="13">
        <v>794767.52</v>
      </c>
      <c r="E362" s="13">
        <v>165161.34</v>
      </c>
      <c r="F362" s="13">
        <v>830325.6</v>
      </c>
      <c r="G362" s="13">
        <v>985123.97</v>
      </c>
      <c r="H362" s="13">
        <v>551206.18000000005</v>
      </c>
      <c r="I362" s="13">
        <v>855715.02</v>
      </c>
      <c r="J362" s="13">
        <v>772413.29</v>
      </c>
      <c r="K362" s="13">
        <v>243345.29</v>
      </c>
      <c r="L362" s="13">
        <v>344105.74</v>
      </c>
      <c r="M362" s="13">
        <v>938482.01</v>
      </c>
      <c r="N362" s="13">
        <v>691358.02</v>
      </c>
      <c r="O362" s="13">
        <v>863184.16</v>
      </c>
    </row>
    <row r="363" spans="1:15" x14ac:dyDescent="0.25">
      <c r="A363" s="84" t="s">
        <v>58</v>
      </c>
      <c r="B363" s="84" t="s">
        <v>62</v>
      </c>
      <c r="C363" s="84" t="s">
        <v>1197</v>
      </c>
      <c r="D363" s="13">
        <v>602388.37</v>
      </c>
      <c r="E363" s="13">
        <v>859764.1</v>
      </c>
      <c r="F363" s="13">
        <v>705025.36</v>
      </c>
      <c r="G363" s="13">
        <v>398186.14</v>
      </c>
      <c r="H363" s="13">
        <v>691276.25</v>
      </c>
      <c r="I363" s="13">
        <v>613739.73</v>
      </c>
      <c r="J363" s="13">
        <v>479909.05</v>
      </c>
      <c r="K363" s="13">
        <v>598339.75</v>
      </c>
      <c r="L363" s="13">
        <v>327982.34999999998</v>
      </c>
      <c r="M363" s="13">
        <v>335356.64</v>
      </c>
      <c r="N363" s="13">
        <v>462586.13</v>
      </c>
      <c r="O363" s="13">
        <v>566587.92000000004</v>
      </c>
    </row>
    <row r="364" spans="1:15" x14ac:dyDescent="0.25">
      <c r="A364" s="84" t="s">
        <v>58</v>
      </c>
      <c r="B364" s="84" t="s">
        <v>62</v>
      </c>
      <c r="C364" s="84" t="s">
        <v>1198</v>
      </c>
      <c r="D364" s="13">
        <v>848812.08</v>
      </c>
      <c r="E364" s="13">
        <v>546973.54</v>
      </c>
      <c r="F364" s="13">
        <v>229087.11</v>
      </c>
      <c r="G364" s="13">
        <v>162855.9</v>
      </c>
      <c r="H364" s="13">
        <v>376853.79</v>
      </c>
      <c r="I364" s="13">
        <v>960468.9</v>
      </c>
      <c r="J364" s="13">
        <v>639312.44999999995</v>
      </c>
      <c r="K364" s="13">
        <v>392221.95</v>
      </c>
      <c r="L364" s="13">
        <v>907522.82</v>
      </c>
      <c r="M364" s="13">
        <v>180247.4</v>
      </c>
      <c r="N364" s="13">
        <v>936223.58</v>
      </c>
      <c r="O364" s="13">
        <v>616354.43999999994</v>
      </c>
    </row>
    <row r="365" spans="1:15" x14ac:dyDescent="0.25">
      <c r="A365" s="84" t="s">
        <v>58</v>
      </c>
      <c r="B365" s="84" t="s">
        <v>62</v>
      </c>
      <c r="C365" s="84" t="s">
        <v>1199</v>
      </c>
      <c r="D365" s="13">
        <v>255923.78</v>
      </c>
      <c r="E365" s="13">
        <v>349033.94</v>
      </c>
      <c r="F365" s="13">
        <v>908120.55</v>
      </c>
      <c r="G365" s="13">
        <v>468338.36</v>
      </c>
      <c r="H365" s="13">
        <v>815311.95</v>
      </c>
      <c r="I365" s="13">
        <v>506177.47</v>
      </c>
      <c r="J365" s="13">
        <v>250928.8</v>
      </c>
      <c r="K365" s="13">
        <v>232266.86</v>
      </c>
      <c r="L365" s="13">
        <v>577458.61</v>
      </c>
      <c r="M365" s="13">
        <v>990653.04</v>
      </c>
      <c r="N365" s="13">
        <v>622708.31000000006</v>
      </c>
      <c r="O365" s="13">
        <v>535311.67000000004</v>
      </c>
    </row>
    <row r="366" spans="1:15" x14ac:dyDescent="0.25">
      <c r="A366" s="84" t="s">
        <v>58</v>
      </c>
      <c r="B366" s="84" t="s">
        <v>62</v>
      </c>
      <c r="C366" s="84" t="s">
        <v>1200</v>
      </c>
      <c r="D366" s="13">
        <v>841429.03</v>
      </c>
      <c r="E366" s="13">
        <v>818356.11</v>
      </c>
      <c r="F366" s="13">
        <v>496951.62</v>
      </c>
      <c r="G366" s="13">
        <v>409402.68</v>
      </c>
      <c r="H366" s="13">
        <v>968451.77</v>
      </c>
      <c r="I366" s="13">
        <v>635305.32999999996</v>
      </c>
      <c r="J366" s="13">
        <v>349987.9</v>
      </c>
      <c r="K366" s="13">
        <v>617832.24</v>
      </c>
      <c r="L366" s="13">
        <v>268707.18</v>
      </c>
      <c r="M366" s="13">
        <v>996881.29</v>
      </c>
      <c r="N366" s="13">
        <v>813651.07</v>
      </c>
      <c r="O366" s="13">
        <v>903426.98</v>
      </c>
    </row>
    <row r="367" spans="1:15" x14ac:dyDescent="0.25">
      <c r="A367" s="84" t="s">
        <v>58</v>
      </c>
      <c r="B367" s="84" t="s">
        <v>62</v>
      </c>
      <c r="C367" s="84" t="s">
        <v>1201</v>
      </c>
      <c r="D367" s="13">
        <v>939521.87</v>
      </c>
      <c r="E367" s="13">
        <v>406368.73</v>
      </c>
      <c r="F367" s="13">
        <v>741250.77</v>
      </c>
      <c r="G367" s="13">
        <v>447199.14</v>
      </c>
      <c r="H367" s="13">
        <v>233387.36</v>
      </c>
      <c r="I367" s="13">
        <v>987550.13</v>
      </c>
      <c r="J367" s="13">
        <v>529312.11</v>
      </c>
      <c r="K367" s="13">
        <v>819292.87</v>
      </c>
      <c r="L367" s="13">
        <v>825250.41</v>
      </c>
      <c r="M367" s="13">
        <v>897671.78</v>
      </c>
      <c r="N367" s="13">
        <v>971428.32</v>
      </c>
      <c r="O367" s="13">
        <v>802204.09</v>
      </c>
    </row>
    <row r="368" spans="1:15" x14ac:dyDescent="0.25">
      <c r="A368" s="84" t="s">
        <v>58</v>
      </c>
      <c r="B368" s="84" t="s">
        <v>62</v>
      </c>
      <c r="C368" s="84" t="s">
        <v>1202</v>
      </c>
      <c r="D368" s="13">
        <v>960891.31</v>
      </c>
      <c r="E368" s="13">
        <v>630435.22</v>
      </c>
      <c r="F368" s="13">
        <v>564691.63</v>
      </c>
      <c r="G368" s="13">
        <v>587648.76</v>
      </c>
      <c r="H368" s="13">
        <v>605680.18999999994</v>
      </c>
      <c r="I368" s="13">
        <v>831247.8</v>
      </c>
      <c r="J368" s="13">
        <v>339115.03</v>
      </c>
      <c r="K368" s="13">
        <v>573267.73</v>
      </c>
      <c r="L368" s="13">
        <v>941613.69</v>
      </c>
      <c r="M368" s="13">
        <v>508180.4</v>
      </c>
      <c r="N368" s="13">
        <v>343455.61</v>
      </c>
      <c r="O368" s="13">
        <v>429380</v>
      </c>
    </row>
    <row r="369" spans="1:15" x14ac:dyDescent="0.25">
      <c r="A369" s="84" t="s">
        <v>58</v>
      </c>
      <c r="B369" s="84" t="s">
        <v>62</v>
      </c>
      <c r="C369" s="84" t="s">
        <v>1203</v>
      </c>
      <c r="D369" s="13">
        <v>854847.8</v>
      </c>
      <c r="E369" s="13">
        <v>877099.16</v>
      </c>
      <c r="F369" s="13">
        <v>887911.43</v>
      </c>
      <c r="G369" s="13">
        <v>943347.14</v>
      </c>
      <c r="H369" s="13">
        <v>847013.78</v>
      </c>
      <c r="I369" s="13">
        <v>848420.55</v>
      </c>
      <c r="J369" s="13">
        <v>278056.39</v>
      </c>
      <c r="K369" s="13">
        <v>355309.33</v>
      </c>
      <c r="L369" s="13">
        <v>870763.85</v>
      </c>
      <c r="M369" s="13">
        <v>917336.71</v>
      </c>
      <c r="N369" s="13">
        <v>613395.76</v>
      </c>
      <c r="O369" s="13">
        <v>901563.06</v>
      </c>
    </row>
    <row r="370" spans="1:15" x14ac:dyDescent="0.25">
      <c r="A370" s="84" t="s">
        <v>58</v>
      </c>
      <c r="B370" s="84" t="s">
        <v>62</v>
      </c>
      <c r="C370" s="84" t="s">
        <v>531</v>
      </c>
      <c r="D370" s="13">
        <v>281848.34000000003</v>
      </c>
      <c r="E370" s="13">
        <v>111244.89</v>
      </c>
      <c r="F370" s="13">
        <v>181245.39</v>
      </c>
      <c r="G370" s="13">
        <v>766090.03</v>
      </c>
      <c r="H370" s="13">
        <v>982059.25</v>
      </c>
      <c r="I370" s="13">
        <v>988729.01</v>
      </c>
      <c r="J370" s="13">
        <v>925189.77</v>
      </c>
      <c r="K370" s="13">
        <v>592199.4</v>
      </c>
      <c r="L370" s="13">
        <v>840356.53</v>
      </c>
      <c r="M370" s="13">
        <v>863071.19</v>
      </c>
      <c r="N370" s="13">
        <v>578635.19999999995</v>
      </c>
      <c r="O370" s="13">
        <v>626038.89</v>
      </c>
    </row>
    <row r="371" spans="1:15" x14ac:dyDescent="0.25">
      <c r="A371" s="84" t="s">
        <v>58</v>
      </c>
      <c r="B371" s="84" t="s">
        <v>62</v>
      </c>
      <c r="C371" s="84" t="s">
        <v>448</v>
      </c>
      <c r="D371" s="13">
        <v>429813.06</v>
      </c>
      <c r="E371" s="13">
        <v>812891.22</v>
      </c>
      <c r="F371" s="13">
        <v>192232.6</v>
      </c>
      <c r="G371" s="13">
        <v>457751.49</v>
      </c>
      <c r="H371" s="13">
        <v>951980.98</v>
      </c>
      <c r="I371" s="13">
        <v>743731.08</v>
      </c>
      <c r="J371" s="13">
        <v>958375.52</v>
      </c>
      <c r="K371" s="13">
        <v>999134.85</v>
      </c>
      <c r="L371" s="13">
        <v>481725.08</v>
      </c>
      <c r="M371" s="13">
        <v>719048.69</v>
      </c>
      <c r="N371" s="13">
        <v>391601.71</v>
      </c>
      <c r="O371" s="13">
        <v>802740.71</v>
      </c>
    </row>
    <row r="372" spans="1:15" x14ac:dyDescent="0.25">
      <c r="A372" s="84" t="s">
        <v>58</v>
      </c>
      <c r="B372" s="84" t="s">
        <v>62</v>
      </c>
      <c r="C372" s="84" t="s">
        <v>1204</v>
      </c>
      <c r="D372" s="13">
        <v>944404.55</v>
      </c>
      <c r="E372" s="13">
        <v>801297.56</v>
      </c>
      <c r="F372" s="13">
        <v>572874.28</v>
      </c>
      <c r="G372" s="13">
        <v>361062.84</v>
      </c>
      <c r="H372" s="13">
        <v>168985.64</v>
      </c>
      <c r="I372" s="13">
        <v>730249.85</v>
      </c>
      <c r="J372" s="13">
        <v>504626.04</v>
      </c>
      <c r="K372" s="13">
        <v>886998.5</v>
      </c>
      <c r="L372" s="13">
        <v>964613.52</v>
      </c>
      <c r="M372" s="13">
        <v>461315.97</v>
      </c>
      <c r="N372" s="13">
        <v>346272.54</v>
      </c>
      <c r="O372" s="13">
        <v>150182.43</v>
      </c>
    </row>
    <row r="373" spans="1:15" x14ac:dyDescent="0.25">
      <c r="A373" s="84" t="s">
        <v>58</v>
      </c>
      <c r="B373" s="84" t="s">
        <v>62</v>
      </c>
      <c r="C373" s="84" t="s">
        <v>1205</v>
      </c>
      <c r="D373" s="13">
        <v>855925.72</v>
      </c>
      <c r="E373" s="13">
        <v>125068.11</v>
      </c>
      <c r="F373" s="13">
        <v>195582.54</v>
      </c>
      <c r="G373" s="13">
        <v>969785.71</v>
      </c>
      <c r="H373" s="13">
        <v>831293.66</v>
      </c>
      <c r="I373" s="13">
        <v>576042.26</v>
      </c>
      <c r="J373" s="13">
        <v>334727.88</v>
      </c>
      <c r="K373" s="13">
        <v>947098.2</v>
      </c>
      <c r="L373" s="13">
        <v>961037</v>
      </c>
      <c r="M373" s="13">
        <v>287916.26</v>
      </c>
      <c r="N373" s="13">
        <v>594698.61</v>
      </c>
      <c r="O373" s="13">
        <v>765906.55</v>
      </c>
    </row>
    <row r="374" spans="1:15" x14ac:dyDescent="0.25">
      <c r="A374" s="84" t="s">
        <v>58</v>
      </c>
      <c r="B374" s="84" t="s">
        <v>62</v>
      </c>
      <c r="C374" s="84" t="s">
        <v>1206</v>
      </c>
      <c r="D374" s="13">
        <v>267574.3</v>
      </c>
      <c r="E374" s="13">
        <v>307257.46000000002</v>
      </c>
      <c r="F374" s="13">
        <v>637616.39</v>
      </c>
      <c r="G374" s="13">
        <v>279834.05</v>
      </c>
      <c r="H374" s="13">
        <v>601085.9</v>
      </c>
      <c r="I374" s="13">
        <v>145876.91</v>
      </c>
      <c r="J374" s="13">
        <v>280574.23</v>
      </c>
      <c r="K374" s="13">
        <v>328664.88</v>
      </c>
      <c r="L374" s="13">
        <v>757615.11</v>
      </c>
      <c r="M374" s="13">
        <v>233725.09</v>
      </c>
      <c r="N374" s="13">
        <v>989268.89</v>
      </c>
      <c r="O374" s="13">
        <v>346032.26</v>
      </c>
    </row>
    <row r="375" spans="1:15" x14ac:dyDescent="0.25">
      <c r="A375" s="84" t="s">
        <v>58</v>
      </c>
      <c r="B375" s="84" t="s">
        <v>62</v>
      </c>
      <c r="C375" s="84" t="s">
        <v>1207</v>
      </c>
      <c r="D375" s="13">
        <v>752014.01</v>
      </c>
      <c r="E375" s="13">
        <v>440666.13</v>
      </c>
      <c r="F375" s="13">
        <v>767977.64</v>
      </c>
      <c r="G375" s="13">
        <v>958993.28</v>
      </c>
      <c r="H375" s="13">
        <v>715857.12</v>
      </c>
      <c r="I375" s="13">
        <v>665617.42000000004</v>
      </c>
      <c r="J375" s="13">
        <v>259532.46</v>
      </c>
      <c r="K375" s="13">
        <v>126934.19</v>
      </c>
      <c r="L375" s="13">
        <v>270451.33</v>
      </c>
      <c r="M375" s="13">
        <v>920525.52</v>
      </c>
      <c r="N375" s="13">
        <v>725631.06</v>
      </c>
      <c r="O375" s="13">
        <v>587372.5</v>
      </c>
    </row>
    <row r="376" spans="1:15" x14ac:dyDescent="0.25">
      <c r="A376" s="84" t="s">
        <v>58</v>
      </c>
      <c r="B376" s="84" t="s">
        <v>62</v>
      </c>
      <c r="C376" s="84" t="s">
        <v>1208</v>
      </c>
      <c r="D376" s="13">
        <v>616698.16</v>
      </c>
      <c r="E376" s="13">
        <v>416645.99</v>
      </c>
      <c r="F376" s="13">
        <v>979773.16</v>
      </c>
      <c r="G376" s="13">
        <v>898451.13</v>
      </c>
      <c r="H376" s="13">
        <v>781803.39</v>
      </c>
      <c r="I376" s="13">
        <v>444597.97</v>
      </c>
      <c r="J376" s="13">
        <v>478923.22</v>
      </c>
      <c r="K376" s="13">
        <v>113345.44</v>
      </c>
      <c r="L376" s="13">
        <v>817878.05</v>
      </c>
      <c r="M376" s="13">
        <v>273614.48</v>
      </c>
      <c r="N376" s="13">
        <v>970681</v>
      </c>
      <c r="O376" s="13">
        <v>528889.65</v>
      </c>
    </row>
    <row r="377" spans="1:15" x14ac:dyDescent="0.25">
      <c r="A377" s="84" t="s">
        <v>58</v>
      </c>
      <c r="B377" s="84" t="s">
        <v>62</v>
      </c>
      <c r="C377" s="84" t="s">
        <v>1209</v>
      </c>
      <c r="D377" s="13">
        <v>172396.79999999999</v>
      </c>
      <c r="E377" s="13">
        <v>631017.51</v>
      </c>
      <c r="F377" s="13">
        <v>608165.13</v>
      </c>
      <c r="G377" s="13">
        <v>599951.44999999995</v>
      </c>
      <c r="H377" s="13">
        <v>826183.51</v>
      </c>
      <c r="I377" s="13">
        <v>362232.17</v>
      </c>
      <c r="J377" s="13">
        <v>306518.18</v>
      </c>
      <c r="K377" s="13">
        <v>365966.58</v>
      </c>
      <c r="L377" s="13">
        <v>193136.31</v>
      </c>
      <c r="M377" s="13">
        <v>879526.17</v>
      </c>
      <c r="N377" s="13">
        <v>940848.41</v>
      </c>
      <c r="O377" s="13">
        <v>801285.86</v>
      </c>
    </row>
    <row r="378" spans="1:15" x14ac:dyDescent="0.25">
      <c r="A378" s="84" t="s">
        <v>58</v>
      </c>
      <c r="B378" s="84" t="s">
        <v>62</v>
      </c>
      <c r="C378" s="84" t="s">
        <v>1210</v>
      </c>
      <c r="D378" s="13">
        <v>658031.91</v>
      </c>
      <c r="E378" s="13">
        <v>526324.91</v>
      </c>
      <c r="F378" s="13">
        <v>279223.21999999997</v>
      </c>
      <c r="G378" s="13">
        <v>809181.75</v>
      </c>
      <c r="H378" s="13">
        <v>908339.94</v>
      </c>
      <c r="I378" s="13">
        <v>422030.06</v>
      </c>
      <c r="J378" s="13">
        <v>111937.91</v>
      </c>
      <c r="K378" s="13">
        <v>393478.46</v>
      </c>
      <c r="L378" s="13">
        <v>315103.28000000003</v>
      </c>
      <c r="M378" s="13">
        <v>819901.49</v>
      </c>
      <c r="N378" s="13">
        <v>386181.69</v>
      </c>
      <c r="O378" s="13">
        <v>113172.03</v>
      </c>
    </row>
    <row r="379" spans="1:15" x14ac:dyDescent="0.25">
      <c r="A379" s="84" t="s">
        <v>58</v>
      </c>
      <c r="B379" s="84" t="s">
        <v>62</v>
      </c>
      <c r="C379" s="84" t="s">
        <v>1211</v>
      </c>
      <c r="D379" s="13">
        <v>215646.87</v>
      </c>
      <c r="E379" s="13">
        <v>817071.85</v>
      </c>
      <c r="F379" s="13">
        <v>296240.96000000002</v>
      </c>
      <c r="G379" s="13">
        <v>849624.87</v>
      </c>
      <c r="H379" s="13">
        <v>471269.07</v>
      </c>
      <c r="I379" s="13">
        <v>906683.99</v>
      </c>
      <c r="J379" s="13">
        <v>543101.89</v>
      </c>
      <c r="K379" s="13">
        <v>425338.98</v>
      </c>
      <c r="L379" s="13">
        <v>794317.37</v>
      </c>
      <c r="M379" s="13">
        <v>758656</v>
      </c>
      <c r="N379" s="13">
        <v>432966.77</v>
      </c>
      <c r="O379" s="13">
        <v>168880.02</v>
      </c>
    </row>
    <row r="380" spans="1:15" x14ac:dyDescent="0.25">
      <c r="A380" s="84" t="s">
        <v>58</v>
      </c>
      <c r="B380" s="84" t="s">
        <v>62</v>
      </c>
      <c r="C380" s="84" t="s">
        <v>532</v>
      </c>
      <c r="D380" s="13">
        <v>174409.1</v>
      </c>
      <c r="E380" s="13">
        <v>859733.22</v>
      </c>
      <c r="F380" s="13">
        <v>840552.14</v>
      </c>
      <c r="G380" s="13">
        <v>356007.67</v>
      </c>
      <c r="H380" s="13">
        <v>849777.53</v>
      </c>
      <c r="I380" s="13">
        <v>590883.80000000005</v>
      </c>
      <c r="J380" s="13">
        <v>817136.6</v>
      </c>
      <c r="K380" s="13">
        <v>431262.94</v>
      </c>
      <c r="L380" s="13">
        <v>363162.43</v>
      </c>
      <c r="M380" s="13">
        <v>219510.95</v>
      </c>
      <c r="N380" s="13">
        <v>738918.56</v>
      </c>
      <c r="O380" s="13">
        <v>693896.28</v>
      </c>
    </row>
    <row r="381" spans="1:15" x14ac:dyDescent="0.25">
      <c r="A381" s="84" t="s">
        <v>58</v>
      </c>
      <c r="B381" s="84" t="s">
        <v>62</v>
      </c>
      <c r="C381" s="84" t="s">
        <v>1212</v>
      </c>
      <c r="D381" s="13">
        <v>772199.33</v>
      </c>
      <c r="E381" s="13">
        <v>727263.9</v>
      </c>
      <c r="F381" s="13">
        <v>537010.94999999995</v>
      </c>
      <c r="G381" s="13">
        <v>363890.3</v>
      </c>
      <c r="H381" s="13">
        <v>312195.44</v>
      </c>
      <c r="I381" s="13">
        <v>861054.27</v>
      </c>
      <c r="J381" s="13">
        <v>790091.72</v>
      </c>
      <c r="K381" s="13">
        <v>804837.46</v>
      </c>
      <c r="L381" s="13">
        <v>330816.82</v>
      </c>
      <c r="M381" s="13">
        <v>988971.12</v>
      </c>
      <c r="N381" s="13">
        <v>205856.2</v>
      </c>
      <c r="O381" s="13">
        <v>536681.17000000004</v>
      </c>
    </row>
    <row r="382" spans="1:15" x14ac:dyDescent="0.25">
      <c r="A382" s="84" t="s">
        <v>58</v>
      </c>
      <c r="B382" s="84" t="s">
        <v>62</v>
      </c>
      <c r="C382" s="84" t="s">
        <v>685</v>
      </c>
      <c r="D382" s="13">
        <v>578157.74</v>
      </c>
      <c r="E382" s="13">
        <v>935316.4</v>
      </c>
      <c r="F382" s="13">
        <v>657530.80000000005</v>
      </c>
      <c r="G382" s="13">
        <v>796252.26</v>
      </c>
      <c r="H382" s="13">
        <v>874252.71</v>
      </c>
      <c r="I382" s="13">
        <v>795384.57</v>
      </c>
      <c r="J382" s="13">
        <v>531518.65</v>
      </c>
      <c r="K382" s="13">
        <v>707513.75</v>
      </c>
      <c r="L382" s="13">
        <v>539378.05000000005</v>
      </c>
      <c r="M382" s="13">
        <v>175002.32</v>
      </c>
      <c r="N382" s="13">
        <v>298710.14</v>
      </c>
      <c r="O382" s="13">
        <v>114944.91</v>
      </c>
    </row>
    <row r="383" spans="1:15" x14ac:dyDescent="0.25">
      <c r="A383" s="84" t="s">
        <v>58</v>
      </c>
      <c r="B383" s="84" t="s">
        <v>62</v>
      </c>
      <c r="C383" s="84" t="s">
        <v>1213</v>
      </c>
      <c r="D383" s="13">
        <v>317600.55</v>
      </c>
      <c r="E383" s="13">
        <v>988948.9</v>
      </c>
      <c r="F383" s="13">
        <v>153583.22</v>
      </c>
      <c r="G383" s="13">
        <v>643337.66</v>
      </c>
      <c r="H383" s="13">
        <v>333614.89</v>
      </c>
      <c r="I383" s="13">
        <v>209575.38</v>
      </c>
      <c r="J383" s="13">
        <v>584119.48</v>
      </c>
      <c r="K383" s="13">
        <v>146597.38</v>
      </c>
      <c r="L383" s="13">
        <v>673796.4</v>
      </c>
      <c r="M383" s="13">
        <v>824929.29</v>
      </c>
      <c r="N383" s="13">
        <v>945793.01</v>
      </c>
      <c r="O383" s="13">
        <v>339082.72</v>
      </c>
    </row>
    <row r="384" spans="1:15" x14ac:dyDescent="0.25">
      <c r="A384" s="84" t="s">
        <v>58</v>
      </c>
      <c r="B384" s="84" t="s">
        <v>62</v>
      </c>
      <c r="C384" s="84" t="s">
        <v>1214</v>
      </c>
      <c r="D384" s="13">
        <v>824246.92</v>
      </c>
      <c r="E384" s="13">
        <v>972667.67</v>
      </c>
      <c r="F384" s="13">
        <v>452908.12</v>
      </c>
      <c r="G384" s="13">
        <v>610110.06000000006</v>
      </c>
      <c r="H384" s="13">
        <v>334150.84000000003</v>
      </c>
      <c r="I384" s="13">
        <v>246424</v>
      </c>
      <c r="J384" s="13">
        <v>945306.27</v>
      </c>
      <c r="K384" s="13">
        <v>658367.35</v>
      </c>
      <c r="L384" s="13">
        <v>931434.78</v>
      </c>
      <c r="M384" s="13">
        <v>757949.73</v>
      </c>
      <c r="N384" s="13">
        <v>833341.81</v>
      </c>
      <c r="O384" s="13">
        <v>449692.15</v>
      </c>
    </row>
    <row r="385" spans="1:15" x14ac:dyDescent="0.25">
      <c r="A385" s="84" t="s">
        <v>58</v>
      </c>
      <c r="B385" s="84" t="s">
        <v>62</v>
      </c>
      <c r="C385" s="84" t="s">
        <v>1215</v>
      </c>
      <c r="D385" s="13">
        <v>568789.43000000005</v>
      </c>
      <c r="E385" s="13">
        <v>403831.29</v>
      </c>
      <c r="F385" s="13">
        <v>484761.9</v>
      </c>
      <c r="G385" s="13">
        <v>362649.15</v>
      </c>
      <c r="H385" s="13">
        <v>391025.51</v>
      </c>
      <c r="I385" s="13">
        <v>979510.47</v>
      </c>
      <c r="J385" s="13">
        <v>130062.23</v>
      </c>
      <c r="K385" s="13">
        <v>815185.52</v>
      </c>
      <c r="L385" s="13">
        <v>220195.59</v>
      </c>
      <c r="M385" s="13">
        <v>191443.43</v>
      </c>
      <c r="N385" s="13">
        <v>590773.43999999994</v>
      </c>
      <c r="O385" s="13">
        <v>177121.23</v>
      </c>
    </row>
    <row r="386" spans="1:15" x14ac:dyDescent="0.25">
      <c r="A386" s="84" t="s">
        <v>58</v>
      </c>
      <c r="B386" s="84" t="s">
        <v>62</v>
      </c>
      <c r="C386" s="84" t="s">
        <v>1216</v>
      </c>
      <c r="D386" s="13">
        <v>989676.35</v>
      </c>
      <c r="E386" s="13">
        <v>243293.81</v>
      </c>
      <c r="F386" s="13">
        <v>920788.67</v>
      </c>
      <c r="G386" s="13">
        <v>218979.78</v>
      </c>
      <c r="H386" s="13">
        <v>563814.47</v>
      </c>
      <c r="I386" s="13">
        <v>530096.27</v>
      </c>
      <c r="J386" s="13">
        <v>263297.84999999998</v>
      </c>
      <c r="K386" s="13">
        <v>923738.35</v>
      </c>
      <c r="L386" s="13">
        <v>382633.21</v>
      </c>
      <c r="M386" s="13">
        <v>487286.63</v>
      </c>
      <c r="N386" s="13">
        <v>592951.77</v>
      </c>
      <c r="O386" s="13">
        <v>587035.06999999995</v>
      </c>
    </row>
    <row r="387" spans="1:15" x14ac:dyDescent="0.25">
      <c r="A387" s="84" t="s">
        <v>58</v>
      </c>
      <c r="B387" s="84" t="s">
        <v>62</v>
      </c>
      <c r="C387" s="84" t="s">
        <v>1217</v>
      </c>
      <c r="D387" s="13">
        <v>763407.09</v>
      </c>
      <c r="E387" s="13">
        <v>197149.67</v>
      </c>
      <c r="F387" s="13">
        <v>357495.18</v>
      </c>
      <c r="G387" s="13">
        <v>556747.11</v>
      </c>
      <c r="H387" s="13">
        <v>577063.47</v>
      </c>
      <c r="I387" s="13">
        <v>878334.7</v>
      </c>
      <c r="J387" s="13">
        <v>507872.75</v>
      </c>
      <c r="K387" s="13">
        <v>183166.83</v>
      </c>
      <c r="L387" s="13">
        <v>961664.02</v>
      </c>
      <c r="M387" s="13">
        <v>772449.84</v>
      </c>
      <c r="N387" s="13">
        <v>274732.71000000002</v>
      </c>
      <c r="O387" s="13">
        <v>951480.53</v>
      </c>
    </row>
    <row r="388" spans="1:15" x14ac:dyDescent="0.25">
      <c r="A388" s="84" t="s">
        <v>58</v>
      </c>
      <c r="B388" s="84" t="s">
        <v>62</v>
      </c>
      <c r="C388" s="84" t="s">
        <v>1218</v>
      </c>
      <c r="D388" s="13">
        <v>247756.79999999999</v>
      </c>
      <c r="E388" s="13">
        <v>990477.94</v>
      </c>
      <c r="F388" s="13">
        <v>885215.58</v>
      </c>
      <c r="G388" s="13">
        <v>902392.34</v>
      </c>
      <c r="H388" s="13">
        <v>411301.88</v>
      </c>
      <c r="I388" s="13">
        <v>199142.75</v>
      </c>
      <c r="J388" s="13">
        <v>497953.56</v>
      </c>
      <c r="K388" s="13">
        <v>263692.53999999998</v>
      </c>
      <c r="L388" s="13">
        <v>996762.95</v>
      </c>
      <c r="M388" s="13">
        <v>940907</v>
      </c>
      <c r="N388" s="13">
        <v>851430.51</v>
      </c>
      <c r="O388" s="13">
        <v>615329.93000000005</v>
      </c>
    </row>
    <row r="389" spans="1:15" x14ac:dyDescent="0.25">
      <c r="A389" s="84" t="s">
        <v>58</v>
      </c>
      <c r="B389" s="84" t="s">
        <v>62</v>
      </c>
      <c r="C389" s="84" t="s">
        <v>446</v>
      </c>
      <c r="D389" s="13">
        <v>911902.29</v>
      </c>
      <c r="E389" s="13">
        <v>906121.8</v>
      </c>
      <c r="F389" s="13">
        <v>854173.8</v>
      </c>
      <c r="G389" s="13">
        <v>544510.68000000005</v>
      </c>
      <c r="H389" s="13">
        <v>353842.31</v>
      </c>
      <c r="I389" s="13">
        <v>956301.33</v>
      </c>
      <c r="J389" s="13">
        <v>516734.97</v>
      </c>
      <c r="K389" s="13">
        <v>135138.65</v>
      </c>
      <c r="L389" s="13">
        <v>588903.56999999995</v>
      </c>
      <c r="M389" s="13">
        <v>456396.69</v>
      </c>
      <c r="N389" s="13">
        <v>974052.86</v>
      </c>
      <c r="O389" s="13">
        <v>516222.56</v>
      </c>
    </row>
    <row r="390" spans="1:15" x14ac:dyDescent="0.25">
      <c r="A390" s="84" t="s">
        <v>58</v>
      </c>
      <c r="B390" s="84" t="s">
        <v>62</v>
      </c>
      <c r="C390" s="84" t="s">
        <v>533</v>
      </c>
      <c r="D390" s="13">
        <v>567167.62</v>
      </c>
      <c r="E390" s="13">
        <v>769407.81</v>
      </c>
      <c r="F390" s="13">
        <v>822107.39</v>
      </c>
      <c r="G390" s="13">
        <v>118548.98</v>
      </c>
      <c r="H390" s="13">
        <v>810832.27</v>
      </c>
      <c r="I390" s="13">
        <v>312405.5</v>
      </c>
      <c r="J390" s="13">
        <v>864116.85</v>
      </c>
      <c r="K390" s="13">
        <v>479434.85</v>
      </c>
      <c r="L390" s="13">
        <v>580475.59</v>
      </c>
      <c r="M390" s="13">
        <v>949141.61</v>
      </c>
      <c r="N390" s="13">
        <v>677483.02</v>
      </c>
      <c r="O390" s="13">
        <v>476025.82</v>
      </c>
    </row>
    <row r="391" spans="1:15" x14ac:dyDescent="0.25">
      <c r="A391" s="84" t="s">
        <v>58</v>
      </c>
      <c r="B391" s="84" t="s">
        <v>62</v>
      </c>
      <c r="C391" s="84" t="s">
        <v>1219</v>
      </c>
      <c r="D391" s="13">
        <v>194558.15</v>
      </c>
      <c r="E391" s="13">
        <v>451420.45</v>
      </c>
      <c r="F391" s="13">
        <v>750575.74</v>
      </c>
      <c r="G391" s="13">
        <v>464682.94</v>
      </c>
      <c r="H391" s="13">
        <v>136076.64000000001</v>
      </c>
      <c r="I391" s="13">
        <v>848800.03</v>
      </c>
      <c r="J391" s="13">
        <v>443847.82</v>
      </c>
      <c r="K391" s="13">
        <v>621797.87</v>
      </c>
      <c r="L391" s="13">
        <v>922356.92</v>
      </c>
      <c r="M391" s="13">
        <v>338286.89</v>
      </c>
      <c r="N391" s="13">
        <v>837014.65</v>
      </c>
      <c r="O391" s="13">
        <v>290050.14</v>
      </c>
    </row>
    <row r="392" spans="1:15" x14ac:dyDescent="0.25">
      <c r="A392" s="84" t="s">
        <v>58</v>
      </c>
      <c r="B392" s="84" t="s">
        <v>62</v>
      </c>
      <c r="C392" s="84" t="s">
        <v>1220</v>
      </c>
      <c r="D392" s="13">
        <v>559395.19999999995</v>
      </c>
      <c r="E392" s="13">
        <v>210991.66</v>
      </c>
      <c r="F392" s="13">
        <v>275241.03999999998</v>
      </c>
      <c r="G392" s="13">
        <v>795589.21</v>
      </c>
      <c r="H392" s="13">
        <v>978571.1</v>
      </c>
      <c r="I392" s="13">
        <v>285971.26</v>
      </c>
      <c r="J392" s="13">
        <v>833961.08</v>
      </c>
      <c r="K392" s="13">
        <v>703636.41</v>
      </c>
      <c r="L392" s="13">
        <v>513502.1</v>
      </c>
      <c r="M392" s="13">
        <v>506100.9</v>
      </c>
      <c r="N392" s="13">
        <v>423457.27</v>
      </c>
      <c r="O392" s="13">
        <v>961310.78</v>
      </c>
    </row>
    <row r="393" spans="1:15" x14ac:dyDescent="0.25">
      <c r="A393" s="84" t="s">
        <v>58</v>
      </c>
      <c r="B393" s="84" t="s">
        <v>62</v>
      </c>
      <c r="C393" s="84" t="s">
        <v>1221</v>
      </c>
      <c r="D393" s="13">
        <v>398868.33</v>
      </c>
      <c r="E393" s="13">
        <v>403020.08</v>
      </c>
      <c r="F393" s="13">
        <v>991954.64</v>
      </c>
      <c r="G393" s="13">
        <v>123888.99</v>
      </c>
      <c r="H393" s="13">
        <v>338136.93</v>
      </c>
      <c r="I393" s="13">
        <v>174538.09</v>
      </c>
      <c r="J393" s="13">
        <v>964035.79</v>
      </c>
      <c r="K393" s="13">
        <v>272466.94</v>
      </c>
      <c r="L393" s="13">
        <v>153987.63</v>
      </c>
      <c r="M393" s="13">
        <v>526011.11</v>
      </c>
      <c r="N393" s="13">
        <v>327639.43</v>
      </c>
      <c r="O393" s="13">
        <v>123516.34</v>
      </c>
    </row>
    <row r="394" spans="1:15" x14ac:dyDescent="0.25">
      <c r="A394" s="84" t="s">
        <v>58</v>
      </c>
      <c r="B394" s="84" t="s">
        <v>62</v>
      </c>
      <c r="C394" s="84" t="s">
        <v>1222</v>
      </c>
      <c r="D394" s="13">
        <v>267343.2</v>
      </c>
      <c r="E394" s="13">
        <v>521257.4</v>
      </c>
      <c r="F394" s="13">
        <v>394469.84</v>
      </c>
      <c r="G394" s="13">
        <v>967668.41</v>
      </c>
      <c r="H394" s="13">
        <v>328951.19</v>
      </c>
      <c r="I394" s="13">
        <v>850560.88</v>
      </c>
      <c r="J394" s="13">
        <v>988476.54</v>
      </c>
      <c r="K394" s="13">
        <v>320159.43</v>
      </c>
      <c r="L394" s="13">
        <v>994744.78</v>
      </c>
      <c r="M394" s="13">
        <v>195077.36</v>
      </c>
      <c r="N394" s="13">
        <v>143390.95000000001</v>
      </c>
      <c r="O394" s="13">
        <v>132346.63</v>
      </c>
    </row>
    <row r="395" spans="1:15" x14ac:dyDescent="0.25">
      <c r="A395" s="84" t="s">
        <v>58</v>
      </c>
      <c r="B395" s="84" t="s">
        <v>62</v>
      </c>
      <c r="C395" s="84" t="s">
        <v>1223</v>
      </c>
      <c r="D395" s="13">
        <v>517529.5</v>
      </c>
      <c r="E395" s="13">
        <v>522702.88</v>
      </c>
      <c r="F395" s="13">
        <v>669510.97</v>
      </c>
      <c r="G395" s="13">
        <v>886599.29</v>
      </c>
      <c r="H395" s="13">
        <v>871029.94</v>
      </c>
      <c r="I395" s="13">
        <v>545006.63</v>
      </c>
      <c r="J395" s="13">
        <v>784581.03</v>
      </c>
      <c r="K395" s="13">
        <v>762979.23</v>
      </c>
      <c r="L395" s="13">
        <v>975341.18</v>
      </c>
      <c r="M395" s="13">
        <v>190350.78</v>
      </c>
      <c r="N395" s="13">
        <v>803606.32</v>
      </c>
      <c r="O395" s="13">
        <v>387988.21</v>
      </c>
    </row>
    <row r="396" spans="1:15" x14ac:dyDescent="0.25">
      <c r="A396" s="84" t="s">
        <v>58</v>
      </c>
      <c r="B396" s="84" t="s">
        <v>62</v>
      </c>
      <c r="C396" s="84" t="s">
        <v>1224</v>
      </c>
      <c r="D396" s="13">
        <v>695151.7</v>
      </c>
      <c r="E396" s="13">
        <v>167475.4</v>
      </c>
      <c r="F396" s="13">
        <v>899142.47</v>
      </c>
      <c r="G396" s="13">
        <v>243205.71</v>
      </c>
      <c r="H396" s="13">
        <v>131657.04</v>
      </c>
      <c r="I396" s="13">
        <v>635712.61</v>
      </c>
      <c r="J396" s="13">
        <v>540495.37</v>
      </c>
      <c r="K396" s="13">
        <v>228366.12</v>
      </c>
      <c r="L396" s="13">
        <v>125495.9</v>
      </c>
      <c r="M396" s="13">
        <v>447496.61</v>
      </c>
      <c r="N396" s="13">
        <v>421051.34</v>
      </c>
      <c r="O396" s="13">
        <v>495901.7</v>
      </c>
    </row>
    <row r="397" spans="1:15" x14ac:dyDescent="0.25">
      <c r="A397" s="84" t="s">
        <v>58</v>
      </c>
      <c r="B397" s="84" t="s">
        <v>62</v>
      </c>
      <c r="C397" s="84" t="s">
        <v>445</v>
      </c>
      <c r="D397" s="13">
        <v>998732.2</v>
      </c>
      <c r="E397" s="13">
        <v>119118.31</v>
      </c>
      <c r="F397" s="13">
        <v>311250.31</v>
      </c>
      <c r="G397" s="13">
        <v>779904.45</v>
      </c>
      <c r="H397" s="13">
        <v>373825.08</v>
      </c>
      <c r="I397" s="13">
        <v>181405.79</v>
      </c>
      <c r="J397" s="13">
        <v>553771.68999999994</v>
      </c>
      <c r="K397" s="13">
        <v>219789.26</v>
      </c>
      <c r="L397" s="13">
        <v>813927.24</v>
      </c>
      <c r="M397" s="13">
        <v>895720.18</v>
      </c>
      <c r="N397" s="13">
        <v>323755.07</v>
      </c>
      <c r="O397" s="13">
        <v>708963.64</v>
      </c>
    </row>
    <row r="398" spans="1:15" x14ac:dyDescent="0.25">
      <c r="A398" s="84" t="s">
        <v>58</v>
      </c>
      <c r="B398" s="84" t="s">
        <v>62</v>
      </c>
      <c r="C398" s="84" t="s">
        <v>1225</v>
      </c>
      <c r="D398" s="13">
        <v>697689.17</v>
      </c>
      <c r="E398" s="13">
        <v>868152.18</v>
      </c>
      <c r="F398" s="13">
        <v>687453.37</v>
      </c>
      <c r="G398" s="13">
        <v>846903.2</v>
      </c>
      <c r="H398" s="13">
        <v>176870.62</v>
      </c>
      <c r="I398" s="13">
        <v>417812.55</v>
      </c>
      <c r="J398" s="13">
        <v>439559.58</v>
      </c>
      <c r="K398" s="13">
        <v>453344.83</v>
      </c>
      <c r="L398" s="13">
        <v>789016.63</v>
      </c>
      <c r="M398" s="13">
        <v>400931.56</v>
      </c>
      <c r="N398" s="13">
        <v>517964.96</v>
      </c>
      <c r="O398" s="13">
        <v>192777.60000000001</v>
      </c>
    </row>
    <row r="399" spans="1:15" x14ac:dyDescent="0.25">
      <c r="A399" s="84" t="s">
        <v>58</v>
      </c>
      <c r="B399" s="84" t="s">
        <v>62</v>
      </c>
      <c r="C399" s="84" t="s">
        <v>1226</v>
      </c>
      <c r="D399" s="13">
        <v>235634.51</v>
      </c>
      <c r="E399" s="13">
        <v>348213.81</v>
      </c>
      <c r="F399" s="13">
        <v>467083.54</v>
      </c>
      <c r="G399" s="13">
        <v>480352.87</v>
      </c>
      <c r="H399" s="13">
        <v>522743.23</v>
      </c>
      <c r="I399" s="13">
        <v>485079.19</v>
      </c>
      <c r="J399" s="13">
        <v>835503.99</v>
      </c>
      <c r="K399" s="13">
        <v>626076.29</v>
      </c>
      <c r="L399" s="13">
        <v>421682.64</v>
      </c>
      <c r="M399" s="13">
        <v>866534.9</v>
      </c>
      <c r="N399" s="13">
        <v>422485.86</v>
      </c>
      <c r="O399" s="13">
        <v>871849.24</v>
      </c>
    </row>
    <row r="400" spans="1:15" x14ac:dyDescent="0.25">
      <c r="A400" s="84" t="s">
        <v>58</v>
      </c>
      <c r="B400" s="84" t="s">
        <v>62</v>
      </c>
      <c r="C400" s="84" t="s">
        <v>1227</v>
      </c>
      <c r="D400" s="13">
        <v>505272.07</v>
      </c>
      <c r="E400" s="13">
        <v>157571.24</v>
      </c>
      <c r="F400" s="13">
        <v>334056.3</v>
      </c>
      <c r="G400" s="13">
        <v>301491.06</v>
      </c>
      <c r="H400" s="13">
        <v>506920.15</v>
      </c>
      <c r="I400" s="13">
        <v>791135.74</v>
      </c>
      <c r="J400" s="13">
        <v>261365.89</v>
      </c>
      <c r="K400" s="13">
        <v>716266.58</v>
      </c>
      <c r="L400" s="13">
        <v>530860.81000000006</v>
      </c>
      <c r="M400" s="13">
        <v>789060.17</v>
      </c>
      <c r="N400" s="13">
        <v>504766.84</v>
      </c>
      <c r="O400" s="13">
        <v>162461.63</v>
      </c>
    </row>
    <row r="401" spans="1:15" x14ac:dyDescent="0.25">
      <c r="A401" s="84" t="s">
        <v>58</v>
      </c>
      <c r="B401" s="84" t="s">
        <v>62</v>
      </c>
      <c r="C401" s="84" t="s">
        <v>1228</v>
      </c>
      <c r="D401" s="13">
        <v>827011.22</v>
      </c>
      <c r="E401" s="13">
        <v>569030.44999999995</v>
      </c>
      <c r="F401" s="13">
        <v>670677.88</v>
      </c>
      <c r="G401" s="13">
        <v>469086.01</v>
      </c>
      <c r="H401" s="13">
        <v>683197.76</v>
      </c>
      <c r="I401" s="13">
        <v>872610.69</v>
      </c>
      <c r="J401" s="13">
        <v>777808.39</v>
      </c>
      <c r="K401" s="13">
        <v>608767.43999999994</v>
      </c>
      <c r="L401" s="13">
        <v>228250.85</v>
      </c>
      <c r="M401" s="13">
        <v>310365.46000000002</v>
      </c>
      <c r="N401" s="13">
        <v>127621.32</v>
      </c>
      <c r="O401" s="13">
        <v>563493.04</v>
      </c>
    </row>
    <row r="402" spans="1:15" x14ac:dyDescent="0.25">
      <c r="A402" s="84" t="s">
        <v>58</v>
      </c>
      <c r="B402" s="84" t="s">
        <v>62</v>
      </c>
      <c r="C402" s="84" t="s">
        <v>1229</v>
      </c>
      <c r="D402" s="13">
        <v>419342.87</v>
      </c>
      <c r="E402" s="13">
        <v>732538.01</v>
      </c>
      <c r="F402" s="13">
        <v>621318.93000000005</v>
      </c>
      <c r="G402" s="13">
        <v>410838.1</v>
      </c>
      <c r="H402" s="13">
        <v>278063.09000000003</v>
      </c>
      <c r="I402" s="13">
        <v>124767.25</v>
      </c>
      <c r="J402" s="13">
        <v>745205.09</v>
      </c>
      <c r="K402" s="13">
        <v>361600.91</v>
      </c>
      <c r="L402" s="13">
        <v>473690.72</v>
      </c>
      <c r="M402" s="13">
        <v>357241.22</v>
      </c>
      <c r="N402" s="13">
        <v>530565.88</v>
      </c>
      <c r="O402" s="13">
        <v>738929.45</v>
      </c>
    </row>
    <row r="403" spans="1:15" x14ac:dyDescent="0.25">
      <c r="A403" s="84" t="s">
        <v>58</v>
      </c>
      <c r="B403" s="84" t="s">
        <v>62</v>
      </c>
      <c r="C403" s="84" t="s">
        <v>1230</v>
      </c>
      <c r="D403" s="13">
        <v>187850.27</v>
      </c>
      <c r="E403" s="13">
        <v>586903.23</v>
      </c>
      <c r="F403" s="13">
        <v>844080.71</v>
      </c>
      <c r="G403" s="13">
        <v>770624.19</v>
      </c>
      <c r="H403" s="13">
        <v>479837.41</v>
      </c>
      <c r="I403" s="13">
        <v>897212.36</v>
      </c>
      <c r="J403" s="13">
        <v>757013.63</v>
      </c>
      <c r="K403" s="13">
        <v>361854.7</v>
      </c>
      <c r="L403" s="13">
        <v>320927.05</v>
      </c>
      <c r="M403" s="13">
        <v>138254.43</v>
      </c>
      <c r="N403" s="13">
        <v>277853.48</v>
      </c>
      <c r="O403" s="13">
        <v>873083.5</v>
      </c>
    </row>
    <row r="404" spans="1:15" x14ac:dyDescent="0.25">
      <c r="A404" s="84" t="s">
        <v>58</v>
      </c>
      <c r="B404" s="84" t="s">
        <v>62</v>
      </c>
      <c r="C404" s="84" t="s">
        <v>1231</v>
      </c>
      <c r="D404" s="13">
        <v>983406.81</v>
      </c>
      <c r="E404" s="13">
        <v>534962.24</v>
      </c>
      <c r="F404" s="13">
        <v>411943.48</v>
      </c>
      <c r="G404" s="13">
        <v>348188.13</v>
      </c>
      <c r="H404" s="13">
        <v>488639.52</v>
      </c>
      <c r="I404" s="13">
        <v>208329.18</v>
      </c>
      <c r="J404" s="13">
        <v>491832.38</v>
      </c>
      <c r="K404" s="13">
        <v>288336.94</v>
      </c>
      <c r="L404" s="13">
        <v>794296.23</v>
      </c>
      <c r="M404" s="13">
        <v>134224.5</v>
      </c>
      <c r="N404" s="13">
        <v>248570.72</v>
      </c>
      <c r="O404" s="13">
        <v>737498.11</v>
      </c>
    </row>
    <row r="405" spans="1:15" x14ac:dyDescent="0.25">
      <c r="A405" s="84" t="s">
        <v>58</v>
      </c>
      <c r="B405" s="84" t="s">
        <v>62</v>
      </c>
      <c r="C405" s="84" t="s">
        <v>1232</v>
      </c>
      <c r="D405" s="13">
        <v>629257.79</v>
      </c>
      <c r="E405" s="13">
        <v>806210.97</v>
      </c>
      <c r="F405" s="13">
        <v>364875.15</v>
      </c>
      <c r="G405" s="13">
        <v>877055.27</v>
      </c>
      <c r="H405" s="13">
        <v>716762.32</v>
      </c>
      <c r="I405" s="13">
        <v>318004.7</v>
      </c>
      <c r="J405" s="13">
        <v>319630.5</v>
      </c>
      <c r="K405" s="13">
        <v>904506.27</v>
      </c>
      <c r="L405" s="13">
        <v>207561.84</v>
      </c>
      <c r="M405" s="13">
        <v>280519.67999999999</v>
      </c>
      <c r="N405" s="13">
        <v>477970.23</v>
      </c>
      <c r="O405" s="13">
        <v>149408.54999999999</v>
      </c>
    </row>
    <row r="406" spans="1:15" x14ac:dyDescent="0.25">
      <c r="A406" s="84" t="s">
        <v>58</v>
      </c>
      <c r="B406" s="84" t="s">
        <v>62</v>
      </c>
      <c r="C406" s="84" t="s">
        <v>1233</v>
      </c>
      <c r="D406" s="13">
        <v>686327.51</v>
      </c>
      <c r="E406" s="13">
        <v>654109.92000000004</v>
      </c>
      <c r="F406" s="13">
        <v>861682.68</v>
      </c>
      <c r="G406" s="13">
        <v>409587.49</v>
      </c>
      <c r="H406" s="13">
        <v>125148.18</v>
      </c>
      <c r="I406" s="13">
        <v>594381.87</v>
      </c>
      <c r="J406" s="13">
        <v>914791.86</v>
      </c>
      <c r="K406" s="13">
        <v>715060.31</v>
      </c>
      <c r="L406" s="13">
        <v>704361.34</v>
      </c>
      <c r="M406" s="13">
        <v>679870.41</v>
      </c>
      <c r="N406" s="13">
        <v>251651.31</v>
      </c>
      <c r="O406" s="13">
        <v>425264.98</v>
      </c>
    </row>
    <row r="407" spans="1:15" x14ac:dyDescent="0.25">
      <c r="A407" s="84" t="s">
        <v>58</v>
      </c>
      <c r="B407" s="84" t="s">
        <v>62</v>
      </c>
      <c r="C407" s="84" t="s">
        <v>1234</v>
      </c>
      <c r="D407" s="13">
        <v>173540.49</v>
      </c>
      <c r="E407" s="13">
        <v>248874.43</v>
      </c>
      <c r="F407" s="13">
        <v>958264.83</v>
      </c>
      <c r="G407" s="13">
        <v>284617.59999999998</v>
      </c>
      <c r="H407" s="13">
        <v>639266.13</v>
      </c>
      <c r="I407" s="13">
        <v>256261.72</v>
      </c>
      <c r="J407" s="13">
        <v>984834.25</v>
      </c>
      <c r="K407" s="13">
        <v>565308.37</v>
      </c>
      <c r="L407" s="13">
        <v>671649.35</v>
      </c>
      <c r="M407" s="13">
        <v>877210.39</v>
      </c>
      <c r="N407" s="13">
        <v>791105.78</v>
      </c>
      <c r="O407" s="13">
        <v>464076.42</v>
      </c>
    </row>
    <row r="408" spans="1:15" x14ac:dyDescent="0.25">
      <c r="A408" s="84" t="s">
        <v>58</v>
      </c>
      <c r="B408" s="84" t="s">
        <v>62</v>
      </c>
      <c r="C408" s="84" t="s">
        <v>1235</v>
      </c>
      <c r="D408" s="13">
        <v>668345.94999999995</v>
      </c>
      <c r="E408" s="13">
        <v>781723.66</v>
      </c>
      <c r="F408" s="13">
        <v>992177.59</v>
      </c>
      <c r="G408" s="13">
        <v>702592.28</v>
      </c>
      <c r="H408" s="13">
        <v>217176.21</v>
      </c>
      <c r="I408" s="13">
        <v>780482.05</v>
      </c>
      <c r="J408" s="13">
        <v>774849.64</v>
      </c>
      <c r="K408" s="13">
        <v>278701.45</v>
      </c>
      <c r="L408" s="13">
        <v>678229.99</v>
      </c>
      <c r="M408" s="13">
        <v>231767.15</v>
      </c>
      <c r="N408" s="13">
        <v>421903.21</v>
      </c>
      <c r="O408" s="13">
        <v>903973.1</v>
      </c>
    </row>
    <row r="409" spans="1:15" x14ac:dyDescent="0.25">
      <c r="A409" s="84" t="s">
        <v>58</v>
      </c>
      <c r="B409" s="84" t="s">
        <v>62</v>
      </c>
      <c r="C409" s="84" t="s">
        <v>1236</v>
      </c>
      <c r="D409" s="13">
        <v>194494.9</v>
      </c>
      <c r="E409" s="13">
        <v>380640.28</v>
      </c>
      <c r="F409" s="13">
        <v>637299.35</v>
      </c>
      <c r="G409" s="13">
        <v>521702.79</v>
      </c>
      <c r="H409" s="13">
        <v>988307.61</v>
      </c>
      <c r="I409" s="13">
        <v>815997.37</v>
      </c>
      <c r="J409" s="13">
        <v>779216.12</v>
      </c>
      <c r="K409" s="13">
        <v>662590.32999999996</v>
      </c>
      <c r="L409" s="13">
        <v>212892.92</v>
      </c>
      <c r="M409" s="13">
        <v>500841.14</v>
      </c>
      <c r="N409" s="13">
        <v>861580.14</v>
      </c>
      <c r="O409" s="13">
        <v>503219.35</v>
      </c>
    </row>
    <row r="410" spans="1:15" x14ac:dyDescent="0.25">
      <c r="A410" s="84" t="s">
        <v>58</v>
      </c>
      <c r="B410" s="84" t="s">
        <v>62</v>
      </c>
      <c r="C410" s="84" t="s">
        <v>1237</v>
      </c>
      <c r="D410" s="13">
        <v>559228.06000000006</v>
      </c>
      <c r="E410" s="13">
        <v>858845.29</v>
      </c>
      <c r="F410" s="13">
        <v>146360.62</v>
      </c>
      <c r="G410" s="13">
        <v>446939.55</v>
      </c>
      <c r="H410" s="13">
        <v>637423.57999999996</v>
      </c>
      <c r="I410" s="13">
        <v>513201.21</v>
      </c>
      <c r="J410" s="13">
        <v>802828.02</v>
      </c>
      <c r="K410" s="13">
        <v>248762.45</v>
      </c>
      <c r="L410" s="13">
        <v>819813.31</v>
      </c>
      <c r="M410" s="13">
        <v>877071.2</v>
      </c>
      <c r="N410" s="13">
        <v>328959.18</v>
      </c>
      <c r="O410" s="13">
        <v>135680.76</v>
      </c>
    </row>
    <row r="411" spans="1:15" x14ac:dyDescent="0.25">
      <c r="A411" s="84" t="s">
        <v>58</v>
      </c>
      <c r="B411" s="84" t="s">
        <v>62</v>
      </c>
      <c r="C411" s="84" t="s">
        <v>1238</v>
      </c>
      <c r="D411" s="13">
        <v>910016.96</v>
      </c>
      <c r="E411" s="13">
        <v>258839.62</v>
      </c>
      <c r="F411" s="13">
        <v>630162.81999999995</v>
      </c>
      <c r="G411" s="13">
        <v>135098.99</v>
      </c>
      <c r="H411" s="13">
        <v>756604.59</v>
      </c>
      <c r="I411" s="13">
        <v>977097.12</v>
      </c>
      <c r="J411" s="13">
        <v>547387.81000000006</v>
      </c>
      <c r="K411" s="13">
        <v>919735.51</v>
      </c>
      <c r="L411" s="13">
        <v>844010.73</v>
      </c>
      <c r="M411" s="13">
        <v>788956.82</v>
      </c>
      <c r="N411" s="13">
        <v>688149.86</v>
      </c>
      <c r="O411" s="13">
        <v>983374.67</v>
      </c>
    </row>
    <row r="412" spans="1:15" x14ac:dyDescent="0.25">
      <c r="A412" s="84" t="s">
        <v>58</v>
      </c>
      <c r="B412" s="84" t="s">
        <v>62</v>
      </c>
      <c r="C412" s="84" t="s">
        <v>1239</v>
      </c>
      <c r="D412" s="13">
        <v>991795.62</v>
      </c>
      <c r="E412" s="13">
        <v>318874.83</v>
      </c>
      <c r="F412" s="13">
        <v>194027.16</v>
      </c>
      <c r="G412" s="13">
        <v>189027.63</v>
      </c>
      <c r="H412" s="13">
        <v>484601.69</v>
      </c>
      <c r="I412" s="13">
        <v>356251.26</v>
      </c>
      <c r="J412" s="13">
        <v>906472.37</v>
      </c>
      <c r="K412" s="13">
        <v>952045.26</v>
      </c>
      <c r="L412" s="13">
        <v>141635.51</v>
      </c>
      <c r="M412" s="13">
        <v>725788.01</v>
      </c>
      <c r="N412" s="13">
        <v>680987.25</v>
      </c>
      <c r="O412" s="13">
        <v>902347.06</v>
      </c>
    </row>
    <row r="413" spans="1:15" x14ac:dyDescent="0.25">
      <c r="A413" s="84" t="s">
        <v>58</v>
      </c>
      <c r="B413" s="84" t="s">
        <v>62</v>
      </c>
      <c r="C413" s="84" t="s">
        <v>1240</v>
      </c>
      <c r="D413" s="13">
        <v>620557.71</v>
      </c>
      <c r="E413" s="13">
        <v>775761.31</v>
      </c>
      <c r="F413" s="13">
        <v>482400.3</v>
      </c>
      <c r="G413" s="13">
        <v>807338.38</v>
      </c>
      <c r="H413" s="13">
        <v>445404.61</v>
      </c>
      <c r="I413" s="13">
        <v>406729.48</v>
      </c>
      <c r="J413" s="13">
        <v>450002.85</v>
      </c>
      <c r="K413" s="13">
        <v>732084.68</v>
      </c>
      <c r="L413" s="13">
        <v>664231.49</v>
      </c>
      <c r="M413" s="13">
        <v>850154.8</v>
      </c>
      <c r="N413" s="13">
        <v>809280.7</v>
      </c>
      <c r="O413" s="13">
        <v>878996.83</v>
      </c>
    </row>
    <row r="414" spans="1:15" x14ac:dyDescent="0.25">
      <c r="A414" s="84" t="s">
        <v>58</v>
      </c>
      <c r="B414" s="84" t="s">
        <v>62</v>
      </c>
      <c r="C414" s="84" t="s">
        <v>1241</v>
      </c>
      <c r="D414" s="13">
        <v>514790.3</v>
      </c>
      <c r="E414" s="13">
        <v>911778.78</v>
      </c>
      <c r="F414" s="13">
        <v>353012.47</v>
      </c>
      <c r="G414" s="13">
        <v>735062.93</v>
      </c>
      <c r="H414" s="13">
        <v>228513.98</v>
      </c>
      <c r="I414" s="13">
        <v>176405.06</v>
      </c>
      <c r="J414" s="13">
        <v>339217.95</v>
      </c>
      <c r="K414" s="13">
        <v>868132.29</v>
      </c>
      <c r="L414" s="13">
        <v>847779.42</v>
      </c>
      <c r="M414" s="13">
        <v>460789.68</v>
      </c>
      <c r="N414" s="13">
        <v>976456.49</v>
      </c>
      <c r="O414" s="13">
        <v>383510.44</v>
      </c>
    </row>
    <row r="415" spans="1:15" x14ac:dyDescent="0.25">
      <c r="A415" s="84" t="s">
        <v>50</v>
      </c>
      <c r="B415" s="84" t="s">
        <v>51</v>
      </c>
      <c r="C415" s="84" t="s">
        <v>152</v>
      </c>
      <c r="D415" s="13">
        <v>338792.28</v>
      </c>
      <c r="E415" s="13">
        <v>147173.31</v>
      </c>
      <c r="F415" s="13">
        <v>509465.51</v>
      </c>
      <c r="G415" s="13">
        <v>216459.92</v>
      </c>
      <c r="H415" s="13">
        <v>776332.01</v>
      </c>
      <c r="I415" s="13">
        <v>591261.07999999996</v>
      </c>
      <c r="J415" s="13">
        <v>572371.28</v>
      </c>
      <c r="K415" s="13">
        <v>961722.35</v>
      </c>
      <c r="L415" s="13">
        <v>843125.59</v>
      </c>
      <c r="M415" s="13">
        <v>482943.85</v>
      </c>
      <c r="N415" s="13">
        <v>824045.11</v>
      </c>
      <c r="O415" s="13">
        <v>807222.73</v>
      </c>
    </row>
    <row r="416" spans="1:15" x14ac:dyDescent="0.25">
      <c r="A416" s="84" t="s">
        <v>50</v>
      </c>
      <c r="B416" s="84" t="s">
        <v>51</v>
      </c>
      <c r="C416" s="84" t="s">
        <v>153</v>
      </c>
      <c r="D416" s="13">
        <v>440341.53</v>
      </c>
      <c r="E416" s="13">
        <v>312701.36</v>
      </c>
      <c r="F416" s="13">
        <v>290750.92</v>
      </c>
      <c r="G416" s="13">
        <v>740473.07</v>
      </c>
      <c r="H416" s="13">
        <v>201897.52</v>
      </c>
      <c r="I416" s="13">
        <v>995846.61</v>
      </c>
      <c r="J416" s="13">
        <v>144483.91</v>
      </c>
      <c r="K416" s="13">
        <v>789803.82</v>
      </c>
      <c r="L416" s="13">
        <v>252543.91</v>
      </c>
      <c r="M416" s="13">
        <v>550508.25</v>
      </c>
      <c r="N416" s="13">
        <v>111851.26</v>
      </c>
      <c r="O416" s="13">
        <v>638860.52</v>
      </c>
    </row>
    <row r="417" spans="1:15" x14ac:dyDescent="0.25">
      <c r="A417" s="84" t="s">
        <v>50</v>
      </c>
      <c r="B417" s="84" t="s">
        <v>51</v>
      </c>
      <c r="C417" s="84" t="s">
        <v>154</v>
      </c>
      <c r="D417" s="13">
        <v>333947.94</v>
      </c>
      <c r="E417" s="13">
        <v>473555.09</v>
      </c>
      <c r="F417" s="13">
        <v>413917.1</v>
      </c>
      <c r="G417" s="13">
        <v>206168.16</v>
      </c>
      <c r="H417" s="13">
        <v>943800.98</v>
      </c>
      <c r="I417" s="13">
        <v>205275.46</v>
      </c>
      <c r="J417" s="13">
        <v>493890.68</v>
      </c>
      <c r="K417" s="13">
        <v>526234.64</v>
      </c>
      <c r="L417" s="13">
        <v>338186.71</v>
      </c>
      <c r="M417" s="13">
        <v>368633.09</v>
      </c>
      <c r="N417" s="13">
        <v>918294.49</v>
      </c>
      <c r="O417" s="13">
        <v>807758.51</v>
      </c>
    </row>
    <row r="418" spans="1:15" x14ac:dyDescent="0.25">
      <c r="A418" s="84" t="s">
        <v>50</v>
      </c>
      <c r="B418" s="84" t="s">
        <v>51</v>
      </c>
      <c r="C418" s="84" t="s">
        <v>155</v>
      </c>
      <c r="D418" s="13">
        <v>721152.58</v>
      </c>
      <c r="E418" s="13">
        <v>263900.77</v>
      </c>
      <c r="F418" s="13">
        <v>576620.99</v>
      </c>
      <c r="G418" s="13">
        <v>637628.35</v>
      </c>
      <c r="H418" s="13">
        <v>860138.05</v>
      </c>
      <c r="I418" s="13">
        <v>196496.35</v>
      </c>
      <c r="J418" s="13">
        <v>122932.17</v>
      </c>
      <c r="K418" s="13">
        <v>741507.96</v>
      </c>
      <c r="L418" s="13">
        <v>960331.52</v>
      </c>
      <c r="M418" s="13">
        <v>841269.74</v>
      </c>
      <c r="N418" s="13">
        <v>997989.2</v>
      </c>
      <c r="O418" s="13">
        <v>583075.61</v>
      </c>
    </row>
    <row r="419" spans="1:15" x14ac:dyDescent="0.25">
      <c r="A419" s="84" t="s">
        <v>50</v>
      </c>
      <c r="B419" s="84" t="s">
        <v>51</v>
      </c>
      <c r="C419" s="84" t="s">
        <v>156</v>
      </c>
      <c r="D419" s="13">
        <v>942226.44</v>
      </c>
      <c r="E419" s="13">
        <v>921353.8</v>
      </c>
      <c r="F419" s="13">
        <v>850563.17</v>
      </c>
      <c r="G419" s="13">
        <v>353085</v>
      </c>
      <c r="H419" s="13">
        <v>227239.66</v>
      </c>
      <c r="I419" s="13">
        <v>442442.32</v>
      </c>
      <c r="J419" s="13">
        <v>504541.71</v>
      </c>
      <c r="K419" s="13">
        <v>507067.31</v>
      </c>
      <c r="L419" s="13">
        <v>178644.6</v>
      </c>
      <c r="M419" s="13">
        <v>124890.43</v>
      </c>
      <c r="N419" s="13">
        <v>784332.81</v>
      </c>
      <c r="O419" s="13">
        <v>883923.93</v>
      </c>
    </row>
    <row r="420" spans="1:15" x14ac:dyDescent="0.25">
      <c r="A420" s="84" t="s">
        <v>50</v>
      </c>
      <c r="B420" s="84" t="s">
        <v>51</v>
      </c>
      <c r="C420" s="84" t="s">
        <v>1242</v>
      </c>
      <c r="D420" s="13">
        <v>442649.74</v>
      </c>
      <c r="E420" s="13">
        <v>473440.71</v>
      </c>
      <c r="F420" s="13">
        <v>533335.78</v>
      </c>
      <c r="G420" s="13">
        <v>338957.28</v>
      </c>
      <c r="H420" s="13">
        <v>722823.21</v>
      </c>
      <c r="I420" s="13">
        <v>258791.29</v>
      </c>
      <c r="J420" s="13">
        <v>439962.58</v>
      </c>
      <c r="K420" s="13">
        <v>722487.54</v>
      </c>
      <c r="L420" s="13">
        <v>885179.11</v>
      </c>
      <c r="M420" s="13">
        <v>959484.58</v>
      </c>
      <c r="N420" s="13">
        <v>166197.70000000001</v>
      </c>
      <c r="O420" s="13">
        <v>297845.2</v>
      </c>
    </row>
    <row r="421" spans="1:15" x14ac:dyDescent="0.25">
      <c r="A421" s="84" t="s">
        <v>50</v>
      </c>
      <c r="B421" s="84" t="s">
        <v>51</v>
      </c>
      <c r="C421" s="84" t="s">
        <v>1243</v>
      </c>
      <c r="D421" s="13">
        <v>773995.82</v>
      </c>
      <c r="E421" s="13">
        <v>883613.29</v>
      </c>
      <c r="F421" s="13">
        <v>798875.92</v>
      </c>
      <c r="G421" s="13">
        <v>169774.45</v>
      </c>
      <c r="H421" s="13">
        <v>967795.13</v>
      </c>
      <c r="I421" s="13">
        <v>997081.61</v>
      </c>
      <c r="J421" s="13">
        <v>436931.34</v>
      </c>
      <c r="K421" s="13">
        <v>719335.8</v>
      </c>
      <c r="L421" s="13">
        <v>153705.88</v>
      </c>
      <c r="M421" s="13">
        <v>563217.69999999995</v>
      </c>
      <c r="N421" s="13">
        <v>939878.6</v>
      </c>
      <c r="O421" s="13">
        <v>933474.97</v>
      </c>
    </row>
    <row r="422" spans="1:15" x14ac:dyDescent="0.25">
      <c r="A422" s="84" t="s">
        <v>50</v>
      </c>
      <c r="B422" s="84" t="s">
        <v>51</v>
      </c>
      <c r="C422" s="84" t="s">
        <v>672</v>
      </c>
      <c r="D422" s="13">
        <v>647638.37</v>
      </c>
      <c r="E422" s="13">
        <v>864109.46</v>
      </c>
      <c r="F422" s="13">
        <v>445220.05</v>
      </c>
      <c r="G422" s="13">
        <v>945908.8</v>
      </c>
      <c r="H422" s="13">
        <v>716230.76</v>
      </c>
      <c r="I422" s="13">
        <v>610184.04</v>
      </c>
      <c r="J422" s="13">
        <v>738988.01</v>
      </c>
      <c r="K422" s="13">
        <v>118775.76</v>
      </c>
      <c r="L422" s="13">
        <v>486424.48</v>
      </c>
      <c r="M422" s="13">
        <v>629409.99</v>
      </c>
      <c r="N422" s="13">
        <v>272151.21999999997</v>
      </c>
      <c r="O422" s="13">
        <v>316484.21000000002</v>
      </c>
    </row>
    <row r="423" spans="1:15" x14ac:dyDescent="0.25">
      <c r="A423" s="84" t="s">
        <v>50</v>
      </c>
      <c r="B423" s="84" t="s">
        <v>51</v>
      </c>
      <c r="C423" s="84" t="s">
        <v>1244</v>
      </c>
      <c r="D423" s="13">
        <v>282429.58</v>
      </c>
      <c r="E423" s="13">
        <v>611021.42000000004</v>
      </c>
      <c r="F423" s="13">
        <v>638716.53</v>
      </c>
      <c r="G423" s="13">
        <v>848420.84</v>
      </c>
      <c r="H423" s="13">
        <v>935900.64</v>
      </c>
      <c r="I423" s="13">
        <v>167316.03</v>
      </c>
      <c r="J423" s="13">
        <v>427643.78</v>
      </c>
      <c r="K423" s="13">
        <v>127557.95</v>
      </c>
      <c r="L423" s="13">
        <v>891384.36</v>
      </c>
      <c r="M423" s="13">
        <v>784726.82</v>
      </c>
      <c r="N423" s="13">
        <v>991805.17</v>
      </c>
      <c r="O423" s="13">
        <v>403591.29</v>
      </c>
    </row>
    <row r="424" spans="1:15" x14ac:dyDescent="0.25">
      <c r="A424" s="84" t="s">
        <v>50</v>
      </c>
      <c r="B424" s="84" t="s">
        <v>51</v>
      </c>
      <c r="C424" s="84" t="s">
        <v>1245</v>
      </c>
      <c r="D424" s="13">
        <v>342469.56</v>
      </c>
      <c r="E424" s="13">
        <v>520550.11</v>
      </c>
      <c r="F424" s="13">
        <v>821345.2</v>
      </c>
      <c r="G424" s="13">
        <v>344205.58</v>
      </c>
      <c r="H424" s="13">
        <v>894425.31</v>
      </c>
      <c r="I424" s="13">
        <v>205773.46</v>
      </c>
      <c r="J424" s="13">
        <v>972983.37</v>
      </c>
      <c r="K424" s="13">
        <v>881669.98</v>
      </c>
      <c r="L424" s="13">
        <v>839799.47</v>
      </c>
      <c r="M424" s="13">
        <v>873985.33</v>
      </c>
      <c r="N424" s="13">
        <v>594819.75</v>
      </c>
      <c r="O424" s="13">
        <v>382877.35</v>
      </c>
    </row>
    <row r="425" spans="1:15" x14ac:dyDescent="0.25">
      <c r="A425" s="84" t="s">
        <v>50</v>
      </c>
      <c r="B425" s="84" t="s">
        <v>51</v>
      </c>
      <c r="C425" s="84" t="s">
        <v>1246</v>
      </c>
      <c r="D425" s="13">
        <v>974925.62</v>
      </c>
      <c r="E425" s="13">
        <v>367566.67</v>
      </c>
      <c r="F425" s="13">
        <v>959650.3</v>
      </c>
      <c r="G425" s="13">
        <v>516868.51</v>
      </c>
      <c r="H425" s="13">
        <v>385579.94</v>
      </c>
      <c r="I425" s="13">
        <v>809644.53</v>
      </c>
      <c r="J425" s="13">
        <v>902909.77</v>
      </c>
      <c r="K425" s="13">
        <v>923433.67</v>
      </c>
      <c r="L425" s="13">
        <v>494039.16</v>
      </c>
      <c r="M425" s="13">
        <v>931965.36</v>
      </c>
      <c r="N425" s="13">
        <v>680146.51</v>
      </c>
      <c r="O425" s="13">
        <v>271815.71999999997</v>
      </c>
    </row>
    <row r="426" spans="1:15" x14ac:dyDescent="0.25">
      <c r="A426" s="84" t="s">
        <v>50</v>
      </c>
      <c r="B426" s="84" t="s">
        <v>51</v>
      </c>
      <c r="C426" s="84" t="s">
        <v>673</v>
      </c>
      <c r="D426" s="13">
        <v>692714.21</v>
      </c>
      <c r="E426" s="13">
        <v>150240.92000000001</v>
      </c>
      <c r="F426" s="13">
        <v>719926.4</v>
      </c>
      <c r="G426" s="13">
        <v>795420.04</v>
      </c>
      <c r="H426" s="13">
        <v>825126.89</v>
      </c>
      <c r="I426" s="13">
        <v>898316.75</v>
      </c>
      <c r="J426" s="13">
        <v>190775.57</v>
      </c>
      <c r="K426" s="13">
        <v>489142.85</v>
      </c>
      <c r="L426" s="13">
        <v>868294.15</v>
      </c>
      <c r="M426" s="13">
        <v>708971.99</v>
      </c>
      <c r="N426" s="13">
        <v>937726.03</v>
      </c>
      <c r="O426" s="13">
        <v>421409.76</v>
      </c>
    </row>
    <row r="427" spans="1:15" x14ac:dyDescent="0.25">
      <c r="A427" s="84" t="s">
        <v>50</v>
      </c>
      <c r="B427" s="84" t="s">
        <v>51</v>
      </c>
      <c r="C427" s="84" t="s">
        <v>1247</v>
      </c>
      <c r="D427" s="13">
        <v>917984.42</v>
      </c>
      <c r="E427" s="13">
        <v>960345.42</v>
      </c>
      <c r="F427" s="13">
        <v>642998.73</v>
      </c>
      <c r="G427" s="13">
        <v>111355.93</v>
      </c>
      <c r="H427" s="13">
        <v>464043.41</v>
      </c>
      <c r="I427" s="13">
        <v>616109.82999999996</v>
      </c>
      <c r="J427" s="13">
        <v>812062.68</v>
      </c>
      <c r="K427" s="13">
        <v>867068.94</v>
      </c>
      <c r="L427" s="13">
        <v>900821.87</v>
      </c>
      <c r="M427" s="13">
        <v>923295.91</v>
      </c>
      <c r="N427" s="13">
        <v>463212.34</v>
      </c>
      <c r="O427" s="13">
        <v>911733.22</v>
      </c>
    </row>
    <row r="428" spans="1:15" x14ac:dyDescent="0.25">
      <c r="A428" s="84" t="s">
        <v>50</v>
      </c>
      <c r="B428" s="84" t="s">
        <v>51</v>
      </c>
      <c r="C428" s="84" t="s">
        <v>674</v>
      </c>
      <c r="D428" s="13">
        <v>927542.14</v>
      </c>
      <c r="E428" s="13">
        <v>586009.06999999995</v>
      </c>
      <c r="F428" s="13">
        <v>605525.56000000006</v>
      </c>
      <c r="G428" s="13">
        <v>674150.51</v>
      </c>
      <c r="H428" s="13">
        <v>313260.45</v>
      </c>
      <c r="I428" s="13">
        <v>538362.19999999995</v>
      </c>
      <c r="J428" s="13">
        <v>388242.39</v>
      </c>
      <c r="K428" s="13">
        <v>542071.57999999996</v>
      </c>
      <c r="L428" s="13">
        <v>345076.7</v>
      </c>
      <c r="M428" s="13">
        <v>456643.32</v>
      </c>
      <c r="N428" s="13">
        <v>313807.95</v>
      </c>
      <c r="O428" s="13">
        <v>352131.82</v>
      </c>
    </row>
    <row r="429" spans="1:15" x14ac:dyDescent="0.25">
      <c r="A429" s="84" t="s">
        <v>50</v>
      </c>
      <c r="B429" s="84" t="s">
        <v>51</v>
      </c>
      <c r="C429" s="84" t="s">
        <v>1248</v>
      </c>
      <c r="D429" s="13">
        <v>833047.59</v>
      </c>
      <c r="E429" s="13">
        <v>362310.73</v>
      </c>
      <c r="F429" s="13">
        <v>549582.75</v>
      </c>
      <c r="G429" s="13">
        <v>757334.57</v>
      </c>
      <c r="H429" s="13">
        <v>427425.44</v>
      </c>
      <c r="I429" s="13">
        <v>286443.7</v>
      </c>
      <c r="J429" s="13">
        <v>184989.3</v>
      </c>
      <c r="K429" s="13">
        <v>428778.8</v>
      </c>
      <c r="L429" s="13">
        <v>625820.93000000005</v>
      </c>
      <c r="M429" s="13">
        <v>823746.76</v>
      </c>
      <c r="N429" s="13">
        <v>812113.7</v>
      </c>
      <c r="O429" s="13">
        <v>224242.92</v>
      </c>
    </row>
    <row r="430" spans="1:15" x14ac:dyDescent="0.25">
      <c r="A430" s="84" t="s">
        <v>50</v>
      </c>
      <c r="B430" s="84" t="s">
        <v>51</v>
      </c>
      <c r="C430" s="84" t="s">
        <v>1249</v>
      </c>
      <c r="D430" s="13">
        <v>778579.51</v>
      </c>
      <c r="E430" s="13">
        <v>341538.76</v>
      </c>
      <c r="F430" s="13">
        <v>558714.79</v>
      </c>
      <c r="G430" s="13">
        <v>325569.44</v>
      </c>
      <c r="H430" s="13">
        <v>299928.98</v>
      </c>
      <c r="I430" s="13">
        <v>488517.5</v>
      </c>
      <c r="J430" s="13">
        <v>507215.35</v>
      </c>
      <c r="K430" s="13">
        <v>240360.65</v>
      </c>
      <c r="L430" s="13">
        <v>294868.32</v>
      </c>
      <c r="M430" s="13">
        <v>611677.34</v>
      </c>
      <c r="N430" s="13">
        <v>298000.28999999998</v>
      </c>
      <c r="O430" s="13">
        <v>707330.15</v>
      </c>
    </row>
    <row r="431" spans="1:15" x14ac:dyDescent="0.25">
      <c r="A431" s="84" t="s">
        <v>50</v>
      </c>
      <c r="B431" s="84" t="s">
        <v>51</v>
      </c>
      <c r="C431" s="84" t="s">
        <v>675</v>
      </c>
      <c r="D431" s="13">
        <v>415591.93</v>
      </c>
      <c r="E431" s="13">
        <v>804209.67</v>
      </c>
      <c r="F431" s="13">
        <v>579005.46</v>
      </c>
      <c r="G431" s="13">
        <v>276192.21999999997</v>
      </c>
      <c r="H431" s="13">
        <v>312596.49</v>
      </c>
      <c r="I431" s="13">
        <v>357353.86</v>
      </c>
      <c r="J431" s="13">
        <v>239403.14</v>
      </c>
      <c r="K431" s="13">
        <v>182671.03</v>
      </c>
      <c r="L431" s="13">
        <v>777105.32</v>
      </c>
      <c r="M431" s="13">
        <v>271421.43</v>
      </c>
      <c r="N431" s="13">
        <v>784727.69</v>
      </c>
      <c r="O431" s="13">
        <v>717147.4</v>
      </c>
    </row>
    <row r="432" spans="1:15" x14ac:dyDescent="0.25">
      <c r="A432" s="84" t="s">
        <v>50</v>
      </c>
      <c r="B432" s="84" t="s">
        <v>51</v>
      </c>
      <c r="C432" s="84" t="s">
        <v>676</v>
      </c>
      <c r="D432" s="13">
        <v>739000.65</v>
      </c>
      <c r="E432" s="13">
        <v>528912.48</v>
      </c>
      <c r="F432" s="13">
        <v>436043.03</v>
      </c>
      <c r="G432" s="13">
        <v>702862.88</v>
      </c>
      <c r="H432" s="13">
        <v>904339.3</v>
      </c>
      <c r="I432" s="13">
        <v>507348.67</v>
      </c>
      <c r="J432" s="13">
        <v>859183.83</v>
      </c>
      <c r="K432" s="13">
        <v>167693.85999999999</v>
      </c>
      <c r="L432" s="13">
        <v>405985.89</v>
      </c>
      <c r="M432" s="13">
        <v>734552.48</v>
      </c>
      <c r="N432" s="13">
        <v>928047.76</v>
      </c>
      <c r="O432" s="13">
        <v>196497.93</v>
      </c>
    </row>
    <row r="433" spans="1:15" x14ac:dyDescent="0.25">
      <c r="A433" s="84" t="s">
        <v>50</v>
      </c>
      <c r="B433" s="84" t="s">
        <v>51</v>
      </c>
      <c r="C433" s="84" t="s">
        <v>1250</v>
      </c>
      <c r="D433" s="13">
        <v>816873.82</v>
      </c>
      <c r="E433" s="13">
        <v>577945.4</v>
      </c>
      <c r="F433" s="13">
        <v>493443.19</v>
      </c>
      <c r="G433" s="13">
        <v>153994.13</v>
      </c>
      <c r="H433" s="13">
        <v>385546.85</v>
      </c>
      <c r="I433" s="13">
        <v>868591.34</v>
      </c>
      <c r="J433" s="13">
        <v>958846.21</v>
      </c>
      <c r="K433" s="13">
        <v>461883.68</v>
      </c>
      <c r="L433" s="13">
        <v>785074.45</v>
      </c>
      <c r="M433" s="13">
        <v>686428.41</v>
      </c>
      <c r="N433" s="13">
        <v>615630.32999999996</v>
      </c>
      <c r="O433" s="13">
        <v>274981.58</v>
      </c>
    </row>
    <row r="434" spans="1:15" x14ac:dyDescent="0.25">
      <c r="A434" s="84" t="s">
        <v>50</v>
      </c>
      <c r="B434" s="84" t="s">
        <v>51</v>
      </c>
      <c r="C434" s="84" t="s">
        <v>1251</v>
      </c>
      <c r="D434" s="13">
        <v>572420.38</v>
      </c>
      <c r="E434" s="13">
        <v>553327.35999999999</v>
      </c>
      <c r="F434" s="13">
        <v>815535.92</v>
      </c>
      <c r="G434" s="13">
        <v>155120.20000000001</v>
      </c>
      <c r="H434" s="13">
        <v>345950.14</v>
      </c>
      <c r="I434" s="13">
        <v>313228.58</v>
      </c>
      <c r="J434" s="13">
        <v>143396.81</v>
      </c>
      <c r="K434" s="13">
        <v>117482.06</v>
      </c>
      <c r="L434" s="13">
        <v>176298.3</v>
      </c>
      <c r="M434" s="13">
        <v>777391.71</v>
      </c>
      <c r="N434" s="13">
        <v>120168.65</v>
      </c>
      <c r="O434" s="13">
        <v>236280.2</v>
      </c>
    </row>
    <row r="435" spans="1:15" x14ac:dyDescent="0.25">
      <c r="A435" s="84" t="s">
        <v>50</v>
      </c>
      <c r="B435" s="84" t="s">
        <v>51</v>
      </c>
      <c r="C435" s="84" t="s">
        <v>1252</v>
      </c>
      <c r="D435" s="13">
        <v>164947.43</v>
      </c>
      <c r="E435" s="13">
        <v>697965.03</v>
      </c>
      <c r="F435" s="13">
        <v>956570.09</v>
      </c>
      <c r="G435" s="13">
        <v>473127.67</v>
      </c>
      <c r="H435" s="13">
        <v>550967.84</v>
      </c>
      <c r="I435" s="13">
        <v>822110.07</v>
      </c>
      <c r="J435" s="13">
        <v>478431.97</v>
      </c>
      <c r="K435" s="13">
        <v>679026.52</v>
      </c>
      <c r="L435" s="13">
        <v>537965.25</v>
      </c>
      <c r="M435" s="13">
        <v>842477.14</v>
      </c>
      <c r="N435" s="13">
        <v>989751.24</v>
      </c>
      <c r="O435" s="13">
        <v>657725.13</v>
      </c>
    </row>
    <row r="436" spans="1:15" x14ac:dyDescent="0.25">
      <c r="A436" s="84" t="s">
        <v>50</v>
      </c>
      <c r="B436" s="84" t="s">
        <v>51</v>
      </c>
      <c r="C436" s="84" t="s">
        <v>1253</v>
      </c>
      <c r="D436" s="13">
        <v>243341.3</v>
      </c>
      <c r="E436" s="13">
        <v>431660.42</v>
      </c>
      <c r="F436" s="13">
        <v>176557.92</v>
      </c>
      <c r="G436" s="13">
        <v>248835.31</v>
      </c>
      <c r="H436" s="13">
        <v>667027.38</v>
      </c>
      <c r="I436" s="13">
        <v>120922.64</v>
      </c>
      <c r="J436" s="13">
        <v>222843.4</v>
      </c>
      <c r="K436" s="13">
        <v>927102.39</v>
      </c>
      <c r="L436" s="13">
        <v>278799.84000000003</v>
      </c>
      <c r="M436" s="13">
        <v>999004.02</v>
      </c>
      <c r="N436" s="13">
        <v>886371.65</v>
      </c>
      <c r="O436" s="13">
        <v>670633.28</v>
      </c>
    </row>
    <row r="437" spans="1:15" x14ac:dyDescent="0.25">
      <c r="A437" s="84" t="s">
        <v>50</v>
      </c>
      <c r="B437" s="84" t="s">
        <v>51</v>
      </c>
      <c r="C437" s="84" t="s">
        <v>1254</v>
      </c>
      <c r="D437" s="13">
        <v>406375.05</v>
      </c>
      <c r="E437" s="13">
        <v>507826.99</v>
      </c>
      <c r="F437" s="13">
        <v>875150.42</v>
      </c>
      <c r="G437" s="13">
        <v>622612.15</v>
      </c>
      <c r="H437" s="13">
        <v>799115.43</v>
      </c>
      <c r="I437" s="13">
        <v>307141.11</v>
      </c>
      <c r="J437" s="13">
        <v>149472.1</v>
      </c>
      <c r="K437" s="13">
        <v>368014.75</v>
      </c>
      <c r="L437" s="13">
        <v>311501.67</v>
      </c>
      <c r="M437" s="13">
        <v>975903.85</v>
      </c>
      <c r="N437" s="13">
        <v>301327.5</v>
      </c>
      <c r="O437" s="13">
        <v>367786.79</v>
      </c>
    </row>
    <row r="438" spans="1:15" x14ac:dyDescent="0.25">
      <c r="A438" s="84" t="s">
        <v>50</v>
      </c>
      <c r="B438" s="84" t="s">
        <v>51</v>
      </c>
      <c r="C438" s="84" t="s">
        <v>1255</v>
      </c>
      <c r="D438" s="13">
        <v>236324.75</v>
      </c>
      <c r="E438" s="13">
        <v>588914.31999999995</v>
      </c>
      <c r="F438" s="13">
        <v>884011.41</v>
      </c>
      <c r="G438" s="13">
        <v>254062.29</v>
      </c>
      <c r="H438" s="13">
        <v>817726.64</v>
      </c>
      <c r="I438" s="13">
        <v>790503.3</v>
      </c>
      <c r="J438" s="13">
        <v>505848.32000000001</v>
      </c>
      <c r="K438" s="13">
        <v>256079.1</v>
      </c>
      <c r="L438" s="13">
        <v>637819.11</v>
      </c>
      <c r="M438" s="13">
        <v>383113.6</v>
      </c>
      <c r="N438" s="13">
        <v>363778.63</v>
      </c>
      <c r="O438" s="13">
        <v>554042.32999999996</v>
      </c>
    </row>
    <row r="439" spans="1:15" x14ac:dyDescent="0.25">
      <c r="A439" s="84" t="s">
        <v>50</v>
      </c>
      <c r="B439" s="84" t="s">
        <v>51</v>
      </c>
      <c r="C439" s="84" t="s">
        <v>1256</v>
      </c>
      <c r="D439" s="13">
        <v>975928.56</v>
      </c>
      <c r="E439" s="13">
        <v>336352.42</v>
      </c>
      <c r="F439" s="13">
        <v>125081.41</v>
      </c>
      <c r="G439" s="13">
        <v>288794.44</v>
      </c>
      <c r="H439" s="13">
        <v>623604.99</v>
      </c>
      <c r="I439" s="13">
        <v>589923.56999999995</v>
      </c>
      <c r="J439" s="13">
        <v>461616.49</v>
      </c>
      <c r="K439" s="13">
        <v>158083.69</v>
      </c>
      <c r="L439" s="13">
        <v>392503.84</v>
      </c>
      <c r="M439" s="13">
        <v>810110.87</v>
      </c>
      <c r="N439" s="13">
        <v>405695.61</v>
      </c>
      <c r="O439" s="13">
        <v>869442.44</v>
      </c>
    </row>
    <row r="440" spans="1:15" x14ac:dyDescent="0.25">
      <c r="A440" s="84" t="s">
        <v>50</v>
      </c>
      <c r="B440" s="84" t="s">
        <v>51</v>
      </c>
      <c r="C440" s="84" t="s">
        <v>1257</v>
      </c>
      <c r="D440" s="13">
        <v>590286.73</v>
      </c>
      <c r="E440" s="13">
        <v>821302.94</v>
      </c>
      <c r="F440" s="13">
        <v>167213.35</v>
      </c>
      <c r="G440" s="13">
        <v>989741.34</v>
      </c>
      <c r="H440" s="13">
        <v>546489.13</v>
      </c>
      <c r="I440" s="13">
        <v>642794.35</v>
      </c>
      <c r="J440" s="13">
        <v>819886.25</v>
      </c>
      <c r="K440" s="13">
        <v>169671.08</v>
      </c>
      <c r="L440" s="13">
        <v>613268.68999999994</v>
      </c>
      <c r="M440" s="13">
        <v>910155.5</v>
      </c>
      <c r="N440" s="13">
        <v>291783.76</v>
      </c>
      <c r="O440" s="13">
        <v>597574.29</v>
      </c>
    </row>
    <row r="441" spans="1:15" x14ac:dyDescent="0.25">
      <c r="A441" s="84" t="s">
        <v>50</v>
      </c>
      <c r="B441" s="84" t="s">
        <v>51</v>
      </c>
      <c r="C441" s="84" t="s">
        <v>1258</v>
      </c>
      <c r="D441" s="13">
        <v>975638.1</v>
      </c>
      <c r="E441" s="13">
        <v>292513.73</v>
      </c>
      <c r="F441" s="13">
        <v>892473.66</v>
      </c>
      <c r="G441" s="13">
        <v>278911.27</v>
      </c>
      <c r="H441" s="13">
        <v>670274.14</v>
      </c>
      <c r="I441" s="13">
        <v>457375.93</v>
      </c>
      <c r="J441" s="13">
        <v>420629.2</v>
      </c>
      <c r="K441" s="13">
        <v>686524.74</v>
      </c>
      <c r="L441" s="13">
        <v>641154.67000000004</v>
      </c>
      <c r="M441" s="13">
        <v>857859.92</v>
      </c>
      <c r="N441" s="13">
        <v>117568.48</v>
      </c>
      <c r="O441" s="13">
        <v>548240.11</v>
      </c>
    </row>
    <row r="442" spans="1:15" x14ac:dyDescent="0.25">
      <c r="A442" s="84" t="s">
        <v>50</v>
      </c>
      <c r="B442" s="84" t="s">
        <v>51</v>
      </c>
      <c r="C442" s="84" t="s">
        <v>1259</v>
      </c>
      <c r="D442" s="13">
        <v>213910.46</v>
      </c>
      <c r="E442" s="13">
        <v>113327.56</v>
      </c>
      <c r="F442" s="13">
        <v>859461.51</v>
      </c>
      <c r="G442" s="13">
        <v>424320.08</v>
      </c>
      <c r="H442" s="13">
        <v>676755.76</v>
      </c>
      <c r="I442" s="13">
        <v>843859.68</v>
      </c>
      <c r="J442" s="13">
        <v>173533.12</v>
      </c>
      <c r="K442" s="13">
        <v>758463.35</v>
      </c>
      <c r="L442" s="13">
        <v>480444.68</v>
      </c>
      <c r="M442" s="13">
        <v>985107.59</v>
      </c>
      <c r="N442" s="13">
        <v>437553.79</v>
      </c>
      <c r="O442" s="13">
        <v>652312.75</v>
      </c>
    </row>
    <row r="443" spans="1:15" x14ac:dyDescent="0.25">
      <c r="A443" s="84" t="s">
        <v>50</v>
      </c>
      <c r="B443" s="84" t="s">
        <v>51</v>
      </c>
      <c r="C443" s="84" t="s">
        <v>1260</v>
      </c>
      <c r="D443" s="13">
        <v>581974.28</v>
      </c>
      <c r="E443" s="13">
        <v>349192.79</v>
      </c>
      <c r="F443" s="13">
        <v>641330.48</v>
      </c>
      <c r="G443" s="13">
        <v>131108.47</v>
      </c>
      <c r="H443" s="13">
        <v>499025.85</v>
      </c>
      <c r="I443" s="13">
        <v>263855.96000000002</v>
      </c>
      <c r="J443" s="13">
        <v>950456.34</v>
      </c>
      <c r="K443" s="13">
        <v>215950.55</v>
      </c>
      <c r="L443" s="13">
        <v>463950</v>
      </c>
      <c r="M443" s="13">
        <v>542495.36</v>
      </c>
      <c r="N443" s="13">
        <v>401180.47</v>
      </c>
      <c r="O443" s="13">
        <v>581276.06999999995</v>
      </c>
    </row>
    <row r="444" spans="1:15" x14ac:dyDescent="0.25">
      <c r="A444" s="84" t="s">
        <v>50</v>
      </c>
      <c r="B444" s="84" t="s">
        <v>51</v>
      </c>
      <c r="C444" s="84" t="s">
        <v>1261</v>
      </c>
      <c r="D444" s="13">
        <v>522780.82</v>
      </c>
      <c r="E444" s="13">
        <v>129855.45</v>
      </c>
      <c r="F444" s="13">
        <v>515848.9</v>
      </c>
      <c r="G444" s="13">
        <v>698251.89</v>
      </c>
      <c r="H444" s="13">
        <v>882550.03</v>
      </c>
      <c r="I444" s="13">
        <v>564418.04</v>
      </c>
      <c r="J444" s="13">
        <v>167803.26</v>
      </c>
      <c r="K444" s="13">
        <v>722842.81</v>
      </c>
      <c r="L444" s="13">
        <v>506203.57</v>
      </c>
      <c r="M444" s="13">
        <v>316953.59000000003</v>
      </c>
      <c r="N444" s="13">
        <v>134829.31</v>
      </c>
      <c r="O444" s="13">
        <v>783272.91</v>
      </c>
    </row>
    <row r="445" spans="1:15" x14ac:dyDescent="0.25">
      <c r="A445" s="84" t="s">
        <v>50</v>
      </c>
      <c r="B445" s="84" t="s">
        <v>67</v>
      </c>
      <c r="C445" s="84" t="s">
        <v>705</v>
      </c>
      <c r="D445" s="13">
        <v>175984.94</v>
      </c>
      <c r="E445" s="13">
        <v>932855.23</v>
      </c>
      <c r="F445" s="13">
        <v>187509.81</v>
      </c>
      <c r="G445" s="13">
        <v>509998.14</v>
      </c>
      <c r="H445" s="13">
        <v>693132.34</v>
      </c>
      <c r="I445" s="13">
        <v>527079.81999999995</v>
      </c>
      <c r="J445" s="13">
        <v>360884.79</v>
      </c>
      <c r="K445" s="13">
        <v>522085.67</v>
      </c>
      <c r="L445" s="13">
        <v>536450.68000000005</v>
      </c>
      <c r="M445" s="13">
        <v>382926.16</v>
      </c>
      <c r="N445" s="13">
        <v>334877.78999999998</v>
      </c>
      <c r="O445" s="13">
        <v>655105.07999999996</v>
      </c>
    </row>
    <row r="446" spans="1:15" x14ac:dyDescent="0.25">
      <c r="A446" s="84" t="s">
        <v>50</v>
      </c>
      <c r="B446" s="84" t="s">
        <v>67</v>
      </c>
      <c r="C446" s="84" t="s">
        <v>1262</v>
      </c>
      <c r="D446" s="13">
        <v>920433.73</v>
      </c>
      <c r="E446" s="13">
        <v>776278.04</v>
      </c>
      <c r="F446" s="13">
        <v>593560.56000000006</v>
      </c>
      <c r="G446" s="13">
        <v>156305.44</v>
      </c>
      <c r="H446" s="13">
        <v>873097.45</v>
      </c>
      <c r="I446" s="13">
        <v>964611.93</v>
      </c>
      <c r="J446" s="13">
        <v>387924.77</v>
      </c>
      <c r="K446" s="13">
        <v>179054.05</v>
      </c>
      <c r="L446" s="13">
        <v>949703.37</v>
      </c>
      <c r="M446" s="13">
        <v>223207.19</v>
      </c>
      <c r="N446" s="13">
        <v>777611.71</v>
      </c>
      <c r="O446" s="13">
        <v>882141.08</v>
      </c>
    </row>
    <row r="447" spans="1:15" x14ac:dyDescent="0.25">
      <c r="A447" s="84" t="s">
        <v>50</v>
      </c>
      <c r="B447" s="84" t="s">
        <v>67</v>
      </c>
      <c r="C447" s="84" t="s">
        <v>1263</v>
      </c>
      <c r="D447" s="13">
        <v>452881.02</v>
      </c>
      <c r="E447" s="13">
        <v>512590.04</v>
      </c>
      <c r="F447" s="13">
        <v>705851.04</v>
      </c>
      <c r="G447" s="13">
        <v>844447.27</v>
      </c>
      <c r="H447" s="13">
        <v>439276.57</v>
      </c>
      <c r="I447" s="13">
        <v>177365.82</v>
      </c>
      <c r="J447" s="13">
        <v>661648.98</v>
      </c>
      <c r="K447" s="13">
        <v>464930.77</v>
      </c>
      <c r="L447" s="13">
        <v>421341.28</v>
      </c>
      <c r="M447" s="13">
        <v>533737.81999999995</v>
      </c>
      <c r="N447" s="13">
        <v>464650.8</v>
      </c>
      <c r="O447" s="13">
        <v>442437.78</v>
      </c>
    </row>
    <row r="448" spans="1:15" x14ac:dyDescent="0.25">
      <c r="A448" s="84" t="s">
        <v>50</v>
      </c>
      <c r="B448" s="84" t="s">
        <v>67</v>
      </c>
      <c r="C448" s="84" t="s">
        <v>1264</v>
      </c>
      <c r="D448" s="13">
        <v>136872.01</v>
      </c>
      <c r="E448" s="13">
        <v>854595.83</v>
      </c>
      <c r="F448" s="13">
        <v>720145.19</v>
      </c>
      <c r="G448" s="13">
        <v>601472.22</v>
      </c>
      <c r="H448" s="13">
        <v>670408.92000000004</v>
      </c>
      <c r="I448" s="13">
        <v>326123.90000000002</v>
      </c>
      <c r="J448" s="13">
        <v>149330.25</v>
      </c>
      <c r="K448" s="13">
        <v>368085.57</v>
      </c>
      <c r="L448" s="13">
        <v>281491.13</v>
      </c>
      <c r="M448" s="13">
        <v>803797.9</v>
      </c>
      <c r="N448" s="13">
        <v>909501.14</v>
      </c>
      <c r="O448" s="13">
        <v>138966.45000000001</v>
      </c>
    </row>
    <row r="449" spans="1:15" x14ac:dyDescent="0.25">
      <c r="A449" s="84" t="s">
        <v>50</v>
      </c>
      <c r="B449" s="84" t="s">
        <v>67</v>
      </c>
      <c r="C449" s="84" t="s">
        <v>1265</v>
      </c>
      <c r="D449" s="13">
        <v>999405.27</v>
      </c>
      <c r="E449" s="13">
        <v>795882.65</v>
      </c>
      <c r="F449" s="13">
        <v>895916.23</v>
      </c>
      <c r="G449" s="13">
        <v>806819.33</v>
      </c>
      <c r="H449" s="13">
        <v>750016.06</v>
      </c>
      <c r="I449" s="13">
        <v>958964.96</v>
      </c>
      <c r="J449" s="13">
        <v>248782.66</v>
      </c>
      <c r="K449" s="13">
        <v>966700.64</v>
      </c>
      <c r="L449" s="13">
        <v>177172.19</v>
      </c>
      <c r="M449" s="13">
        <v>823281.05</v>
      </c>
      <c r="N449" s="13">
        <v>884543.28</v>
      </c>
      <c r="O449" s="13">
        <v>290767.31</v>
      </c>
    </row>
    <row r="450" spans="1:15" x14ac:dyDescent="0.25">
      <c r="A450" s="84" t="s">
        <v>50</v>
      </c>
      <c r="B450" s="84" t="s">
        <v>67</v>
      </c>
      <c r="C450" s="84" t="s">
        <v>1266</v>
      </c>
      <c r="D450" s="13">
        <v>387370.99</v>
      </c>
      <c r="E450" s="13">
        <v>612609.66</v>
      </c>
      <c r="F450" s="13">
        <v>621045.98</v>
      </c>
      <c r="G450" s="13">
        <v>252091.08</v>
      </c>
      <c r="H450" s="13">
        <v>565515.63</v>
      </c>
      <c r="I450" s="13">
        <v>848083.62</v>
      </c>
      <c r="J450" s="13">
        <v>639223.39</v>
      </c>
      <c r="K450" s="13">
        <v>135446.17000000001</v>
      </c>
      <c r="L450" s="13">
        <v>778105.12</v>
      </c>
      <c r="M450" s="13">
        <v>648099.88</v>
      </c>
      <c r="N450" s="13">
        <v>335077.77</v>
      </c>
      <c r="O450" s="13">
        <v>451960.91</v>
      </c>
    </row>
    <row r="451" spans="1:15" x14ac:dyDescent="0.25">
      <c r="A451" s="84" t="s">
        <v>50</v>
      </c>
      <c r="B451" s="84" t="s">
        <v>67</v>
      </c>
      <c r="C451" s="84" t="s">
        <v>1267</v>
      </c>
      <c r="D451" s="13">
        <v>291512.99</v>
      </c>
      <c r="E451" s="13">
        <v>945534.55</v>
      </c>
      <c r="F451" s="13">
        <v>195500.13</v>
      </c>
      <c r="G451" s="13">
        <v>387561.97</v>
      </c>
      <c r="H451" s="13">
        <v>267321.83</v>
      </c>
      <c r="I451" s="13">
        <v>171955.47</v>
      </c>
      <c r="J451" s="13">
        <v>755917.13</v>
      </c>
      <c r="K451" s="13">
        <v>623104.52</v>
      </c>
      <c r="L451" s="13">
        <v>972287.44</v>
      </c>
      <c r="M451" s="13">
        <v>975650.21</v>
      </c>
      <c r="N451" s="13">
        <v>815347.19</v>
      </c>
      <c r="O451" s="13">
        <v>786178.72</v>
      </c>
    </row>
    <row r="452" spans="1:15" x14ac:dyDescent="0.25">
      <c r="A452" s="84" t="s">
        <v>50</v>
      </c>
      <c r="B452" s="84" t="s">
        <v>67</v>
      </c>
      <c r="C452" s="84" t="s">
        <v>1268</v>
      </c>
      <c r="D452" s="13">
        <v>703882.12</v>
      </c>
      <c r="E452" s="13">
        <v>776662.31</v>
      </c>
      <c r="F452" s="13">
        <v>939677.83</v>
      </c>
      <c r="G452" s="13">
        <v>257850.06</v>
      </c>
      <c r="H452" s="13">
        <v>298902.19</v>
      </c>
      <c r="I452" s="13">
        <v>516970.88</v>
      </c>
      <c r="J452" s="13">
        <v>487591.54</v>
      </c>
      <c r="K452" s="13">
        <v>746256.15</v>
      </c>
      <c r="L452" s="13">
        <v>878031.43</v>
      </c>
      <c r="M452" s="13">
        <v>408845.29</v>
      </c>
      <c r="N452" s="13">
        <v>583538.77</v>
      </c>
      <c r="O452" s="13">
        <v>872037.21</v>
      </c>
    </row>
    <row r="453" spans="1:15" x14ac:dyDescent="0.25">
      <c r="A453" s="84" t="s">
        <v>50</v>
      </c>
      <c r="B453" s="84" t="s">
        <v>67</v>
      </c>
      <c r="C453" s="84" t="s">
        <v>1269</v>
      </c>
      <c r="D453" s="13">
        <v>623751.16</v>
      </c>
      <c r="E453" s="13">
        <v>587462.24</v>
      </c>
      <c r="F453" s="13">
        <v>512517.29</v>
      </c>
      <c r="G453" s="13">
        <v>996294.28</v>
      </c>
      <c r="H453" s="13">
        <v>842999.56</v>
      </c>
      <c r="I453" s="13">
        <v>252812.85</v>
      </c>
      <c r="J453" s="13">
        <v>415188.3</v>
      </c>
      <c r="K453" s="13">
        <v>216038.3</v>
      </c>
      <c r="L453" s="13">
        <v>681795.73</v>
      </c>
      <c r="M453" s="13">
        <v>141185.64000000001</v>
      </c>
      <c r="N453" s="13">
        <v>456594.22</v>
      </c>
      <c r="O453" s="13">
        <v>263730.01</v>
      </c>
    </row>
    <row r="454" spans="1:15" x14ac:dyDescent="0.25">
      <c r="A454" s="84" t="s">
        <v>50</v>
      </c>
      <c r="B454" s="84" t="s">
        <v>67</v>
      </c>
      <c r="C454" s="84" t="s">
        <v>1270</v>
      </c>
      <c r="D454" s="13">
        <v>163965.15</v>
      </c>
      <c r="E454" s="13">
        <v>475884.49</v>
      </c>
      <c r="F454" s="13">
        <v>521161.09</v>
      </c>
      <c r="G454" s="13">
        <v>281517.07</v>
      </c>
      <c r="H454" s="13">
        <v>583954.44999999995</v>
      </c>
      <c r="I454" s="13">
        <v>560697.5</v>
      </c>
      <c r="J454" s="13">
        <v>645395.30000000005</v>
      </c>
      <c r="K454" s="13">
        <v>449324.93</v>
      </c>
      <c r="L454" s="13">
        <v>738251.29</v>
      </c>
      <c r="M454" s="13">
        <v>519018.93</v>
      </c>
      <c r="N454" s="13">
        <v>462878.97</v>
      </c>
      <c r="O454" s="13">
        <v>883455.83</v>
      </c>
    </row>
    <row r="455" spans="1:15" x14ac:dyDescent="0.25">
      <c r="A455" s="84" t="s">
        <v>50</v>
      </c>
      <c r="B455" s="84" t="s">
        <v>67</v>
      </c>
      <c r="C455" s="84" t="s">
        <v>1271</v>
      </c>
      <c r="D455" s="13">
        <v>966890.54</v>
      </c>
      <c r="E455" s="13">
        <v>999735.71</v>
      </c>
      <c r="F455" s="13">
        <v>585930.65</v>
      </c>
      <c r="G455" s="13">
        <v>204699.8</v>
      </c>
      <c r="H455" s="13">
        <v>993662.17</v>
      </c>
      <c r="I455" s="13">
        <v>156648.60999999999</v>
      </c>
      <c r="J455" s="13">
        <v>183779.6</v>
      </c>
      <c r="K455" s="13">
        <v>657129.37</v>
      </c>
      <c r="L455" s="13">
        <v>333581.51</v>
      </c>
      <c r="M455" s="13">
        <v>704305.44</v>
      </c>
      <c r="N455" s="13">
        <v>772435.81</v>
      </c>
      <c r="O455" s="13">
        <v>256906.36</v>
      </c>
    </row>
    <row r="456" spans="1:15" x14ac:dyDescent="0.25">
      <c r="A456" s="84" t="s">
        <v>50</v>
      </c>
      <c r="B456" s="84" t="s">
        <v>67</v>
      </c>
      <c r="C456" s="84" t="s">
        <v>677</v>
      </c>
      <c r="D456" s="13">
        <v>178479.05</v>
      </c>
      <c r="E456" s="13">
        <v>376778.22</v>
      </c>
      <c r="F456" s="13">
        <v>447236.87</v>
      </c>
      <c r="G456" s="13">
        <v>614858.91</v>
      </c>
      <c r="H456" s="13">
        <v>912805.4</v>
      </c>
      <c r="I456" s="13">
        <v>484573.39</v>
      </c>
      <c r="J456" s="13">
        <v>405799.55</v>
      </c>
      <c r="K456" s="13">
        <v>736083.3</v>
      </c>
      <c r="L456" s="13">
        <v>126126.43</v>
      </c>
      <c r="M456" s="13">
        <v>402906.16</v>
      </c>
      <c r="N456" s="13">
        <v>269952.78999999998</v>
      </c>
      <c r="O456" s="13">
        <v>374677.37</v>
      </c>
    </row>
    <row r="457" spans="1:15" x14ac:dyDescent="0.25">
      <c r="A457" s="84" t="s">
        <v>50</v>
      </c>
      <c r="B457" s="84" t="s">
        <v>67</v>
      </c>
      <c r="C457" s="84" t="s">
        <v>1272</v>
      </c>
      <c r="D457" s="13">
        <v>525630.9</v>
      </c>
      <c r="E457" s="13">
        <v>279949.32</v>
      </c>
      <c r="F457" s="13">
        <v>494274.77</v>
      </c>
      <c r="G457" s="13">
        <v>432540.56</v>
      </c>
      <c r="H457" s="13">
        <v>677655</v>
      </c>
      <c r="I457" s="13">
        <v>607466.6</v>
      </c>
      <c r="J457" s="13">
        <v>906806.54</v>
      </c>
      <c r="K457" s="13">
        <v>382405.18</v>
      </c>
      <c r="L457" s="13">
        <v>741254.97</v>
      </c>
      <c r="M457" s="13">
        <v>301271.07</v>
      </c>
      <c r="N457" s="13">
        <v>323775.37</v>
      </c>
      <c r="O457" s="13">
        <v>313296.5</v>
      </c>
    </row>
    <row r="458" spans="1:15" x14ac:dyDescent="0.25">
      <c r="A458" s="84" t="s">
        <v>50</v>
      </c>
      <c r="B458" s="84" t="s">
        <v>67</v>
      </c>
      <c r="C458" s="84" t="s">
        <v>1273</v>
      </c>
      <c r="D458" s="13">
        <v>444536.51</v>
      </c>
      <c r="E458" s="13">
        <v>257173.13</v>
      </c>
      <c r="F458" s="13">
        <v>226752.11</v>
      </c>
      <c r="G458" s="13">
        <v>175655.97</v>
      </c>
      <c r="H458" s="13">
        <v>649942.25</v>
      </c>
      <c r="I458" s="13">
        <v>263317.61</v>
      </c>
      <c r="J458" s="13">
        <v>520785.06</v>
      </c>
      <c r="K458" s="13">
        <v>593014.66</v>
      </c>
      <c r="L458" s="13">
        <v>646864.02</v>
      </c>
      <c r="M458" s="13">
        <v>187252.93</v>
      </c>
      <c r="N458" s="13">
        <v>170595.85</v>
      </c>
      <c r="O458" s="13">
        <v>278742.46000000002</v>
      </c>
    </row>
    <row r="459" spans="1:15" x14ac:dyDescent="0.25">
      <c r="A459" s="84" t="s">
        <v>50</v>
      </c>
      <c r="B459" s="84" t="s">
        <v>67</v>
      </c>
      <c r="C459" s="84" t="s">
        <v>1274</v>
      </c>
      <c r="D459" s="13">
        <v>866227.79</v>
      </c>
      <c r="E459" s="13">
        <v>722469.79</v>
      </c>
      <c r="F459" s="13">
        <v>671247.8</v>
      </c>
      <c r="G459" s="13">
        <v>791879.61</v>
      </c>
      <c r="H459" s="13">
        <v>775148.76</v>
      </c>
      <c r="I459" s="13">
        <v>153912.84</v>
      </c>
      <c r="J459" s="13">
        <v>702058.89</v>
      </c>
      <c r="K459" s="13">
        <v>880468.77</v>
      </c>
      <c r="L459" s="13">
        <v>387216.42</v>
      </c>
      <c r="M459" s="13">
        <v>244123.19</v>
      </c>
      <c r="N459" s="13">
        <v>628299.18999999994</v>
      </c>
      <c r="O459" s="13">
        <v>880634.45</v>
      </c>
    </row>
    <row r="460" spans="1:15" x14ac:dyDescent="0.25">
      <c r="A460" s="84" t="s">
        <v>50</v>
      </c>
      <c r="B460" s="84" t="s">
        <v>67</v>
      </c>
      <c r="C460" s="84" t="s">
        <v>1275</v>
      </c>
      <c r="D460" s="13">
        <v>131440.78</v>
      </c>
      <c r="E460" s="13">
        <v>941562.9</v>
      </c>
      <c r="F460" s="13">
        <v>719571.7</v>
      </c>
      <c r="G460" s="13">
        <v>347361.21</v>
      </c>
      <c r="H460" s="13">
        <v>994847.83</v>
      </c>
      <c r="I460" s="13">
        <v>754309.78</v>
      </c>
      <c r="J460" s="13">
        <v>784492.56</v>
      </c>
      <c r="K460" s="13">
        <v>426868.17</v>
      </c>
      <c r="L460" s="13">
        <v>697739.9</v>
      </c>
      <c r="M460" s="13">
        <v>788661.41</v>
      </c>
      <c r="N460" s="13">
        <v>258014.37</v>
      </c>
      <c r="O460" s="13">
        <v>183533.55</v>
      </c>
    </row>
    <row r="461" spans="1:15" x14ac:dyDescent="0.25">
      <c r="A461" s="84" t="s">
        <v>50</v>
      </c>
      <c r="B461" s="84" t="s">
        <v>67</v>
      </c>
      <c r="C461" s="84" t="s">
        <v>1276</v>
      </c>
      <c r="D461" s="13">
        <v>123930.57</v>
      </c>
      <c r="E461" s="13">
        <v>550374.55000000005</v>
      </c>
      <c r="F461" s="13">
        <v>367806.7</v>
      </c>
      <c r="G461" s="13">
        <v>658334.14</v>
      </c>
      <c r="H461" s="13">
        <v>950211.15</v>
      </c>
      <c r="I461" s="13">
        <v>628101.65</v>
      </c>
      <c r="J461" s="13">
        <v>303351.28000000003</v>
      </c>
      <c r="K461" s="13">
        <v>996605.94</v>
      </c>
      <c r="L461" s="13">
        <v>437778.94</v>
      </c>
      <c r="M461" s="13">
        <v>581645.28</v>
      </c>
      <c r="N461" s="13">
        <v>331015.32</v>
      </c>
      <c r="O461" s="13">
        <v>834182.59</v>
      </c>
    </row>
    <row r="462" spans="1:15" x14ac:dyDescent="0.25">
      <c r="A462" s="84" t="s">
        <v>50</v>
      </c>
      <c r="B462" s="84" t="s">
        <v>67</v>
      </c>
      <c r="C462" s="84" t="s">
        <v>678</v>
      </c>
      <c r="D462" s="13">
        <v>419157.17</v>
      </c>
      <c r="E462" s="13">
        <v>306740.06</v>
      </c>
      <c r="F462" s="13">
        <v>459718.01</v>
      </c>
      <c r="G462" s="13">
        <v>654353.13</v>
      </c>
      <c r="H462" s="13">
        <v>401312.66</v>
      </c>
      <c r="I462" s="13">
        <v>462045.4</v>
      </c>
      <c r="J462" s="13">
        <v>518361.53</v>
      </c>
      <c r="K462" s="13">
        <v>963634.52</v>
      </c>
      <c r="L462" s="13">
        <v>988124.83</v>
      </c>
      <c r="M462" s="13">
        <v>193391.44</v>
      </c>
      <c r="N462" s="13">
        <v>460733.16</v>
      </c>
      <c r="O462" s="13">
        <v>223539.43</v>
      </c>
    </row>
    <row r="463" spans="1:15" x14ac:dyDescent="0.25">
      <c r="A463" s="84" t="s">
        <v>50</v>
      </c>
      <c r="B463" s="84" t="s">
        <v>67</v>
      </c>
      <c r="C463" s="84" t="s">
        <v>1277</v>
      </c>
      <c r="D463" s="13">
        <v>783102.2</v>
      </c>
      <c r="E463" s="13">
        <v>592593.28</v>
      </c>
      <c r="F463" s="13">
        <v>127502.23</v>
      </c>
      <c r="G463" s="13">
        <v>567163.73</v>
      </c>
      <c r="H463" s="13">
        <v>380001.74</v>
      </c>
      <c r="I463" s="13">
        <v>532266.51</v>
      </c>
      <c r="J463" s="13">
        <v>405509.58</v>
      </c>
      <c r="K463" s="13">
        <v>593649.87</v>
      </c>
      <c r="L463" s="13">
        <v>697325.6</v>
      </c>
      <c r="M463" s="13">
        <v>436860.57</v>
      </c>
      <c r="N463" s="13">
        <v>211187.51</v>
      </c>
      <c r="O463" s="13">
        <v>894760.55</v>
      </c>
    </row>
    <row r="464" spans="1:15" x14ac:dyDescent="0.25">
      <c r="A464" s="84" t="s">
        <v>50</v>
      </c>
      <c r="B464" s="84" t="s">
        <v>67</v>
      </c>
      <c r="C464" s="84" t="s">
        <v>1278</v>
      </c>
      <c r="D464" s="13">
        <v>738248.31</v>
      </c>
      <c r="E464" s="13">
        <v>344569.45</v>
      </c>
      <c r="F464" s="13">
        <v>867342.6</v>
      </c>
      <c r="G464" s="13">
        <v>217455.51</v>
      </c>
      <c r="H464" s="13">
        <v>467864.44</v>
      </c>
      <c r="I464" s="13">
        <v>730829.49</v>
      </c>
      <c r="J464" s="13">
        <v>417041.66</v>
      </c>
      <c r="K464" s="13">
        <v>458239.79</v>
      </c>
      <c r="L464" s="13">
        <v>401686.02</v>
      </c>
      <c r="M464" s="13">
        <v>840341.81</v>
      </c>
      <c r="N464" s="13">
        <v>819896.35</v>
      </c>
      <c r="O464" s="13">
        <v>231216.68</v>
      </c>
    </row>
    <row r="465" spans="1:15" x14ac:dyDescent="0.25">
      <c r="A465" s="84" t="s">
        <v>50</v>
      </c>
      <c r="B465" s="84" t="s">
        <v>67</v>
      </c>
      <c r="C465" s="84" t="s">
        <v>1279</v>
      </c>
      <c r="D465" s="13">
        <v>558127.66</v>
      </c>
      <c r="E465" s="13">
        <v>386488.46</v>
      </c>
      <c r="F465" s="13">
        <v>968519.05</v>
      </c>
      <c r="G465" s="13">
        <v>747087.52</v>
      </c>
      <c r="H465" s="13">
        <v>534780.81999999995</v>
      </c>
      <c r="I465" s="13">
        <v>873870.3</v>
      </c>
      <c r="J465" s="13">
        <v>115974.96</v>
      </c>
      <c r="K465" s="13">
        <v>890153.56</v>
      </c>
      <c r="L465" s="13">
        <v>832704.63</v>
      </c>
      <c r="M465" s="13">
        <v>805928.04</v>
      </c>
      <c r="N465" s="13">
        <v>392841.49</v>
      </c>
      <c r="O465" s="13">
        <v>512820.46</v>
      </c>
    </row>
    <row r="466" spans="1:15" x14ac:dyDescent="0.25">
      <c r="A466" s="84" t="s">
        <v>50</v>
      </c>
      <c r="B466" s="84" t="s">
        <v>67</v>
      </c>
      <c r="C466" s="84" t="s">
        <v>1280</v>
      </c>
      <c r="D466" s="13">
        <v>260400.8</v>
      </c>
      <c r="E466" s="13">
        <v>111787.64</v>
      </c>
      <c r="F466" s="13">
        <v>669092.27</v>
      </c>
      <c r="G466" s="13">
        <v>351334.71</v>
      </c>
      <c r="H466" s="13">
        <v>433867.03</v>
      </c>
      <c r="I466" s="13">
        <v>304047.34999999998</v>
      </c>
      <c r="J466" s="13">
        <v>278772.23</v>
      </c>
      <c r="K466" s="13">
        <v>133258.25</v>
      </c>
      <c r="L466" s="13">
        <v>766580.74</v>
      </c>
      <c r="M466" s="13">
        <v>999814.5</v>
      </c>
      <c r="N466" s="13">
        <v>143502.68</v>
      </c>
      <c r="O466" s="13">
        <v>568124.19999999995</v>
      </c>
    </row>
    <row r="467" spans="1:15" x14ac:dyDescent="0.25">
      <c r="A467" s="84" t="s">
        <v>50</v>
      </c>
      <c r="B467" s="84" t="s">
        <v>67</v>
      </c>
      <c r="C467" s="84" t="s">
        <v>1281</v>
      </c>
      <c r="D467" s="13">
        <v>293934.39</v>
      </c>
      <c r="E467" s="13">
        <v>210426.74</v>
      </c>
      <c r="F467" s="13">
        <v>204909.94</v>
      </c>
      <c r="G467" s="13">
        <v>998801.88</v>
      </c>
      <c r="H467" s="13">
        <v>123741.52</v>
      </c>
      <c r="I467" s="13">
        <v>677923.98</v>
      </c>
      <c r="J467" s="13">
        <v>319068.98</v>
      </c>
      <c r="K467" s="13">
        <v>850676.75</v>
      </c>
      <c r="L467" s="13">
        <v>117395.17</v>
      </c>
      <c r="M467" s="13">
        <v>409919.69</v>
      </c>
      <c r="N467" s="13">
        <v>296988.43</v>
      </c>
      <c r="O467" s="13">
        <v>127702.54</v>
      </c>
    </row>
    <row r="468" spans="1:15" x14ac:dyDescent="0.25">
      <c r="A468" s="84" t="s">
        <v>50</v>
      </c>
      <c r="B468" s="84" t="s">
        <v>67</v>
      </c>
      <c r="C468" s="84" t="s">
        <v>1282</v>
      </c>
      <c r="D468" s="13">
        <v>950667.6</v>
      </c>
      <c r="E468" s="13">
        <v>735552.04</v>
      </c>
      <c r="F468" s="13">
        <v>818578.43</v>
      </c>
      <c r="G468" s="13">
        <v>921243.56</v>
      </c>
      <c r="H468" s="13">
        <v>345130.84</v>
      </c>
      <c r="I468" s="13">
        <v>651490.42000000004</v>
      </c>
      <c r="J468" s="13">
        <v>304040.19</v>
      </c>
      <c r="K468" s="13">
        <v>738538.91</v>
      </c>
      <c r="L468" s="13">
        <v>523866.59</v>
      </c>
      <c r="M468" s="13">
        <v>810346.14</v>
      </c>
      <c r="N468" s="13">
        <v>943290.95</v>
      </c>
      <c r="O468" s="13">
        <v>530970.76</v>
      </c>
    </row>
    <row r="469" spans="1:15" x14ac:dyDescent="0.25">
      <c r="A469" s="84" t="s">
        <v>50</v>
      </c>
      <c r="B469" s="84" t="s">
        <v>67</v>
      </c>
      <c r="C469" s="84" t="s">
        <v>1283</v>
      </c>
      <c r="D469" s="13">
        <v>683130.23</v>
      </c>
      <c r="E469" s="13">
        <v>270366.90999999997</v>
      </c>
      <c r="F469" s="13">
        <v>553626.76</v>
      </c>
      <c r="G469" s="13">
        <v>570105.53</v>
      </c>
      <c r="H469" s="13">
        <v>591172.06000000006</v>
      </c>
      <c r="I469" s="13">
        <v>819219.56</v>
      </c>
      <c r="J469" s="13">
        <v>334996.94</v>
      </c>
      <c r="K469" s="13">
        <v>127271.09</v>
      </c>
      <c r="L469" s="13">
        <v>270364.03999999998</v>
      </c>
      <c r="M469" s="13">
        <v>717930.92</v>
      </c>
      <c r="N469" s="13">
        <v>983915.78</v>
      </c>
      <c r="O469" s="13">
        <v>297844.96000000002</v>
      </c>
    </row>
    <row r="470" spans="1:15" x14ac:dyDescent="0.25">
      <c r="A470" s="84" t="s">
        <v>50</v>
      </c>
      <c r="B470" s="84" t="s">
        <v>67</v>
      </c>
      <c r="C470" s="84" t="s">
        <v>1284</v>
      </c>
      <c r="D470" s="13">
        <v>167126.85999999999</v>
      </c>
      <c r="E470" s="13">
        <v>839818.72</v>
      </c>
      <c r="F470" s="13">
        <v>648049.41</v>
      </c>
      <c r="G470" s="13">
        <v>342957.61</v>
      </c>
      <c r="H470" s="13">
        <v>786922.25</v>
      </c>
      <c r="I470" s="13">
        <v>823389.12</v>
      </c>
      <c r="J470" s="13">
        <v>637186.32999999996</v>
      </c>
      <c r="K470" s="13">
        <v>737000.78</v>
      </c>
      <c r="L470" s="13">
        <v>755447.01</v>
      </c>
      <c r="M470" s="13">
        <v>793662.72</v>
      </c>
      <c r="N470" s="13">
        <v>127106.21</v>
      </c>
      <c r="O470" s="13">
        <v>868388.32</v>
      </c>
    </row>
    <row r="471" spans="1:15" x14ac:dyDescent="0.25">
      <c r="A471" s="84" t="s">
        <v>50</v>
      </c>
      <c r="B471" s="84" t="s">
        <v>67</v>
      </c>
      <c r="C471" s="84" t="s">
        <v>679</v>
      </c>
      <c r="D471" s="13">
        <v>790982.55</v>
      </c>
      <c r="E471" s="13">
        <v>476194.75</v>
      </c>
      <c r="F471" s="13">
        <v>377948.58</v>
      </c>
      <c r="G471" s="13">
        <v>225808.32</v>
      </c>
      <c r="H471" s="13">
        <v>802938.17</v>
      </c>
      <c r="I471" s="13">
        <v>325112.65999999997</v>
      </c>
      <c r="J471" s="13">
        <v>506948.13</v>
      </c>
      <c r="K471" s="13">
        <v>577523.32999999996</v>
      </c>
      <c r="L471" s="13">
        <v>483168.54</v>
      </c>
      <c r="M471" s="13">
        <v>128101.36</v>
      </c>
      <c r="N471" s="13">
        <v>720833.75</v>
      </c>
      <c r="O471" s="13">
        <v>739471.35999999999</v>
      </c>
    </row>
    <row r="472" spans="1:15" x14ac:dyDescent="0.25">
      <c r="A472" s="84" t="s">
        <v>50</v>
      </c>
      <c r="B472" s="84" t="s">
        <v>67</v>
      </c>
      <c r="C472" s="84" t="s">
        <v>1285</v>
      </c>
      <c r="D472" s="13">
        <v>873456.48</v>
      </c>
      <c r="E472" s="13">
        <v>938878.72</v>
      </c>
      <c r="F472" s="13">
        <v>112091.38</v>
      </c>
      <c r="G472" s="13">
        <v>190484.87</v>
      </c>
      <c r="H472" s="13">
        <v>347065.79</v>
      </c>
      <c r="I472" s="13">
        <v>350058.69</v>
      </c>
      <c r="J472" s="13">
        <v>878500.49</v>
      </c>
      <c r="K472" s="13">
        <v>728672.8</v>
      </c>
      <c r="L472" s="13">
        <v>716579.39</v>
      </c>
      <c r="M472" s="13">
        <v>280588.77</v>
      </c>
      <c r="N472" s="13">
        <v>367015.88</v>
      </c>
      <c r="O472" s="13">
        <v>559711.23</v>
      </c>
    </row>
    <row r="473" spans="1:15" x14ac:dyDescent="0.25">
      <c r="A473" s="84" t="s">
        <v>50</v>
      </c>
      <c r="B473" s="84" t="s">
        <v>67</v>
      </c>
      <c r="C473" s="84" t="s">
        <v>1286</v>
      </c>
      <c r="D473" s="13">
        <v>587822.74</v>
      </c>
      <c r="E473" s="13">
        <v>439406.58</v>
      </c>
      <c r="F473" s="13">
        <v>666380.92000000004</v>
      </c>
      <c r="G473" s="13">
        <v>844762.64</v>
      </c>
      <c r="H473" s="13">
        <v>257598.67</v>
      </c>
      <c r="I473" s="13">
        <v>153009.78</v>
      </c>
      <c r="J473" s="13">
        <v>854818</v>
      </c>
      <c r="K473" s="13">
        <v>121771.99</v>
      </c>
      <c r="L473" s="13">
        <v>980620.27</v>
      </c>
      <c r="M473" s="13">
        <v>493291.68</v>
      </c>
      <c r="N473" s="13">
        <v>803065.58</v>
      </c>
      <c r="O473" s="13">
        <v>757446.64</v>
      </c>
    </row>
    <row r="474" spans="1:15" x14ac:dyDescent="0.25">
      <c r="A474" s="84" t="s">
        <v>50</v>
      </c>
      <c r="B474" s="84" t="s">
        <v>67</v>
      </c>
      <c r="C474" s="84" t="s">
        <v>1287</v>
      </c>
      <c r="D474" s="13">
        <v>307553.15999999997</v>
      </c>
      <c r="E474" s="13">
        <v>769157.54</v>
      </c>
      <c r="F474" s="13">
        <v>662072.51</v>
      </c>
      <c r="G474" s="13">
        <v>127539.85</v>
      </c>
      <c r="H474" s="13">
        <v>439049.93</v>
      </c>
      <c r="I474" s="13">
        <v>176626.24</v>
      </c>
      <c r="J474" s="13">
        <v>677395.04</v>
      </c>
      <c r="K474" s="13">
        <v>549586.6</v>
      </c>
      <c r="L474" s="13">
        <v>523391.06</v>
      </c>
      <c r="M474" s="13">
        <v>888550.36</v>
      </c>
      <c r="N474" s="13">
        <v>210347.32</v>
      </c>
      <c r="O474" s="13">
        <v>492865.41</v>
      </c>
    </row>
    <row r="475" spans="1:15" x14ac:dyDescent="0.25">
      <c r="A475" s="84" t="s">
        <v>50</v>
      </c>
      <c r="B475" s="84" t="s">
        <v>67</v>
      </c>
      <c r="C475" s="84" t="s">
        <v>1288</v>
      </c>
      <c r="D475" s="13">
        <v>948373.61</v>
      </c>
      <c r="E475" s="13">
        <v>280417.19</v>
      </c>
      <c r="F475" s="13">
        <v>281259</v>
      </c>
      <c r="G475" s="13">
        <v>180667.63</v>
      </c>
      <c r="H475" s="13">
        <v>955888.94</v>
      </c>
      <c r="I475" s="13">
        <v>265200.19</v>
      </c>
      <c r="J475" s="13">
        <v>282111.07</v>
      </c>
      <c r="K475" s="13">
        <v>131392.01999999999</v>
      </c>
      <c r="L475" s="13">
        <v>528667.98</v>
      </c>
      <c r="M475" s="13">
        <v>949924.44</v>
      </c>
      <c r="N475" s="13">
        <v>190369.63</v>
      </c>
      <c r="O475" s="13">
        <v>783531.86</v>
      </c>
    </row>
    <row r="476" spans="1:15" x14ac:dyDescent="0.25">
      <c r="A476" s="84" t="s">
        <v>50</v>
      </c>
      <c r="B476" s="84" t="s">
        <v>67</v>
      </c>
      <c r="C476" s="84" t="s">
        <v>1289</v>
      </c>
      <c r="D476" s="13">
        <v>641362.21</v>
      </c>
      <c r="E476" s="13">
        <v>240115.59</v>
      </c>
      <c r="F476" s="13">
        <v>353687.3</v>
      </c>
      <c r="G476" s="13">
        <v>568542.32999999996</v>
      </c>
      <c r="H476" s="13">
        <v>805863.16</v>
      </c>
      <c r="I476" s="13">
        <v>165392.79</v>
      </c>
      <c r="J476" s="13">
        <v>236293.94</v>
      </c>
      <c r="K476" s="13">
        <v>955198.14</v>
      </c>
      <c r="L476" s="13">
        <v>957856.65</v>
      </c>
      <c r="M476" s="13">
        <v>895305.15</v>
      </c>
      <c r="N476" s="13">
        <v>268653.46000000002</v>
      </c>
      <c r="O476" s="13">
        <v>796688.5</v>
      </c>
    </row>
    <row r="477" spans="1:15" x14ac:dyDescent="0.25">
      <c r="A477" s="84" t="s">
        <v>50</v>
      </c>
      <c r="B477" s="84" t="s">
        <v>67</v>
      </c>
      <c r="C477" s="84" t="s">
        <v>1290</v>
      </c>
      <c r="D477" s="13">
        <v>913767.09</v>
      </c>
      <c r="E477" s="13">
        <v>662752.18000000005</v>
      </c>
      <c r="F477" s="13">
        <v>905574.16</v>
      </c>
      <c r="G477" s="13">
        <v>132908.01999999999</v>
      </c>
      <c r="H477" s="13">
        <v>661897.11</v>
      </c>
      <c r="I477" s="13">
        <v>919933.82</v>
      </c>
      <c r="J477" s="13">
        <v>711934.25</v>
      </c>
      <c r="K477" s="13">
        <v>263770.81</v>
      </c>
      <c r="L477" s="13">
        <v>873545.43</v>
      </c>
      <c r="M477" s="13">
        <v>906517.06</v>
      </c>
      <c r="N477" s="13">
        <v>809439.27</v>
      </c>
      <c r="O477" s="13">
        <v>420939.28</v>
      </c>
    </row>
    <row r="478" spans="1:15" x14ac:dyDescent="0.25">
      <c r="A478" s="84" t="s">
        <v>50</v>
      </c>
      <c r="B478" s="84" t="s">
        <v>67</v>
      </c>
      <c r="C478" s="84" t="s">
        <v>1291</v>
      </c>
      <c r="D478" s="13">
        <v>116469.64</v>
      </c>
      <c r="E478" s="13">
        <v>554928.88</v>
      </c>
      <c r="F478" s="13">
        <v>201935.31</v>
      </c>
      <c r="G478" s="13">
        <v>369056.79</v>
      </c>
      <c r="H478" s="13">
        <v>711829.23</v>
      </c>
      <c r="I478" s="13">
        <v>146835.76</v>
      </c>
      <c r="J478" s="13">
        <v>934873.14</v>
      </c>
      <c r="K478" s="13">
        <v>511247.71</v>
      </c>
      <c r="L478" s="13">
        <v>271770.17</v>
      </c>
      <c r="M478" s="13">
        <v>937444.79</v>
      </c>
      <c r="N478" s="13">
        <v>779803.61</v>
      </c>
      <c r="O478" s="13">
        <v>172977.86</v>
      </c>
    </row>
    <row r="479" spans="1:15" x14ac:dyDescent="0.25">
      <c r="A479" s="84" t="s">
        <v>50</v>
      </c>
      <c r="B479" s="84" t="s">
        <v>67</v>
      </c>
      <c r="C479" s="84" t="s">
        <v>1292</v>
      </c>
      <c r="D479" s="13">
        <v>656655.28</v>
      </c>
      <c r="E479" s="13">
        <v>227278.3</v>
      </c>
      <c r="F479" s="13">
        <v>156149.54</v>
      </c>
      <c r="G479" s="13">
        <v>513016.49</v>
      </c>
      <c r="H479" s="13">
        <v>865148.05</v>
      </c>
      <c r="I479" s="13">
        <v>216283.96</v>
      </c>
      <c r="J479" s="13">
        <v>926090.79</v>
      </c>
      <c r="K479" s="13">
        <v>704237.21</v>
      </c>
      <c r="L479" s="13">
        <v>401857.38</v>
      </c>
      <c r="M479" s="13">
        <v>185084.97</v>
      </c>
      <c r="N479" s="13">
        <v>723100.59</v>
      </c>
      <c r="O479" s="13">
        <v>578788.34</v>
      </c>
    </row>
    <row r="480" spans="1:15" x14ac:dyDescent="0.25">
      <c r="A480" s="84" t="s">
        <v>50</v>
      </c>
      <c r="B480" s="84" t="s">
        <v>67</v>
      </c>
      <c r="C480" s="84" t="s">
        <v>1293</v>
      </c>
      <c r="D480" s="13">
        <v>458513</v>
      </c>
      <c r="E480" s="13">
        <v>676721.63</v>
      </c>
      <c r="F480" s="13">
        <v>307020.86</v>
      </c>
      <c r="G480" s="13">
        <v>813600.87</v>
      </c>
      <c r="H480" s="13">
        <v>288458.23</v>
      </c>
      <c r="I480" s="13">
        <v>490954.96</v>
      </c>
      <c r="J480" s="13">
        <v>112392.71</v>
      </c>
      <c r="K480" s="13">
        <v>116075.81</v>
      </c>
      <c r="L480" s="13">
        <v>492369.33</v>
      </c>
      <c r="M480" s="13">
        <v>849789.76</v>
      </c>
      <c r="N480" s="13">
        <v>775192.74</v>
      </c>
      <c r="O480" s="13">
        <v>188317.32</v>
      </c>
    </row>
    <row r="481" spans="1:15" x14ac:dyDescent="0.25">
      <c r="A481" s="84" t="s">
        <v>50</v>
      </c>
      <c r="B481" s="84" t="s">
        <v>67</v>
      </c>
      <c r="C481" s="84" t="s">
        <v>1294</v>
      </c>
      <c r="D481" s="13">
        <v>209015.64</v>
      </c>
      <c r="E481" s="13">
        <v>692772.37</v>
      </c>
      <c r="F481" s="13">
        <v>273086.8</v>
      </c>
      <c r="G481" s="13">
        <v>334041.31</v>
      </c>
      <c r="H481" s="13">
        <v>913181.2</v>
      </c>
      <c r="I481" s="13">
        <v>724739.93</v>
      </c>
      <c r="J481" s="13">
        <v>271876.52</v>
      </c>
      <c r="K481" s="13">
        <v>301819.83</v>
      </c>
      <c r="L481" s="13">
        <v>672384.27</v>
      </c>
      <c r="M481" s="13">
        <v>180857.64</v>
      </c>
      <c r="N481" s="13">
        <v>789510.31</v>
      </c>
      <c r="O481" s="13">
        <v>753890.4</v>
      </c>
    </row>
    <row r="482" spans="1:15" x14ac:dyDescent="0.25">
      <c r="A482" s="84" t="s">
        <v>50</v>
      </c>
      <c r="B482" s="84" t="s">
        <v>67</v>
      </c>
      <c r="C482" s="84" t="s">
        <v>1295</v>
      </c>
      <c r="D482" s="13">
        <v>492788.92</v>
      </c>
      <c r="E482" s="13">
        <v>540617.6</v>
      </c>
      <c r="F482" s="13">
        <v>168154.89</v>
      </c>
      <c r="G482" s="13">
        <v>437545.89</v>
      </c>
      <c r="H482" s="13">
        <v>863328.35</v>
      </c>
      <c r="I482" s="13">
        <v>162104.54</v>
      </c>
      <c r="J482" s="13">
        <v>364427.38</v>
      </c>
      <c r="K482" s="13">
        <v>358835.63</v>
      </c>
      <c r="L482" s="13">
        <v>211148.28</v>
      </c>
      <c r="M482" s="13">
        <v>548101.01</v>
      </c>
      <c r="N482" s="13">
        <v>760990.39</v>
      </c>
      <c r="O482" s="13">
        <v>661323.55000000005</v>
      </c>
    </row>
    <row r="483" spans="1:15" x14ac:dyDescent="0.25">
      <c r="A483" s="84" t="s">
        <v>50</v>
      </c>
      <c r="B483" s="84" t="s">
        <v>67</v>
      </c>
      <c r="C483" s="84" t="s">
        <v>1296</v>
      </c>
      <c r="D483" s="13">
        <v>877197.49</v>
      </c>
      <c r="E483" s="13">
        <v>433284.39</v>
      </c>
      <c r="F483" s="13">
        <v>249764.39</v>
      </c>
      <c r="G483" s="13">
        <v>634614.48</v>
      </c>
      <c r="H483" s="13">
        <v>847561.63</v>
      </c>
      <c r="I483" s="13">
        <v>665911.24</v>
      </c>
      <c r="J483" s="13">
        <v>793171.97</v>
      </c>
      <c r="K483" s="13">
        <v>262420.14</v>
      </c>
      <c r="L483" s="13">
        <v>800949.52</v>
      </c>
      <c r="M483" s="13">
        <v>312031.65999999997</v>
      </c>
      <c r="N483" s="13">
        <v>472389.14</v>
      </c>
      <c r="O483" s="13">
        <v>619736.18000000005</v>
      </c>
    </row>
    <row r="484" spans="1:15" x14ac:dyDescent="0.25">
      <c r="A484" s="84" t="s">
        <v>50</v>
      </c>
      <c r="B484" s="84" t="s">
        <v>67</v>
      </c>
      <c r="C484" s="84" t="s">
        <v>1297</v>
      </c>
      <c r="D484" s="13">
        <v>269755.24</v>
      </c>
      <c r="E484" s="13">
        <v>491022.7</v>
      </c>
      <c r="F484" s="13">
        <v>462370.12</v>
      </c>
      <c r="G484" s="13">
        <v>989953.18</v>
      </c>
      <c r="H484" s="13">
        <v>488389.64</v>
      </c>
      <c r="I484" s="13">
        <v>459023.01</v>
      </c>
      <c r="J484" s="13">
        <v>306665.84000000003</v>
      </c>
      <c r="K484" s="13">
        <v>275378.69</v>
      </c>
      <c r="L484" s="13">
        <v>901034.63</v>
      </c>
      <c r="M484" s="13">
        <v>609719.96</v>
      </c>
      <c r="N484" s="13">
        <v>194650.11</v>
      </c>
      <c r="O484" s="13">
        <v>648217.13</v>
      </c>
    </row>
    <row r="485" spans="1:15" x14ac:dyDescent="0.25">
      <c r="A485" s="84" t="s">
        <v>50</v>
      </c>
      <c r="B485" s="84" t="s">
        <v>67</v>
      </c>
      <c r="C485" s="84" t="s">
        <v>1298</v>
      </c>
      <c r="D485" s="13">
        <v>472476.55</v>
      </c>
      <c r="E485" s="13">
        <v>808688.51</v>
      </c>
      <c r="F485" s="13">
        <v>264382</v>
      </c>
      <c r="G485" s="13">
        <v>396784.17</v>
      </c>
      <c r="H485" s="13">
        <v>231825.16</v>
      </c>
      <c r="I485" s="13">
        <v>717970.18</v>
      </c>
      <c r="J485" s="13">
        <v>631929.02</v>
      </c>
      <c r="K485" s="13">
        <v>734253.7</v>
      </c>
      <c r="L485" s="13">
        <v>649757.34</v>
      </c>
      <c r="M485" s="13">
        <v>730113.37</v>
      </c>
      <c r="N485" s="13">
        <v>615936.6</v>
      </c>
      <c r="O485" s="13">
        <v>733938.8</v>
      </c>
    </row>
    <row r="486" spans="1:15" x14ac:dyDescent="0.25">
      <c r="A486" s="84" t="s">
        <v>50</v>
      </c>
      <c r="B486" s="84" t="s">
        <v>67</v>
      </c>
      <c r="C486" s="84" t="s">
        <v>1299</v>
      </c>
      <c r="D486" s="13">
        <v>619636.71</v>
      </c>
      <c r="E486" s="13">
        <v>868860.99</v>
      </c>
      <c r="F486" s="13">
        <v>628021.69999999995</v>
      </c>
      <c r="G486" s="13">
        <v>361006.76</v>
      </c>
      <c r="H486" s="13">
        <v>173761.56</v>
      </c>
      <c r="I486" s="13">
        <v>837349.05</v>
      </c>
      <c r="J486" s="13">
        <v>755573.44</v>
      </c>
      <c r="K486" s="13">
        <v>493385.14</v>
      </c>
      <c r="L486" s="13">
        <v>371090.85</v>
      </c>
      <c r="M486" s="13">
        <v>524887.59</v>
      </c>
      <c r="N486" s="13">
        <v>967315.8</v>
      </c>
      <c r="O486" s="13">
        <v>236694.57</v>
      </c>
    </row>
    <row r="487" spans="1:15" x14ac:dyDescent="0.25">
      <c r="A487" s="84" t="s">
        <v>50</v>
      </c>
      <c r="B487" s="84" t="s">
        <v>157</v>
      </c>
      <c r="C487" s="84" t="s">
        <v>706</v>
      </c>
      <c r="D487" s="13">
        <v>910265.9</v>
      </c>
      <c r="E487" s="13">
        <v>123005.14</v>
      </c>
      <c r="F487" s="13">
        <v>195266.35</v>
      </c>
      <c r="G487" s="13">
        <v>589134.69999999995</v>
      </c>
      <c r="H487" s="13">
        <v>125428.59</v>
      </c>
      <c r="I487" s="13">
        <v>483836.14</v>
      </c>
      <c r="J487" s="13">
        <v>958829.98</v>
      </c>
      <c r="K487" s="13">
        <v>616535.78</v>
      </c>
      <c r="L487" s="13">
        <v>459846.24</v>
      </c>
      <c r="M487" s="13">
        <v>632248.54</v>
      </c>
      <c r="N487" s="13">
        <v>562471.31000000006</v>
      </c>
      <c r="O487" s="13">
        <v>900405</v>
      </c>
    </row>
    <row r="488" spans="1:15" x14ac:dyDescent="0.25">
      <c r="A488" s="84" t="s">
        <v>50</v>
      </c>
      <c r="B488" s="84" t="s">
        <v>157</v>
      </c>
      <c r="C488" s="84" t="s">
        <v>1300</v>
      </c>
      <c r="D488" s="13">
        <v>860535.45</v>
      </c>
      <c r="E488" s="13">
        <v>830482.1</v>
      </c>
      <c r="F488" s="13">
        <v>501225.7</v>
      </c>
      <c r="G488" s="13">
        <v>651571.66</v>
      </c>
      <c r="H488" s="13">
        <v>675281.59</v>
      </c>
      <c r="I488" s="13">
        <v>248823</v>
      </c>
      <c r="J488" s="13">
        <v>362338.82</v>
      </c>
      <c r="K488" s="13">
        <v>853480.21</v>
      </c>
      <c r="L488" s="13">
        <v>658179.97</v>
      </c>
      <c r="M488" s="13">
        <v>846742.31</v>
      </c>
      <c r="N488" s="13">
        <v>857847.95</v>
      </c>
      <c r="O488" s="13">
        <v>928088.02</v>
      </c>
    </row>
    <row r="489" spans="1:15" x14ac:dyDescent="0.25">
      <c r="A489" s="84" t="s">
        <v>50</v>
      </c>
      <c r="B489" s="84" t="s">
        <v>157</v>
      </c>
      <c r="C489" s="84" t="s">
        <v>680</v>
      </c>
      <c r="D489" s="13">
        <v>585007.53</v>
      </c>
      <c r="E489" s="13">
        <v>733874.23</v>
      </c>
      <c r="F489" s="13">
        <v>793591.76</v>
      </c>
      <c r="G489" s="13">
        <v>263400.86</v>
      </c>
      <c r="H489" s="13">
        <v>921095.23</v>
      </c>
      <c r="I489" s="13">
        <v>781943.81</v>
      </c>
      <c r="J489" s="13">
        <v>596680.81000000006</v>
      </c>
      <c r="K489" s="13">
        <v>541890.31000000006</v>
      </c>
      <c r="L489" s="13">
        <v>370273.37</v>
      </c>
      <c r="M489" s="13">
        <v>824814.66</v>
      </c>
      <c r="N489" s="13">
        <v>377048.5</v>
      </c>
      <c r="O489" s="13">
        <v>584825.78</v>
      </c>
    </row>
    <row r="490" spans="1:15" x14ac:dyDescent="0.25">
      <c r="A490" s="84" t="s">
        <v>50</v>
      </c>
      <c r="B490" s="84" t="s">
        <v>157</v>
      </c>
      <c r="C490" s="84" t="s">
        <v>1301</v>
      </c>
      <c r="D490" s="13">
        <v>748987.95</v>
      </c>
      <c r="E490" s="13">
        <v>784353.81</v>
      </c>
      <c r="F490" s="13">
        <v>846420.99</v>
      </c>
      <c r="G490" s="13">
        <v>975994.06</v>
      </c>
      <c r="H490" s="13">
        <v>307451.71000000002</v>
      </c>
      <c r="I490" s="13">
        <v>999647.28</v>
      </c>
      <c r="J490" s="13">
        <v>902731.13</v>
      </c>
      <c r="K490" s="13">
        <v>471429.34</v>
      </c>
      <c r="L490" s="13">
        <v>674924.31</v>
      </c>
      <c r="M490" s="13">
        <v>689154.34</v>
      </c>
      <c r="N490" s="13">
        <v>114972.17</v>
      </c>
      <c r="O490" s="13">
        <v>980061.83</v>
      </c>
    </row>
    <row r="491" spans="1:15" x14ac:dyDescent="0.25">
      <c r="A491" s="84" t="s">
        <v>50</v>
      </c>
      <c r="B491" s="84" t="s">
        <v>157</v>
      </c>
      <c r="C491" s="84" t="s">
        <v>1302</v>
      </c>
      <c r="D491" s="13">
        <v>839996.18</v>
      </c>
      <c r="E491" s="13">
        <v>390592.63</v>
      </c>
      <c r="F491" s="13">
        <v>666514.99</v>
      </c>
      <c r="G491" s="13">
        <v>955922.91</v>
      </c>
      <c r="H491" s="13">
        <v>978246.51</v>
      </c>
      <c r="I491" s="13">
        <v>848085.93</v>
      </c>
      <c r="J491" s="13">
        <v>629672.68000000005</v>
      </c>
      <c r="K491" s="13">
        <v>860613.85</v>
      </c>
      <c r="L491" s="13">
        <v>169576.76</v>
      </c>
      <c r="M491" s="13">
        <v>229739.33</v>
      </c>
      <c r="N491" s="13">
        <v>203049.19</v>
      </c>
      <c r="O491" s="13">
        <v>638368.38</v>
      </c>
    </row>
    <row r="492" spans="1:15" x14ac:dyDescent="0.25">
      <c r="A492" s="84" t="s">
        <v>50</v>
      </c>
      <c r="B492" s="84" t="s">
        <v>157</v>
      </c>
      <c r="C492" s="84" t="s">
        <v>681</v>
      </c>
      <c r="D492" s="13">
        <v>538896.97</v>
      </c>
      <c r="E492" s="13">
        <v>285271.34999999998</v>
      </c>
      <c r="F492" s="13">
        <v>409372.29</v>
      </c>
      <c r="G492" s="13">
        <v>784776.98</v>
      </c>
      <c r="H492" s="13">
        <v>463219.31</v>
      </c>
      <c r="I492" s="13">
        <v>397940.02</v>
      </c>
      <c r="J492" s="13">
        <v>421471.2</v>
      </c>
      <c r="K492" s="13">
        <v>578783.98</v>
      </c>
      <c r="L492" s="13">
        <v>702724.76</v>
      </c>
      <c r="M492" s="13">
        <v>494656.06</v>
      </c>
      <c r="N492" s="13">
        <v>191451.43</v>
      </c>
      <c r="O492" s="13">
        <v>527834.07999999996</v>
      </c>
    </row>
    <row r="493" spans="1:15" x14ac:dyDescent="0.25">
      <c r="A493" s="84" t="s">
        <v>50</v>
      </c>
      <c r="B493" s="84" t="s">
        <v>157</v>
      </c>
      <c r="C493" s="84" t="s">
        <v>1303</v>
      </c>
      <c r="D493" s="13">
        <v>278680.95</v>
      </c>
      <c r="E493" s="13">
        <v>344884.95</v>
      </c>
      <c r="F493" s="13">
        <v>358715.41</v>
      </c>
      <c r="G493" s="13">
        <v>748655.2</v>
      </c>
      <c r="H493" s="13">
        <v>733079.8</v>
      </c>
      <c r="I493" s="13">
        <v>714333.19</v>
      </c>
      <c r="J493" s="13">
        <v>506120.35</v>
      </c>
      <c r="K493" s="13">
        <v>730461.26</v>
      </c>
      <c r="L493" s="13">
        <v>387477.97</v>
      </c>
      <c r="M493" s="13">
        <v>240875.22</v>
      </c>
      <c r="N493" s="13">
        <v>344381.91</v>
      </c>
      <c r="O493" s="13">
        <v>968073.16</v>
      </c>
    </row>
    <row r="494" spans="1:15" x14ac:dyDescent="0.25">
      <c r="A494" s="84" t="s">
        <v>50</v>
      </c>
      <c r="B494" s="84" t="s">
        <v>157</v>
      </c>
      <c r="C494" s="84" t="s">
        <v>1304</v>
      </c>
      <c r="D494" s="13">
        <v>579440.71</v>
      </c>
      <c r="E494" s="13">
        <v>881040.19</v>
      </c>
      <c r="F494" s="13">
        <v>475433.99</v>
      </c>
      <c r="G494" s="13">
        <v>229159.49</v>
      </c>
      <c r="H494" s="13">
        <v>443134.5</v>
      </c>
      <c r="I494" s="13">
        <v>693214.95</v>
      </c>
      <c r="J494" s="13">
        <v>785237.05</v>
      </c>
      <c r="K494" s="13">
        <v>259829.97</v>
      </c>
      <c r="L494" s="13">
        <v>913073.3</v>
      </c>
      <c r="M494" s="13">
        <v>273521.96000000002</v>
      </c>
      <c r="N494" s="13">
        <v>263774.53999999998</v>
      </c>
      <c r="O494" s="13">
        <v>367314.5</v>
      </c>
    </row>
    <row r="495" spans="1:15" x14ac:dyDescent="0.25">
      <c r="A495" s="84" t="s">
        <v>50</v>
      </c>
      <c r="B495" s="84" t="s">
        <v>157</v>
      </c>
      <c r="C495" s="84" t="s">
        <v>1305</v>
      </c>
      <c r="D495" s="13">
        <v>942722.86</v>
      </c>
      <c r="E495" s="13">
        <v>359928.46</v>
      </c>
      <c r="F495" s="13">
        <v>259578.79</v>
      </c>
      <c r="G495" s="13">
        <v>760727.47</v>
      </c>
      <c r="H495" s="13">
        <v>738413.05</v>
      </c>
      <c r="I495" s="13">
        <v>450349.51</v>
      </c>
      <c r="J495" s="13">
        <v>776827.79</v>
      </c>
      <c r="K495" s="13">
        <v>679976.17</v>
      </c>
      <c r="L495" s="13">
        <v>361686.08</v>
      </c>
      <c r="M495" s="13">
        <v>988962.48</v>
      </c>
      <c r="N495" s="13">
        <v>974938.56</v>
      </c>
      <c r="O495" s="13">
        <v>213308.43</v>
      </c>
    </row>
    <row r="496" spans="1:15" x14ac:dyDescent="0.25">
      <c r="A496" s="84" t="s">
        <v>50</v>
      </c>
      <c r="B496" s="84" t="s">
        <v>157</v>
      </c>
      <c r="C496" s="84" t="s">
        <v>682</v>
      </c>
      <c r="D496" s="13">
        <v>799043.51</v>
      </c>
      <c r="E496" s="13">
        <v>628980.25</v>
      </c>
      <c r="F496" s="13">
        <v>607670.85</v>
      </c>
      <c r="G496" s="13">
        <v>382530.68</v>
      </c>
      <c r="H496" s="13">
        <v>373215.75</v>
      </c>
      <c r="I496" s="13">
        <v>829230.06</v>
      </c>
      <c r="J496" s="13">
        <v>455889.4</v>
      </c>
      <c r="K496" s="13">
        <v>545841.97</v>
      </c>
      <c r="L496" s="13">
        <v>711285.58</v>
      </c>
      <c r="M496" s="13">
        <v>858742.47</v>
      </c>
      <c r="N496" s="13">
        <v>709476.3</v>
      </c>
      <c r="O496" s="13">
        <v>664685.17000000004</v>
      </c>
    </row>
    <row r="497" spans="1:15" x14ac:dyDescent="0.25">
      <c r="A497" s="84" t="s">
        <v>50</v>
      </c>
      <c r="B497" s="84" t="s">
        <v>157</v>
      </c>
      <c r="C497" s="84" t="s">
        <v>1306</v>
      </c>
      <c r="D497" s="13">
        <v>746443.63</v>
      </c>
      <c r="E497" s="13">
        <v>280496.61</v>
      </c>
      <c r="F497" s="13">
        <v>643751.34</v>
      </c>
      <c r="G497" s="13">
        <v>547483.76</v>
      </c>
      <c r="H497" s="13">
        <v>275668.74</v>
      </c>
      <c r="I497" s="13">
        <v>580443.68999999994</v>
      </c>
      <c r="J497" s="13">
        <v>937061.06</v>
      </c>
      <c r="K497" s="13">
        <v>240163.99</v>
      </c>
      <c r="L497" s="13">
        <v>592787.43999999994</v>
      </c>
      <c r="M497" s="13">
        <v>233134.77</v>
      </c>
      <c r="N497" s="13">
        <v>492420.37</v>
      </c>
      <c r="O497" s="13">
        <v>119632.03</v>
      </c>
    </row>
    <row r="498" spans="1:15" x14ac:dyDescent="0.25">
      <c r="A498" s="84" t="s">
        <v>50</v>
      </c>
      <c r="B498" s="84" t="s">
        <v>157</v>
      </c>
      <c r="C498" s="84" t="s">
        <v>1307</v>
      </c>
      <c r="D498" s="13">
        <v>472411.08</v>
      </c>
      <c r="E498" s="13">
        <v>448540.32</v>
      </c>
      <c r="F498" s="13">
        <v>744397.76</v>
      </c>
      <c r="G498" s="13">
        <v>399853.12</v>
      </c>
      <c r="H498" s="13">
        <v>205727.88</v>
      </c>
      <c r="I498" s="13">
        <v>842314.57</v>
      </c>
      <c r="J498" s="13">
        <v>600101.21</v>
      </c>
      <c r="K498" s="13">
        <v>853389.86</v>
      </c>
      <c r="L498" s="13">
        <v>969057.48</v>
      </c>
      <c r="M498" s="13">
        <v>232151.29</v>
      </c>
      <c r="N498" s="13">
        <v>976357.8</v>
      </c>
      <c r="O498" s="13">
        <v>494564.63</v>
      </c>
    </row>
    <row r="499" spans="1:15" x14ac:dyDescent="0.25">
      <c r="A499" s="84" t="s">
        <v>50</v>
      </c>
      <c r="B499" s="84" t="s">
        <v>157</v>
      </c>
      <c r="C499" s="84" t="s">
        <v>683</v>
      </c>
      <c r="D499" s="13">
        <v>610149.84</v>
      </c>
      <c r="E499" s="13">
        <v>248340.96</v>
      </c>
      <c r="F499" s="13">
        <v>149028.15</v>
      </c>
      <c r="G499" s="13">
        <v>801700.7</v>
      </c>
      <c r="H499" s="13">
        <v>124438.68</v>
      </c>
      <c r="I499" s="13">
        <v>597187.34</v>
      </c>
      <c r="J499" s="13">
        <v>768721.9</v>
      </c>
      <c r="K499" s="13">
        <v>614062.01</v>
      </c>
      <c r="L499" s="13">
        <v>466302.49</v>
      </c>
      <c r="M499" s="13">
        <v>668975.78</v>
      </c>
      <c r="N499" s="13">
        <v>972428.06</v>
      </c>
      <c r="O499" s="13">
        <v>385164.44</v>
      </c>
    </row>
    <row r="500" spans="1:15" x14ac:dyDescent="0.25">
      <c r="A500" s="84" t="s">
        <v>50</v>
      </c>
      <c r="B500" s="84" t="s">
        <v>157</v>
      </c>
      <c r="C500" s="84" t="s">
        <v>1308</v>
      </c>
      <c r="D500" s="13">
        <v>385838.36</v>
      </c>
      <c r="E500" s="13">
        <v>622444.82999999996</v>
      </c>
      <c r="F500" s="13">
        <v>771436.84</v>
      </c>
      <c r="G500" s="13">
        <v>186865.16</v>
      </c>
      <c r="H500" s="13">
        <v>247875.20000000001</v>
      </c>
      <c r="I500" s="13">
        <v>486123.11</v>
      </c>
      <c r="J500" s="13">
        <v>127911.96</v>
      </c>
      <c r="K500" s="13">
        <v>377198.56</v>
      </c>
      <c r="L500" s="13">
        <v>343577.52</v>
      </c>
      <c r="M500" s="13">
        <v>428230.76</v>
      </c>
      <c r="N500" s="13">
        <v>604746.61</v>
      </c>
      <c r="O500" s="13">
        <v>679039.55</v>
      </c>
    </row>
    <row r="501" spans="1:15" x14ac:dyDescent="0.25">
      <c r="A501" s="84" t="s">
        <v>50</v>
      </c>
      <c r="B501" s="84" t="s">
        <v>157</v>
      </c>
      <c r="C501" s="84" t="s">
        <v>1309</v>
      </c>
      <c r="D501" s="13">
        <v>277920.65999999997</v>
      </c>
      <c r="E501" s="13">
        <v>826153.74</v>
      </c>
      <c r="F501" s="13">
        <v>752748.81</v>
      </c>
      <c r="G501" s="13">
        <v>462385.21</v>
      </c>
      <c r="H501" s="13">
        <v>261702.86</v>
      </c>
      <c r="I501" s="13">
        <v>564302.06000000006</v>
      </c>
      <c r="J501" s="13">
        <v>835766.99</v>
      </c>
      <c r="K501" s="13">
        <v>201162.84</v>
      </c>
      <c r="L501" s="13">
        <v>151719.34</v>
      </c>
      <c r="M501" s="13">
        <v>500829.26</v>
      </c>
      <c r="N501" s="13">
        <v>530395.03</v>
      </c>
      <c r="O501" s="13">
        <v>500570.73</v>
      </c>
    </row>
    <row r="502" spans="1:15" x14ac:dyDescent="0.25">
      <c r="A502" s="84" t="s">
        <v>50</v>
      </c>
      <c r="B502" s="84" t="s">
        <v>157</v>
      </c>
      <c r="C502" s="84" t="s">
        <v>1310</v>
      </c>
      <c r="D502" s="13">
        <v>279379.81</v>
      </c>
      <c r="E502" s="13">
        <v>382283.79</v>
      </c>
      <c r="F502" s="13">
        <v>408112.21</v>
      </c>
      <c r="G502" s="13">
        <v>931690.23</v>
      </c>
      <c r="H502" s="13">
        <v>338636.09</v>
      </c>
      <c r="I502" s="13">
        <v>536390.79</v>
      </c>
      <c r="J502" s="13">
        <v>801463.61</v>
      </c>
      <c r="K502" s="13">
        <v>210717.21</v>
      </c>
      <c r="L502" s="13">
        <v>929178.03</v>
      </c>
      <c r="M502" s="13">
        <v>432042.02</v>
      </c>
      <c r="N502" s="13">
        <v>238483.29</v>
      </c>
      <c r="O502" s="13">
        <v>257189</v>
      </c>
    </row>
    <row r="503" spans="1:15" x14ac:dyDescent="0.25">
      <c r="A503" s="84" t="s">
        <v>50</v>
      </c>
      <c r="B503" s="84" t="s">
        <v>157</v>
      </c>
      <c r="C503" s="84" t="s">
        <v>1311</v>
      </c>
      <c r="D503" s="13">
        <v>201100.56</v>
      </c>
      <c r="E503" s="13">
        <v>624417.05000000005</v>
      </c>
      <c r="F503" s="13">
        <v>957072.73</v>
      </c>
      <c r="G503" s="13">
        <v>558355.49</v>
      </c>
      <c r="H503" s="13">
        <v>979911.04</v>
      </c>
      <c r="I503" s="13">
        <v>840320.34</v>
      </c>
      <c r="J503" s="13">
        <v>786198.67</v>
      </c>
      <c r="K503" s="13">
        <v>514924.41</v>
      </c>
      <c r="L503" s="13">
        <v>244228.79</v>
      </c>
      <c r="M503" s="13">
        <v>724152.68</v>
      </c>
      <c r="N503" s="13">
        <v>985461.1</v>
      </c>
      <c r="O503" s="13">
        <v>380585.94</v>
      </c>
    </row>
    <row r="504" spans="1:15" x14ac:dyDescent="0.25">
      <c r="A504" s="84" t="s">
        <v>50</v>
      </c>
      <c r="B504" s="84" t="s">
        <v>157</v>
      </c>
      <c r="C504" s="84" t="s">
        <v>684</v>
      </c>
      <c r="D504" s="13">
        <v>754986.33</v>
      </c>
      <c r="E504" s="13">
        <v>970238.89</v>
      </c>
      <c r="F504" s="13">
        <v>159196.88</v>
      </c>
      <c r="G504" s="13">
        <v>275928.36</v>
      </c>
      <c r="H504" s="13">
        <v>791601.33</v>
      </c>
      <c r="I504" s="13">
        <v>191729.87</v>
      </c>
      <c r="J504" s="13">
        <v>638096.06000000006</v>
      </c>
      <c r="K504" s="13">
        <v>946509.9</v>
      </c>
      <c r="L504" s="13">
        <v>438582.58</v>
      </c>
      <c r="M504" s="13">
        <v>279453.40999999997</v>
      </c>
      <c r="N504" s="13">
        <v>271635.42</v>
      </c>
      <c r="O504" s="13">
        <v>916909.61</v>
      </c>
    </row>
    <row r="505" spans="1:15" x14ac:dyDescent="0.25">
      <c r="A505" s="84" t="s">
        <v>50</v>
      </c>
      <c r="B505" s="84" t="s">
        <v>157</v>
      </c>
      <c r="C505" s="84" t="s">
        <v>1312</v>
      </c>
      <c r="D505" s="13">
        <v>339235.21</v>
      </c>
      <c r="E505" s="13">
        <v>476738.09</v>
      </c>
      <c r="F505" s="13">
        <v>412913.22</v>
      </c>
      <c r="G505" s="13">
        <v>522106</v>
      </c>
      <c r="H505" s="13">
        <v>997097.49</v>
      </c>
      <c r="I505" s="13">
        <v>415680.29</v>
      </c>
      <c r="J505" s="13">
        <v>592936.71</v>
      </c>
      <c r="K505" s="13">
        <v>202050.14</v>
      </c>
      <c r="L505" s="13">
        <v>548256.80000000005</v>
      </c>
      <c r="M505" s="13">
        <v>702983.4</v>
      </c>
      <c r="N505" s="13">
        <v>522757.58</v>
      </c>
      <c r="O505" s="13">
        <v>137696.24</v>
      </c>
    </row>
    <row r="506" spans="1:15" x14ac:dyDescent="0.25">
      <c r="A506" s="84" t="s">
        <v>50</v>
      </c>
      <c r="B506" s="84" t="s">
        <v>157</v>
      </c>
      <c r="C506" s="84" t="s">
        <v>1313</v>
      </c>
      <c r="D506" s="13">
        <v>372878.63</v>
      </c>
      <c r="E506" s="13">
        <v>111488.08</v>
      </c>
      <c r="F506" s="13">
        <v>888969.09</v>
      </c>
      <c r="G506" s="13">
        <v>853942.15</v>
      </c>
      <c r="H506" s="13">
        <v>530733.14</v>
      </c>
      <c r="I506" s="13">
        <v>911893.52</v>
      </c>
      <c r="J506" s="13">
        <v>702052.71</v>
      </c>
      <c r="K506" s="13">
        <v>749809.22</v>
      </c>
      <c r="L506" s="13">
        <v>386929.45</v>
      </c>
      <c r="M506" s="13">
        <v>852476.27</v>
      </c>
      <c r="N506" s="13">
        <v>358071.49</v>
      </c>
      <c r="O506" s="13">
        <v>878156.79</v>
      </c>
    </row>
  </sheetData>
  <pageMargins left="0.511811024" right="0.511811024" top="0.78740157499999996" bottom="0.78740157499999996" header="0.31496062000000002" footer="0.31496062000000002"/>
  <tableParts count="1">
    <tablePart r:id="rId1"/>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0">
    <tabColor rgb="FF002060"/>
  </sheetPr>
  <dimension ref="A1:Q506"/>
  <sheetViews>
    <sheetView showGridLines="0" zoomScale="85" zoomScaleNormal="85" workbookViewId="0"/>
  </sheetViews>
  <sheetFormatPr defaultRowHeight="15" x14ac:dyDescent="0.25"/>
  <cols>
    <col min="1" max="1" width="12.7109375" style="84" bestFit="1" customWidth="1"/>
    <col min="2" max="2" width="5.42578125" style="84" customWidth="1"/>
    <col min="3" max="3" width="24.28515625" style="84" bestFit="1" customWidth="1"/>
    <col min="4" max="15" width="14.28515625" style="84" bestFit="1" customWidth="1"/>
    <col min="16" max="16384" width="9.140625" style="84"/>
  </cols>
  <sheetData>
    <row r="1" spans="1:17" x14ac:dyDescent="0.25">
      <c r="A1" s="84" t="s">
        <v>45</v>
      </c>
      <c r="B1" s="84" t="s">
        <v>46</v>
      </c>
      <c r="C1" s="84" t="s">
        <v>47</v>
      </c>
      <c r="D1" s="84" t="s">
        <v>433</v>
      </c>
      <c r="E1" s="84" t="s">
        <v>434</v>
      </c>
      <c r="F1" s="84" t="s">
        <v>435</v>
      </c>
      <c r="G1" s="84" t="s">
        <v>436</v>
      </c>
      <c r="H1" s="84" t="s">
        <v>437</v>
      </c>
      <c r="I1" s="84" t="s">
        <v>438</v>
      </c>
      <c r="J1" s="84" t="s">
        <v>439</v>
      </c>
      <c r="K1" s="84" t="s">
        <v>440</v>
      </c>
      <c r="L1" s="84" t="s">
        <v>441</v>
      </c>
      <c r="M1" s="84" t="s">
        <v>442</v>
      </c>
      <c r="N1" s="84" t="s">
        <v>443</v>
      </c>
      <c r="O1" s="84" t="s">
        <v>444</v>
      </c>
      <c r="Q1"/>
    </row>
    <row r="2" spans="1:17" x14ac:dyDescent="0.25">
      <c r="A2" s="84" t="s">
        <v>78</v>
      </c>
      <c r="B2" s="84" t="s">
        <v>122</v>
      </c>
      <c r="C2" s="84" t="s">
        <v>123</v>
      </c>
      <c r="D2" s="13">
        <v>659817.99</v>
      </c>
      <c r="E2" s="13">
        <v>224629.71</v>
      </c>
      <c r="F2" s="13">
        <v>312620.71000000002</v>
      </c>
      <c r="G2" s="13">
        <v>227314.43</v>
      </c>
      <c r="H2" s="13">
        <v>378883.94</v>
      </c>
      <c r="I2" s="13">
        <v>409003.62</v>
      </c>
      <c r="J2" s="13">
        <v>293251.93</v>
      </c>
      <c r="K2" s="13">
        <v>912667.11</v>
      </c>
      <c r="L2" s="13">
        <v>773148.79</v>
      </c>
      <c r="M2" s="13">
        <v>651855.99</v>
      </c>
      <c r="N2" s="13">
        <v>494893.02</v>
      </c>
      <c r="O2" s="13">
        <v>233710.55</v>
      </c>
    </row>
    <row r="3" spans="1:17" x14ac:dyDescent="0.25">
      <c r="A3" s="84" t="s">
        <v>78</v>
      </c>
      <c r="B3" s="84" t="s">
        <v>122</v>
      </c>
      <c r="C3" s="84" t="s">
        <v>124</v>
      </c>
      <c r="D3" s="13">
        <v>790351.82</v>
      </c>
      <c r="E3" s="13">
        <v>758538.16</v>
      </c>
      <c r="F3" s="13">
        <v>473360.28</v>
      </c>
      <c r="G3" s="13">
        <v>722434.64</v>
      </c>
      <c r="H3" s="13">
        <v>228091.01</v>
      </c>
      <c r="I3" s="13">
        <v>367551.75</v>
      </c>
      <c r="J3" s="13">
        <v>410817.96</v>
      </c>
      <c r="K3" s="13">
        <v>495195.38</v>
      </c>
      <c r="L3" s="13">
        <v>716376.44</v>
      </c>
      <c r="M3" s="13">
        <v>985858.16</v>
      </c>
      <c r="N3" s="13">
        <v>668141.5</v>
      </c>
      <c r="O3" s="13">
        <v>939737.45</v>
      </c>
    </row>
    <row r="4" spans="1:17" x14ac:dyDescent="0.25">
      <c r="A4" s="84" t="s">
        <v>78</v>
      </c>
      <c r="B4" s="84" t="s">
        <v>122</v>
      </c>
      <c r="C4" s="84" t="s">
        <v>125</v>
      </c>
      <c r="D4" s="13">
        <v>358630.09</v>
      </c>
      <c r="E4" s="13">
        <v>920527.44</v>
      </c>
      <c r="F4" s="13">
        <v>734985.67</v>
      </c>
      <c r="G4" s="13">
        <v>622055.03</v>
      </c>
      <c r="H4" s="13">
        <v>600385.32999999996</v>
      </c>
      <c r="I4" s="13">
        <v>608066.12</v>
      </c>
      <c r="J4" s="13">
        <v>180725.78</v>
      </c>
      <c r="K4" s="13">
        <v>677622.46</v>
      </c>
      <c r="L4" s="13">
        <v>372743.34</v>
      </c>
      <c r="M4" s="13">
        <v>411816.13</v>
      </c>
      <c r="N4" s="13">
        <v>585199.35999999999</v>
      </c>
      <c r="O4" s="13">
        <v>445030.85</v>
      </c>
    </row>
    <row r="5" spans="1:17" x14ac:dyDescent="0.25">
      <c r="A5" s="84" t="s">
        <v>78</v>
      </c>
      <c r="B5" s="84" t="s">
        <v>79</v>
      </c>
      <c r="C5" s="84" t="s">
        <v>126</v>
      </c>
      <c r="D5" s="13">
        <v>645354.29</v>
      </c>
      <c r="E5" s="13">
        <v>737280.1</v>
      </c>
      <c r="F5" s="13">
        <v>683420.4</v>
      </c>
      <c r="G5" s="13">
        <v>618974.16</v>
      </c>
      <c r="H5" s="13">
        <v>796769.96</v>
      </c>
      <c r="I5" s="13">
        <v>148395.88</v>
      </c>
      <c r="J5" s="13">
        <v>873954.13</v>
      </c>
      <c r="K5" s="13">
        <v>189818.85</v>
      </c>
      <c r="L5" s="13">
        <v>121234.07</v>
      </c>
      <c r="M5" s="13">
        <v>170159.44</v>
      </c>
      <c r="N5" s="13">
        <v>508717.71</v>
      </c>
      <c r="O5" s="13">
        <v>159202.04999999999</v>
      </c>
    </row>
    <row r="6" spans="1:17" x14ac:dyDescent="0.25">
      <c r="A6" s="84" t="s">
        <v>78</v>
      </c>
      <c r="B6" s="84" t="s">
        <v>79</v>
      </c>
      <c r="C6" s="84" t="s">
        <v>127</v>
      </c>
      <c r="D6" s="13">
        <v>307437.34999999998</v>
      </c>
      <c r="E6" s="13">
        <v>333915.95</v>
      </c>
      <c r="F6" s="13">
        <v>714924.12</v>
      </c>
      <c r="G6" s="13">
        <v>905175.75</v>
      </c>
      <c r="H6" s="13">
        <v>858137.53</v>
      </c>
      <c r="I6" s="13">
        <v>470297.67</v>
      </c>
      <c r="J6" s="13">
        <v>434789.67</v>
      </c>
      <c r="K6" s="13">
        <v>616040.61</v>
      </c>
      <c r="L6" s="13">
        <v>973324.5</v>
      </c>
      <c r="M6" s="13">
        <v>703402.72</v>
      </c>
      <c r="N6" s="13">
        <v>207324.04</v>
      </c>
      <c r="O6" s="13">
        <v>393439.83</v>
      </c>
    </row>
    <row r="7" spans="1:17" x14ac:dyDescent="0.25">
      <c r="A7" s="84" t="s">
        <v>78</v>
      </c>
      <c r="B7" s="84" t="s">
        <v>79</v>
      </c>
      <c r="C7" s="84" t="s">
        <v>910</v>
      </c>
      <c r="D7" s="13">
        <v>319991.37</v>
      </c>
      <c r="E7" s="13">
        <v>351353.41</v>
      </c>
      <c r="F7" s="13">
        <v>836141.53</v>
      </c>
      <c r="G7" s="13">
        <v>521528.59</v>
      </c>
      <c r="H7" s="13">
        <v>662852.14</v>
      </c>
      <c r="I7" s="13">
        <v>510252.3</v>
      </c>
      <c r="J7" s="13">
        <v>902611.14</v>
      </c>
      <c r="K7" s="13">
        <v>287153.53000000003</v>
      </c>
      <c r="L7" s="13">
        <v>860071.11</v>
      </c>
      <c r="M7" s="13">
        <v>495436.55</v>
      </c>
      <c r="N7" s="13">
        <v>277312.56</v>
      </c>
      <c r="O7" s="13">
        <v>857640.42</v>
      </c>
    </row>
    <row r="8" spans="1:17" x14ac:dyDescent="0.25">
      <c r="A8" s="84" t="s">
        <v>78</v>
      </c>
      <c r="B8" s="84" t="s">
        <v>79</v>
      </c>
      <c r="C8" s="84" t="s">
        <v>662</v>
      </c>
      <c r="D8" s="13">
        <v>482853.57</v>
      </c>
      <c r="E8" s="13">
        <v>848614.91</v>
      </c>
      <c r="F8" s="13">
        <v>428118.44</v>
      </c>
      <c r="G8" s="13">
        <v>958961.31</v>
      </c>
      <c r="H8" s="13">
        <v>184092.23</v>
      </c>
      <c r="I8" s="13">
        <v>550580.73</v>
      </c>
      <c r="J8" s="13">
        <v>302550.44</v>
      </c>
      <c r="K8" s="13">
        <v>227168.64000000001</v>
      </c>
      <c r="L8" s="13">
        <v>161607.51999999999</v>
      </c>
      <c r="M8" s="13">
        <v>646517.31000000006</v>
      </c>
      <c r="N8" s="13">
        <v>527589.77</v>
      </c>
      <c r="O8" s="13">
        <v>433755.31</v>
      </c>
    </row>
    <row r="9" spans="1:17" x14ac:dyDescent="0.25">
      <c r="A9" s="84" t="s">
        <v>78</v>
      </c>
      <c r="B9" s="84" t="s">
        <v>79</v>
      </c>
      <c r="C9" s="84" t="s">
        <v>911</v>
      </c>
      <c r="D9" s="13">
        <v>131217.04</v>
      </c>
      <c r="E9" s="13">
        <v>124266.36</v>
      </c>
      <c r="F9" s="13">
        <v>857887.44</v>
      </c>
      <c r="G9" s="13">
        <v>623971.5</v>
      </c>
      <c r="H9" s="13">
        <v>352492.92</v>
      </c>
      <c r="I9" s="13">
        <v>291393.32</v>
      </c>
      <c r="J9" s="13">
        <v>406482.51</v>
      </c>
      <c r="K9" s="13">
        <v>594758.65</v>
      </c>
      <c r="L9" s="13">
        <v>198559.54</v>
      </c>
      <c r="M9" s="13">
        <v>455418.56</v>
      </c>
      <c r="N9" s="13">
        <v>761067.09</v>
      </c>
      <c r="O9" s="13">
        <v>235581.74</v>
      </c>
    </row>
    <row r="10" spans="1:17" x14ac:dyDescent="0.25">
      <c r="A10" s="84" t="s">
        <v>78</v>
      </c>
      <c r="B10" s="84" t="s">
        <v>79</v>
      </c>
      <c r="C10" s="84" t="s">
        <v>912</v>
      </c>
      <c r="D10" s="13">
        <v>920831.39</v>
      </c>
      <c r="E10" s="13">
        <v>700889.32</v>
      </c>
      <c r="F10" s="13">
        <v>300499.73</v>
      </c>
      <c r="G10" s="13">
        <v>490342.36</v>
      </c>
      <c r="H10" s="13">
        <v>294659.46000000002</v>
      </c>
      <c r="I10" s="13">
        <v>983669.67</v>
      </c>
      <c r="J10" s="13">
        <v>788997.54</v>
      </c>
      <c r="K10" s="13">
        <v>200796.2</v>
      </c>
      <c r="L10" s="13">
        <v>437894.25</v>
      </c>
      <c r="M10" s="13">
        <v>343368.14</v>
      </c>
      <c r="N10" s="13">
        <v>650256.05000000005</v>
      </c>
      <c r="O10" s="13">
        <v>116176.96000000001</v>
      </c>
    </row>
    <row r="11" spans="1:17" x14ac:dyDescent="0.25">
      <c r="A11" s="84" t="s">
        <v>78</v>
      </c>
      <c r="B11" s="84" t="s">
        <v>79</v>
      </c>
      <c r="C11" s="84" t="s">
        <v>663</v>
      </c>
      <c r="D11" s="13">
        <v>657850.97</v>
      </c>
      <c r="E11" s="13">
        <v>419327.97</v>
      </c>
      <c r="F11" s="13">
        <v>994667.06</v>
      </c>
      <c r="G11" s="13">
        <v>500809.13</v>
      </c>
      <c r="H11" s="13">
        <v>578020.9</v>
      </c>
      <c r="I11" s="13">
        <v>481228.18</v>
      </c>
      <c r="J11" s="13">
        <v>211248.88</v>
      </c>
      <c r="K11" s="13">
        <v>183196.71</v>
      </c>
      <c r="L11" s="13">
        <v>777946.25</v>
      </c>
      <c r="M11" s="13">
        <v>195719.61</v>
      </c>
      <c r="N11" s="13">
        <v>768407.86</v>
      </c>
      <c r="O11" s="13">
        <v>610180.65</v>
      </c>
    </row>
    <row r="12" spans="1:17" x14ac:dyDescent="0.25">
      <c r="A12" s="84" t="s">
        <v>78</v>
      </c>
      <c r="B12" s="84" t="s">
        <v>79</v>
      </c>
      <c r="C12" s="84" t="s">
        <v>913</v>
      </c>
      <c r="D12" s="13">
        <v>703388.99</v>
      </c>
      <c r="E12" s="13">
        <v>825619.17</v>
      </c>
      <c r="F12" s="13">
        <v>768939.82</v>
      </c>
      <c r="G12" s="13">
        <v>756716.74</v>
      </c>
      <c r="H12" s="13">
        <v>979202.13</v>
      </c>
      <c r="I12" s="13">
        <v>467399.27</v>
      </c>
      <c r="J12" s="13">
        <v>445966.36</v>
      </c>
      <c r="K12" s="13">
        <v>592386.41</v>
      </c>
      <c r="L12" s="13">
        <v>506420.78</v>
      </c>
      <c r="M12" s="13">
        <v>624145.32999999996</v>
      </c>
      <c r="N12" s="13">
        <v>741998.91</v>
      </c>
      <c r="O12" s="13">
        <v>936622.17</v>
      </c>
    </row>
    <row r="13" spans="1:17" x14ac:dyDescent="0.25">
      <c r="A13" s="84" t="s">
        <v>78</v>
      </c>
      <c r="B13" s="84" t="s">
        <v>79</v>
      </c>
      <c r="C13" s="84" t="s">
        <v>914</v>
      </c>
      <c r="D13" s="13">
        <v>629233.63</v>
      </c>
      <c r="E13" s="13">
        <v>701869.59</v>
      </c>
      <c r="F13" s="13">
        <v>769662.04</v>
      </c>
      <c r="G13" s="13">
        <v>214132.99</v>
      </c>
      <c r="H13" s="13">
        <v>342038.21</v>
      </c>
      <c r="I13" s="13">
        <v>355623.21</v>
      </c>
      <c r="J13" s="13">
        <v>545685.64</v>
      </c>
      <c r="K13" s="13">
        <v>836400.34</v>
      </c>
      <c r="L13" s="13">
        <v>715902.16</v>
      </c>
      <c r="M13" s="13">
        <v>495382.16</v>
      </c>
      <c r="N13" s="13">
        <v>725328.25</v>
      </c>
      <c r="O13" s="13">
        <v>960627.91</v>
      </c>
    </row>
    <row r="14" spans="1:17" x14ac:dyDescent="0.25">
      <c r="A14" s="84" t="s">
        <v>78</v>
      </c>
      <c r="B14" s="84" t="s">
        <v>79</v>
      </c>
      <c r="C14" s="84" t="s">
        <v>915</v>
      </c>
      <c r="D14" s="13">
        <v>363478.46</v>
      </c>
      <c r="E14" s="13">
        <v>164404.01999999999</v>
      </c>
      <c r="F14" s="13">
        <v>664989.13</v>
      </c>
      <c r="G14" s="13">
        <v>384672.54</v>
      </c>
      <c r="H14" s="13">
        <v>710699.11</v>
      </c>
      <c r="I14" s="13">
        <v>802501.88</v>
      </c>
      <c r="J14" s="13">
        <v>836684.85</v>
      </c>
      <c r="K14" s="13">
        <v>187466.56</v>
      </c>
      <c r="L14" s="13">
        <v>705223.71</v>
      </c>
      <c r="M14" s="13">
        <v>674545.7</v>
      </c>
      <c r="N14" s="13">
        <v>457911.98</v>
      </c>
      <c r="O14" s="13">
        <v>326247.99</v>
      </c>
    </row>
    <row r="15" spans="1:17" x14ac:dyDescent="0.25">
      <c r="A15" s="84" t="s">
        <v>78</v>
      </c>
      <c r="B15" s="84" t="s">
        <v>79</v>
      </c>
      <c r="C15" s="84" t="s">
        <v>916</v>
      </c>
      <c r="D15" s="13">
        <v>842714.4</v>
      </c>
      <c r="E15" s="13">
        <v>305350.7</v>
      </c>
      <c r="F15" s="13">
        <v>457317.9</v>
      </c>
      <c r="G15" s="13">
        <v>236153.19</v>
      </c>
      <c r="H15" s="13">
        <v>679572.33</v>
      </c>
      <c r="I15" s="13">
        <v>167829.62</v>
      </c>
      <c r="J15" s="13">
        <v>449523.27</v>
      </c>
      <c r="K15" s="13">
        <v>769693.21</v>
      </c>
      <c r="L15" s="13">
        <v>189748.35</v>
      </c>
      <c r="M15" s="13">
        <v>247576.82</v>
      </c>
      <c r="N15" s="13">
        <v>160929.71</v>
      </c>
      <c r="O15" s="13">
        <v>887598.15</v>
      </c>
    </row>
    <row r="16" spans="1:17" x14ac:dyDescent="0.25">
      <c r="A16" s="84" t="s">
        <v>78</v>
      </c>
      <c r="B16" s="84" t="s">
        <v>79</v>
      </c>
      <c r="C16" s="84" t="s">
        <v>917</v>
      </c>
      <c r="D16" s="13">
        <v>238457.2</v>
      </c>
      <c r="E16" s="13">
        <v>136466.45000000001</v>
      </c>
      <c r="F16" s="13">
        <v>658595.4</v>
      </c>
      <c r="G16" s="13">
        <v>938470.37</v>
      </c>
      <c r="H16" s="13">
        <v>923283.69</v>
      </c>
      <c r="I16" s="13">
        <v>348326.65</v>
      </c>
      <c r="J16" s="13">
        <v>367803.09</v>
      </c>
      <c r="K16" s="13">
        <v>624276.93000000005</v>
      </c>
      <c r="L16" s="13">
        <v>287141.82</v>
      </c>
      <c r="M16" s="13">
        <v>627544.28</v>
      </c>
      <c r="N16" s="13">
        <v>467979.26</v>
      </c>
      <c r="O16" s="13">
        <v>483869.09</v>
      </c>
    </row>
    <row r="17" spans="1:15" x14ac:dyDescent="0.25">
      <c r="A17" s="84" t="s">
        <v>78</v>
      </c>
      <c r="B17" s="84" t="s">
        <v>79</v>
      </c>
      <c r="C17" s="84" t="s">
        <v>918</v>
      </c>
      <c r="D17" s="13">
        <v>247255.63</v>
      </c>
      <c r="E17" s="13">
        <v>775043.91</v>
      </c>
      <c r="F17" s="13">
        <v>672812.4</v>
      </c>
      <c r="G17" s="13">
        <v>495010.95</v>
      </c>
      <c r="H17" s="13">
        <v>207662.4</v>
      </c>
      <c r="I17" s="13">
        <v>476371.77</v>
      </c>
      <c r="J17" s="13">
        <v>945624.51</v>
      </c>
      <c r="K17" s="13">
        <v>711892.47999999998</v>
      </c>
      <c r="L17" s="13">
        <v>330558.15999999997</v>
      </c>
      <c r="M17" s="13">
        <v>266472.95</v>
      </c>
      <c r="N17" s="13">
        <v>960070.34</v>
      </c>
      <c r="O17" s="13">
        <v>383785.39</v>
      </c>
    </row>
    <row r="18" spans="1:15" x14ac:dyDescent="0.25">
      <c r="A18" s="84" t="s">
        <v>78</v>
      </c>
      <c r="B18" s="84" t="s">
        <v>79</v>
      </c>
      <c r="C18" s="84" t="s">
        <v>919</v>
      </c>
      <c r="D18" s="13">
        <v>852190.9</v>
      </c>
      <c r="E18" s="13">
        <v>142052.53</v>
      </c>
      <c r="F18" s="13">
        <v>487338.71</v>
      </c>
      <c r="G18" s="13">
        <v>675110.37</v>
      </c>
      <c r="H18" s="13">
        <v>395969.19</v>
      </c>
      <c r="I18" s="13">
        <v>602827.09</v>
      </c>
      <c r="J18" s="13">
        <v>343099.08</v>
      </c>
      <c r="K18" s="13">
        <v>605793.91</v>
      </c>
      <c r="L18" s="13">
        <v>860567.79</v>
      </c>
      <c r="M18" s="13">
        <v>136893.48000000001</v>
      </c>
      <c r="N18" s="13">
        <v>231703.77</v>
      </c>
      <c r="O18" s="13">
        <v>282914.01</v>
      </c>
    </row>
    <row r="19" spans="1:15" x14ac:dyDescent="0.25">
      <c r="A19" s="84" t="s">
        <v>78</v>
      </c>
      <c r="B19" s="84" t="s">
        <v>79</v>
      </c>
      <c r="C19" s="84" t="s">
        <v>920</v>
      </c>
      <c r="D19" s="13">
        <v>847805.49</v>
      </c>
      <c r="E19" s="13">
        <v>119017.38</v>
      </c>
      <c r="F19" s="13">
        <v>833489.5</v>
      </c>
      <c r="G19" s="13">
        <v>940425.08</v>
      </c>
      <c r="H19" s="13">
        <v>519306.23999999999</v>
      </c>
      <c r="I19" s="13">
        <v>562467.02</v>
      </c>
      <c r="J19" s="13">
        <v>890997.12</v>
      </c>
      <c r="K19" s="13">
        <v>768204.71</v>
      </c>
      <c r="L19" s="13">
        <v>150485.71</v>
      </c>
      <c r="M19" s="13">
        <v>224106.52</v>
      </c>
      <c r="N19" s="13">
        <v>283898.02</v>
      </c>
      <c r="O19" s="13">
        <v>917561.5</v>
      </c>
    </row>
    <row r="20" spans="1:15" x14ac:dyDescent="0.25">
      <c r="A20" s="84" t="s">
        <v>78</v>
      </c>
      <c r="B20" s="84" t="s">
        <v>128</v>
      </c>
      <c r="C20" s="84" t="s">
        <v>664</v>
      </c>
      <c r="D20" s="13">
        <v>720539.87</v>
      </c>
      <c r="E20" s="13">
        <v>653480.57999999996</v>
      </c>
      <c r="F20" s="13">
        <v>443166.21</v>
      </c>
      <c r="G20" s="13">
        <v>546971.99</v>
      </c>
      <c r="H20" s="13">
        <v>792877.49</v>
      </c>
      <c r="I20" s="13">
        <v>488069.08</v>
      </c>
      <c r="J20" s="13">
        <v>524221.01</v>
      </c>
      <c r="K20" s="13">
        <v>248108.65</v>
      </c>
      <c r="L20" s="13">
        <v>927001.74</v>
      </c>
      <c r="M20" s="13">
        <v>301328.69</v>
      </c>
      <c r="N20" s="13">
        <v>920834.42</v>
      </c>
      <c r="O20" s="13">
        <v>977469.34</v>
      </c>
    </row>
    <row r="21" spans="1:15" x14ac:dyDescent="0.25">
      <c r="A21" s="84" t="s">
        <v>78</v>
      </c>
      <c r="B21" s="84" t="s">
        <v>128</v>
      </c>
      <c r="C21" s="84" t="s">
        <v>665</v>
      </c>
      <c r="D21" s="13">
        <v>924316.47</v>
      </c>
      <c r="E21" s="13">
        <v>752110.65</v>
      </c>
      <c r="F21" s="13">
        <v>227126.92</v>
      </c>
      <c r="G21" s="13">
        <v>742005.03</v>
      </c>
      <c r="H21" s="13">
        <v>213213.03</v>
      </c>
      <c r="I21" s="13">
        <v>225620.89</v>
      </c>
      <c r="J21" s="13">
        <v>140515.98000000001</v>
      </c>
      <c r="K21" s="13">
        <v>537669.84</v>
      </c>
      <c r="L21" s="13">
        <v>309629.78999999998</v>
      </c>
      <c r="M21" s="13">
        <v>856705.09</v>
      </c>
      <c r="N21" s="13">
        <v>194569.95</v>
      </c>
      <c r="O21" s="13">
        <v>463948.41</v>
      </c>
    </row>
    <row r="22" spans="1:15" x14ac:dyDescent="0.25">
      <c r="A22" s="84" t="s">
        <v>78</v>
      </c>
      <c r="B22" s="84" t="s">
        <v>128</v>
      </c>
      <c r="C22" s="84" t="s">
        <v>921</v>
      </c>
      <c r="D22" s="13">
        <v>746108.28</v>
      </c>
      <c r="E22" s="13">
        <v>786506.01</v>
      </c>
      <c r="F22" s="13">
        <v>732830.9</v>
      </c>
      <c r="G22" s="13">
        <v>116530.99</v>
      </c>
      <c r="H22" s="13">
        <v>647837.11</v>
      </c>
      <c r="I22" s="13">
        <v>768859.69</v>
      </c>
      <c r="J22" s="13">
        <v>171545.95</v>
      </c>
      <c r="K22" s="13">
        <v>267085.46999999997</v>
      </c>
      <c r="L22" s="13">
        <v>796065.95</v>
      </c>
      <c r="M22" s="13">
        <v>146117.20000000001</v>
      </c>
      <c r="N22" s="13">
        <v>905595.19</v>
      </c>
      <c r="O22" s="13">
        <v>186813.09</v>
      </c>
    </row>
    <row r="23" spans="1:15" x14ac:dyDescent="0.25">
      <c r="A23" s="84" t="s">
        <v>78</v>
      </c>
      <c r="B23" s="84" t="s">
        <v>128</v>
      </c>
      <c r="C23" s="84" t="s">
        <v>666</v>
      </c>
      <c r="D23" s="13">
        <v>668323.14</v>
      </c>
      <c r="E23" s="13">
        <v>699991.09</v>
      </c>
      <c r="F23" s="13">
        <v>582959.68000000005</v>
      </c>
      <c r="G23" s="13">
        <v>989209.37</v>
      </c>
      <c r="H23" s="13">
        <v>903135.21</v>
      </c>
      <c r="I23" s="13">
        <v>247672.05</v>
      </c>
      <c r="J23" s="13">
        <v>964201</v>
      </c>
      <c r="K23" s="13">
        <v>764296.77</v>
      </c>
      <c r="L23" s="13">
        <v>633115.05000000005</v>
      </c>
      <c r="M23" s="13">
        <v>259444.78</v>
      </c>
      <c r="N23" s="13">
        <v>754820.34</v>
      </c>
      <c r="O23" s="13">
        <v>144316.9</v>
      </c>
    </row>
    <row r="24" spans="1:15" x14ac:dyDescent="0.25">
      <c r="A24" s="84" t="s">
        <v>78</v>
      </c>
      <c r="B24" s="84" t="s">
        <v>128</v>
      </c>
      <c r="C24" s="84" t="s">
        <v>922</v>
      </c>
      <c r="D24" s="13">
        <v>614471.39</v>
      </c>
      <c r="E24" s="13">
        <v>170953.22</v>
      </c>
      <c r="F24" s="13">
        <v>394593.45</v>
      </c>
      <c r="G24" s="13">
        <v>423319.58</v>
      </c>
      <c r="H24" s="13">
        <v>970221.14</v>
      </c>
      <c r="I24" s="13">
        <v>157199.4</v>
      </c>
      <c r="J24" s="13">
        <v>317114.21999999997</v>
      </c>
      <c r="K24" s="13">
        <v>821304.91</v>
      </c>
      <c r="L24" s="13">
        <v>608723.25</v>
      </c>
      <c r="M24" s="13">
        <v>531469.13</v>
      </c>
      <c r="N24" s="13">
        <v>859064.66</v>
      </c>
      <c r="O24" s="13">
        <v>978026.08</v>
      </c>
    </row>
    <row r="25" spans="1:15" x14ac:dyDescent="0.25">
      <c r="A25" s="84" t="s">
        <v>78</v>
      </c>
      <c r="B25" s="84" t="s">
        <v>128</v>
      </c>
      <c r="C25" s="84" t="s">
        <v>923</v>
      </c>
      <c r="D25" s="13">
        <v>950392.83</v>
      </c>
      <c r="E25" s="13">
        <v>455875.48</v>
      </c>
      <c r="F25" s="13">
        <v>260551.74</v>
      </c>
      <c r="G25" s="13">
        <v>252109.94</v>
      </c>
      <c r="H25" s="13">
        <v>208710.57</v>
      </c>
      <c r="I25" s="13">
        <v>374581.66</v>
      </c>
      <c r="J25" s="13">
        <v>711437.29</v>
      </c>
      <c r="K25" s="13">
        <v>321983.33</v>
      </c>
      <c r="L25" s="13">
        <v>924377.92</v>
      </c>
      <c r="M25" s="13">
        <v>120157.79</v>
      </c>
      <c r="N25" s="13">
        <v>970336.78</v>
      </c>
      <c r="O25" s="13">
        <v>462979.85</v>
      </c>
    </row>
    <row r="26" spans="1:15" x14ac:dyDescent="0.25">
      <c r="A26" s="84" t="s">
        <v>78</v>
      </c>
      <c r="B26" s="84" t="s">
        <v>129</v>
      </c>
      <c r="C26" s="84" t="s">
        <v>687</v>
      </c>
      <c r="D26" s="13">
        <v>547260.22</v>
      </c>
      <c r="E26" s="13">
        <v>552741.44999999995</v>
      </c>
      <c r="F26" s="13">
        <v>480556.3</v>
      </c>
      <c r="G26" s="13">
        <v>829605.9</v>
      </c>
      <c r="H26" s="13">
        <v>198391.22</v>
      </c>
      <c r="I26" s="13">
        <v>852582.78</v>
      </c>
      <c r="J26" s="13">
        <v>437753.26</v>
      </c>
      <c r="K26" s="13">
        <v>669027.67000000004</v>
      </c>
      <c r="L26" s="13">
        <v>572563.11</v>
      </c>
      <c r="M26" s="13">
        <v>231745.79</v>
      </c>
      <c r="N26" s="13">
        <v>742273.42</v>
      </c>
      <c r="O26" s="13">
        <v>752361.08</v>
      </c>
    </row>
    <row r="27" spans="1:15" x14ac:dyDescent="0.25">
      <c r="A27" s="84" t="s">
        <v>78</v>
      </c>
      <c r="B27" s="84" t="s">
        <v>129</v>
      </c>
      <c r="C27" s="84" t="s">
        <v>924</v>
      </c>
      <c r="D27" s="13">
        <v>416622.89</v>
      </c>
      <c r="E27" s="13">
        <v>531211.52000000002</v>
      </c>
      <c r="F27" s="13">
        <v>416748.56</v>
      </c>
      <c r="G27" s="13">
        <v>549950.5</v>
      </c>
      <c r="H27" s="13">
        <v>886526.14</v>
      </c>
      <c r="I27" s="13">
        <v>460306.72</v>
      </c>
      <c r="J27" s="13">
        <v>588873.79</v>
      </c>
      <c r="K27" s="13">
        <v>135848.39000000001</v>
      </c>
      <c r="L27" s="13">
        <v>257049.63</v>
      </c>
      <c r="M27" s="13">
        <v>702213.2</v>
      </c>
      <c r="N27" s="13">
        <v>666596.74</v>
      </c>
      <c r="O27" s="13">
        <v>412253.49</v>
      </c>
    </row>
    <row r="28" spans="1:15" x14ac:dyDescent="0.25">
      <c r="A28" s="84" t="s">
        <v>78</v>
      </c>
      <c r="B28" s="84" t="s">
        <v>129</v>
      </c>
      <c r="C28" s="84" t="s">
        <v>668</v>
      </c>
      <c r="D28" s="13">
        <v>203513.60000000001</v>
      </c>
      <c r="E28" s="13">
        <v>824101.99</v>
      </c>
      <c r="F28" s="13">
        <v>402018.2</v>
      </c>
      <c r="G28" s="13">
        <v>203735.14</v>
      </c>
      <c r="H28" s="13">
        <v>820394.95</v>
      </c>
      <c r="I28" s="13">
        <v>312724.49</v>
      </c>
      <c r="J28" s="13">
        <v>448900.1</v>
      </c>
      <c r="K28" s="13">
        <v>810415.18</v>
      </c>
      <c r="L28" s="13">
        <v>936901.34</v>
      </c>
      <c r="M28" s="13">
        <v>864872.93</v>
      </c>
      <c r="N28" s="13">
        <v>668494.98</v>
      </c>
      <c r="O28" s="13">
        <v>823008.53</v>
      </c>
    </row>
    <row r="29" spans="1:15" x14ac:dyDescent="0.25">
      <c r="A29" s="84" t="s">
        <v>78</v>
      </c>
      <c r="B29" s="84" t="s">
        <v>129</v>
      </c>
      <c r="C29" s="84" t="s">
        <v>925</v>
      </c>
      <c r="D29" s="13">
        <v>534721.96</v>
      </c>
      <c r="E29" s="13">
        <v>973812.88</v>
      </c>
      <c r="F29" s="13">
        <v>915806.4</v>
      </c>
      <c r="G29" s="13">
        <v>137975.69</v>
      </c>
      <c r="H29" s="13">
        <v>120934.31</v>
      </c>
      <c r="I29" s="13">
        <v>141386.92000000001</v>
      </c>
      <c r="J29" s="13">
        <v>293807.21000000002</v>
      </c>
      <c r="K29" s="13">
        <v>707131.29</v>
      </c>
      <c r="L29" s="13">
        <v>464034.76</v>
      </c>
      <c r="M29" s="13">
        <v>527718.81000000006</v>
      </c>
      <c r="N29" s="13">
        <v>311272.40999999997</v>
      </c>
      <c r="O29" s="13">
        <v>694892.11</v>
      </c>
    </row>
    <row r="30" spans="1:15" x14ac:dyDescent="0.25">
      <c r="A30" s="84" t="s">
        <v>78</v>
      </c>
      <c r="B30" s="84" t="s">
        <v>129</v>
      </c>
      <c r="C30" s="84" t="s">
        <v>926</v>
      </c>
      <c r="D30" s="13">
        <v>464662.12</v>
      </c>
      <c r="E30" s="13">
        <v>198030.94</v>
      </c>
      <c r="F30" s="13">
        <v>762402.25</v>
      </c>
      <c r="G30" s="13">
        <v>525692.52</v>
      </c>
      <c r="H30" s="13">
        <v>511044.98</v>
      </c>
      <c r="I30" s="13">
        <v>199973.66</v>
      </c>
      <c r="J30" s="13">
        <v>320613.90000000002</v>
      </c>
      <c r="K30" s="13">
        <v>338966.62</v>
      </c>
      <c r="L30" s="13">
        <v>127483.27</v>
      </c>
      <c r="M30" s="13">
        <v>382270.44</v>
      </c>
      <c r="N30" s="13">
        <v>934105.65</v>
      </c>
      <c r="O30" s="13">
        <v>295731.40000000002</v>
      </c>
    </row>
    <row r="31" spans="1:15" x14ac:dyDescent="0.25">
      <c r="A31" s="84" t="s">
        <v>78</v>
      </c>
      <c r="B31" s="84" t="s">
        <v>129</v>
      </c>
      <c r="C31" s="84" t="s">
        <v>927</v>
      </c>
      <c r="D31" s="13">
        <v>955111.08</v>
      </c>
      <c r="E31" s="13">
        <v>802831.19</v>
      </c>
      <c r="F31" s="13">
        <v>408780.38</v>
      </c>
      <c r="G31" s="13">
        <v>823793.13</v>
      </c>
      <c r="H31" s="13">
        <v>353714.16</v>
      </c>
      <c r="I31" s="13">
        <v>799970.33</v>
      </c>
      <c r="J31" s="13">
        <v>621697.38</v>
      </c>
      <c r="K31" s="13">
        <v>907893.18</v>
      </c>
      <c r="L31" s="13">
        <v>862534.57</v>
      </c>
      <c r="M31" s="13">
        <v>224166.27</v>
      </c>
      <c r="N31" s="13">
        <v>939498.84</v>
      </c>
      <c r="O31" s="13">
        <v>547286.82999999996</v>
      </c>
    </row>
    <row r="32" spans="1:15" x14ac:dyDescent="0.25">
      <c r="A32" s="84" t="s">
        <v>78</v>
      </c>
      <c r="B32" s="84" t="s">
        <v>129</v>
      </c>
      <c r="C32" s="84" t="s">
        <v>928</v>
      </c>
      <c r="D32" s="13">
        <v>464530.01</v>
      </c>
      <c r="E32" s="13">
        <v>428864.89</v>
      </c>
      <c r="F32" s="13">
        <v>919096.16</v>
      </c>
      <c r="G32" s="13">
        <v>159760.92000000001</v>
      </c>
      <c r="H32" s="13">
        <v>128804.98</v>
      </c>
      <c r="I32" s="13">
        <v>634428.06000000006</v>
      </c>
      <c r="J32" s="13">
        <v>983472.69</v>
      </c>
      <c r="K32" s="13">
        <v>321883.77</v>
      </c>
      <c r="L32" s="13">
        <v>921305.48</v>
      </c>
      <c r="M32" s="13">
        <v>731184.77</v>
      </c>
      <c r="N32" s="13">
        <v>899875.29</v>
      </c>
      <c r="O32" s="13">
        <v>793428.55</v>
      </c>
    </row>
    <row r="33" spans="1:15" x14ac:dyDescent="0.25">
      <c r="A33" s="84" t="s">
        <v>78</v>
      </c>
      <c r="B33" s="84" t="s">
        <v>129</v>
      </c>
      <c r="C33" s="84" t="s">
        <v>929</v>
      </c>
      <c r="D33" s="13">
        <v>967923.53</v>
      </c>
      <c r="E33" s="13">
        <v>810123.78</v>
      </c>
      <c r="F33" s="13">
        <v>547514.92000000004</v>
      </c>
      <c r="G33" s="13">
        <v>927794.07</v>
      </c>
      <c r="H33" s="13">
        <v>880430.35</v>
      </c>
      <c r="I33" s="13">
        <v>692561.1</v>
      </c>
      <c r="J33" s="13">
        <v>478399.04</v>
      </c>
      <c r="K33" s="13">
        <v>469130.92</v>
      </c>
      <c r="L33" s="13">
        <v>501677.48</v>
      </c>
      <c r="M33" s="13">
        <v>612539.82999999996</v>
      </c>
      <c r="N33" s="13">
        <v>363630.3</v>
      </c>
      <c r="O33" s="13">
        <v>854895.41</v>
      </c>
    </row>
    <row r="34" spans="1:15" x14ac:dyDescent="0.25">
      <c r="A34" s="84" t="s">
        <v>54</v>
      </c>
      <c r="B34" s="84" t="s">
        <v>130</v>
      </c>
      <c r="C34" s="84" t="s">
        <v>131</v>
      </c>
      <c r="D34" s="13">
        <v>493088.85</v>
      </c>
      <c r="E34" s="13">
        <v>353973.06</v>
      </c>
      <c r="F34" s="13">
        <v>941583.54</v>
      </c>
      <c r="G34" s="13">
        <v>214779.15</v>
      </c>
      <c r="H34" s="13">
        <v>728010.12</v>
      </c>
      <c r="I34" s="13">
        <v>214155.09</v>
      </c>
      <c r="J34" s="13">
        <v>859560.71</v>
      </c>
      <c r="K34" s="13">
        <v>612082.04</v>
      </c>
      <c r="L34" s="13">
        <v>407779.86</v>
      </c>
      <c r="M34" s="13">
        <v>156851.65</v>
      </c>
      <c r="N34" s="13">
        <v>884564.97</v>
      </c>
      <c r="O34" s="13">
        <v>922929.59</v>
      </c>
    </row>
    <row r="35" spans="1:15" x14ac:dyDescent="0.25">
      <c r="A35" s="84" t="s">
        <v>54</v>
      </c>
      <c r="B35" s="84" t="s">
        <v>130</v>
      </c>
      <c r="C35" s="84" t="s">
        <v>132</v>
      </c>
      <c r="D35" s="13">
        <v>512064.21</v>
      </c>
      <c r="E35" s="13">
        <v>169421.24</v>
      </c>
      <c r="F35" s="13">
        <v>721335.97</v>
      </c>
      <c r="G35" s="13">
        <v>337031.85</v>
      </c>
      <c r="H35" s="13">
        <v>111544.49</v>
      </c>
      <c r="I35" s="13">
        <v>806441.15</v>
      </c>
      <c r="J35" s="13">
        <v>148854.12</v>
      </c>
      <c r="K35" s="13">
        <v>576392.47</v>
      </c>
      <c r="L35" s="13">
        <v>309863.36</v>
      </c>
      <c r="M35" s="13">
        <v>215503.64</v>
      </c>
      <c r="N35" s="13">
        <v>798123.32</v>
      </c>
      <c r="O35" s="13">
        <v>131098.88</v>
      </c>
    </row>
    <row r="36" spans="1:15" x14ac:dyDescent="0.25">
      <c r="A36" s="84" t="s">
        <v>54</v>
      </c>
      <c r="B36" s="84" t="s">
        <v>130</v>
      </c>
      <c r="C36" s="84" t="s">
        <v>133</v>
      </c>
      <c r="D36" s="13">
        <v>160342.85</v>
      </c>
      <c r="E36" s="13">
        <v>593442.76</v>
      </c>
      <c r="F36" s="13">
        <v>341050.17</v>
      </c>
      <c r="G36" s="13">
        <v>662709.02</v>
      </c>
      <c r="H36" s="13">
        <v>583988.93999999994</v>
      </c>
      <c r="I36" s="13">
        <v>636889.9</v>
      </c>
      <c r="J36" s="13">
        <v>529401.37</v>
      </c>
      <c r="K36" s="13">
        <v>430512.68</v>
      </c>
      <c r="L36" s="13">
        <v>753532.19</v>
      </c>
      <c r="M36" s="13">
        <v>684378.19</v>
      </c>
      <c r="N36" s="13">
        <v>859964.77</v>
      </c>
      <c r="O36" s="13">
        <v>354820.45</v>
      </c>
    </row>
    <row r="37" spans="1:15" x14ac:dyDescent="0.25">
      <c r="A37" s="84" t="s">
        <v>54</v>
      </c>
      <c r="B37" s="84" t="s">
        <v>130</v>
      </c>
      <c r="C37" s="84" t="s">
        <v>134</v>
      </c>
      <c r="D37" s="13">
        <v>924226.77</v>
      </c>
      <c r="E37" s="13">
        <v>372730.82</v>
      </c>
      <c r="F37" s="13">
        <v>858544.7</v>
      </c>
      <c r="G37" s="13">
        <v>490829.84</v>
      </c>
      <c r="H37" s="13">
        <v>594697.56999999995</v>
      </c>
      <c r="I37" s="13">
        <v>446285.4</v>
      </c>
      <c r="J37" s="13">
        <v>658915.41</v>
      </c>
      <c r="K37" s="13">
        <v>456529.97</v>
      </c>
      <c r="L37" s="13">
        <v>121587.55</v>
      </c>
      <c r="M37" s="13">
        <v>660633.53</v>
      </c>
      <c r="N37" s="13">
        <v>183105.05</v>
      </c>
      <c r="O37" s="13">
        <v>762368.42</v>
      </c>
    </row>
    <row r="38" spans="1:15" x14ac:dyDescent="0.25">
      <c r="A38" s="84" t="s">
        <v>54</v>
      </c>
      <c r="B38" s="84" t="s">
        <v>82</v>
      </c>
      <c r="C38" s="84" t="s">
        <v>135</v>
      </c>
      <c r="D38" s="13">
        <v>398505.33</v>
      </c>
      <c r="E38" s="13">
        <v>248718.23</v>
      </c>
      <c r="F38" s="13">
        <v>149157.09</v>
      </c>
      <c r="G38" s="13">
        <v>791866.31</v>
      </c>
      <c r="H38" s="13">
        <v>420471.46</v>
      </c>
      <c r="I38" s="13">
        <v>868884.64</v>
      </c>
      <c r="J38" s="13">
        <v>796768.71</v>
      </c>
      <c r="K38" s="13">
        <v>607080.91</v>
      </c>
      <c r="L38" s="13">
        <v>985093.62</v>
      </c>
      <c r="M38" s="13">
        <v>362066.97</v>
      </c>
      <c r="N38" s="13">
        <v>802950.26</v>
      </c>
      <c r="O38" s="13">
        <v>539475.27</v>
      </c>
    </row>
    <row r="39" spans="1:15" x14ac:dyDescent="0.25">
      <c r="A39" s="84" t="s">
        <v>54</v>
      </c>
      <c r="B39" s="84" t="s">
        <v>82</v>
      </c>
      <c r="C39" s="84" t="s">
        <v>930</v>
      </c>
      <c r="D39" s="13">
        <v>652006.66</v>
      </c>
      <c r="E39" s="13">
        <v>704381.88</v>
      </c>
      <c r="F39" s="13">
        <v>905565.87</v>
      </c>
      <c r="G39" s="13">
        <v>971505.26</v>
      </c>
      <c r="H39" s="13">
        <v>634085.94999999995</v>
      </c>
      <c r="I39" s="13">
        <v>126843.96</v>
      </c>
      <c r="J39" s="13">
        <v>687284.33</v>
      </c>
      <c r="K39" s="13">
        <v>141066.48000000001</v>
      </c>
      <c r="L39" s="13">
        <v>357352.88</v>
      </c>
      <c r="M39" s="13">
        <v>550579.1</v>
      </c>
      <c r="N39" s="13">
        <v>408148.44</v>
      </c>
      <c r="O39" s="13">
        <v>621791.59</v>
      </c>
    </row>
    <row r="40" spans="1:15" x14ac:dyDescent="0.25">
      <c r="A40" s="84" t="s">
        <v>54</v>
      </c>
      <c r="B40" s="84" t="s">
        <v>82</v>
      </c>
      <c r="C40" s="84" t="s">
        <v>931</v>
      </c>
      <c r="D40" s="13">
        <v>940271.79</v>
      </c>
      <c r="E40" s="13">
        <v>301563.49</v>
      </c>
      <c r="F40" s="13">
        <v>757698.75</v>
      </c>
      <c r="G40" s="13">
        <v>707824.19</v>
      </c>
      <c r="H40" s="13">
        <v>368790.37</v>
      </c>
      <c r="I40" s="13">
        <v>825663.87</v>
      </c>
      <c r="J40" s="13">
        <v>267745.94</v>
      </c>
      <c r="K40" s="13">
        <v>419695.38</v>
      </c>
      <c r="L40" s="13">
        <v>538047.76</v>
      </c>
      <c r="M40" s="13">
        <v>753790.25</v>
      </c>
      <c r="N40" s="13">
        <v>469878.31</v>
      </c>
      <c r="O40" s="13">
        <v>410044.78</v>
      </c>
    </row>
    <row r="41" spans="1:15" x14ac:dyDescent="0.25">
      <c r="A41" s="84" t="s">
        <v>54</v>
      </c>
      <c r="B41" s="84" t="s">
        <v>82</v>
      </c>
      <c r="C41" s="84" t="s">
        <v>932</v>
      </c>
      <c r="D41" s="13">
        <v>441596.54</v>
      </c>
      <c r="E41" s="13">
        <v>181782.2</v>
      </c>
      <c r="F41" s="13">
        <v>626484.68000000005</v>
      </c>
      <c r="G41" s="13">
        <v>154471.60999999999</v>
      </c>
      <c r="H41" s="13">
        <v>317321.83</v>
      </c>
      <c r="I41" s="13">
        <v>910221.2</v>
      </c>
      <c r="J41" s="13">
        <v>555977.29</v>
      </c>
      <c r="K41" s="13">
        <v>903514.52</v>
      </c>
      <c r="L41" s="13">
        <v>410508.02</v>
      </c>
      <c r="M41" s="13">
        <v>539514.65</v>
      </c>
      <c r="N41" s="13">
        <v>320468.46000000002</v>
      </c>
      <c r="O41" s="13">
        <v>386357.38</v>
      </c>
    </row>
    <row r="42" spans="1:15" x14ac:dyDescent="0.25">
      <c r="A42" s="84" t="s">
        <v>54</v>
      </c>
      <c r="B42" s="84" t="s">
        <v>82</v>
      </c>
      <c r="C42" s="84" t="s">
        <v>933</v>
      </c>
      <c r="D42" s="13">
        <v>766590.54</v>
      </c>
      <c r="E42" s="13">
        <v>863469.81</v>
      </c>
      <c r="F42" s="13">
        <v>672043.35</v>
      </c>
      <c r="G42" s="13">
        <v>377724.93</v>
      </c>
      <c r="H42" s="13">
        <v>789231.54</v>
      </c>
      <c r="I42" s="13">
        <v>251149.72</v>
      </c>
      <c r="J42" s="13">
        <v>635995.82999999996</v>
      </c>
      <c r="K42" s="13">
        <v>718824.72</v>
      </c>
      <c r="L42" s="13">
        <v>529486.66</v>
      </c>
      <c r="M42" s="13">
        <v>913968.74</v>
      </c>
      <c r="N42" s="13">
        <v>750438.9</v>
      </c>
      <c r="O42" s="13">
        <v>685694.79</v>
      </c>
    </row>
    <row r="43" spans="1:15" x14ac:dyDescent="0.25">
      <c r="A43" s="84" t="s">
        <v>54</v>
      </c>
      <c r="B43" s="84" t="s">
        <v>82</v>
      </c>
      <c r="C43" s="84" t="s">
        <v>934</v>
      </c>
      <c r="D43" s="13">
        <v>931984.9</v>
      </c>
      <c r="E43" s="13">
        <v>481828.18</v>
      </c>
      <c r="F43" s="13">
        <v>394961.87</v>
      </c>
      <c r="G43" s="13">
        <v>624338.84</v>
      </c>
      <c r="H43" s="13">
        <v>401871.57</v>
      </c>
      <c r="I43" s="13">
        <v>775875.1</v>
      </c>
      <c r="J43" s="13">
        <v>986485.67</v>
      </c>
      <c r="K43" s="13">
        <v>943935.28</v>
      </c>
      <c r="L43" s="13">
        <v>134766.25</v>
      </c>
      <c r="M43" s="13">
        <v>156525.07</v>
      </c>
      <c r="N43" s="13">
        <v>290527.28999999998</v>
      </c>
      <c r="O43" s="13">
        <v>199572.75</v>
      </c>
    </row>
    <row r="44" spans="1:15" x14ac:dyDescent="0.25">
      <c r="A44" s="84" t="s">
        <v>54</v>
      </c>
      <c r="B44" s="84" t="s">
        <v>82</v>
      </c>
      <c r="C44" s="84" t="s">
        <v>935</v>
      </c>
      <c r="D44" s="13">
        <v>613015.84</v>
      </c>
      <c r="E44" s="13">
        <v>963737.12</v>
      </c>
      <c r="F44" s="13">
        <v>157508.68</v>
      </c>
      <c r="G44" s="13">
        <v>355013.79</v>
      </c>
      <c r="H44" s="13">
        <v>336136.23</v>
      </c>
      <c r="I44" s="13">
        <v>466922.92</v>
      </c>
      <c r="J44" s="13">
        <v>215015.24</v>
      </c>
      <c r="K44" s="13">
        <v>690016.01</v>
      </c>
      <c r="L44" s="13">
        <v>754228.06</v>
      </c>
      <c r="M44" s="13">
        <v>679243.12</v>
      </c>
      <c r="N44" s="13">
        <v>273911.78000000003</v>
      </c>
      <c r="O44" s="13">
        <v>776835.22</v>
      </c>
    </row>
    <row r="45" spans="1:15" x14ac:dyDescent="0.25">
      <c r="A45" s="84" t="s">
        <v>54</v>
      </c>
      <c r="B45" s="84" t="s">
        <v>82</v>
      </c>
      <c r="C45" s="84" t="s">
        <v>936</v>
      </c>
      <c r="D45" s="13">
        <v>805765.69</v>
      </c>
      <c r="E45" s="13">
        <v>787785.48</v>
      </c>
      <c r="F45" s="13">
        <v>126643.98</v>
      </c>
      <c r="G45" s="13">
        <v>783060.92</v>
      </c>
      <c r="H45" s="13">
        <v>821822.26</v>
      </c>
      <c r="I45" s="13">
        <v>886705.19</v>
      </c>
      <c r="J45" s="13">
        <v>672086.31</v>
      </c>
      <c r="K45" s="13">
        <v>535495.27</v>
      </c>
      <c r="L45" s="13">
        <v>834181.75</v>
      </c>
      <c r="M45" s="13">
        <v>412541.63</v>
      </c>
      <c r="N45" s="13">
        <v>196967.95</v>
      </c>
      <c r="O45" s="13">
        <v>556619.06000000006</v>
      </c>
    </row>
    <row r="46" spans="1:15" x14ac:dyDescent="0.25">
      <c r="A46" s="84" t="s">
        <v>54</v>
      </c>
      <c r="B46" s="84" t="s">
        <v>82</v>
      </c>
      <c r="C46" s="84" t="s">
        <v>937</v>
      </c>
      <c r="D46" s="13">
        <v>873655.88</v>
      </c>
      <c r="E46" s="13">
        <v>847120.07</v>
      </c>
      <c r="F46" s="13">
        <v>513753.2</v>
      </c>
      <c r="G46" s="13">
        <v>399430.21</v>
      </c>
      <c r="H46" s="13">
        <v>618826.5</v>
      </c>
      <c r="I46" s="13">
        <v>454614.09</v>
      </c>
      <c r="J46" s="13">
        <v>332040.44</v>
      </c>
      <c r="K46" s="13">
        <v>580876.03</v>
      </c>
      <c r="L46" s="13">
        <v>603839.26</v>
      </c>
      <c r="M46" s="13">
        <v>272636.65999999997</v>
      </c>
      <c r="N46" s="13">
        <v>575517.07999999996</v>
      </c>
      <c r="O46" s="13">
        <v>144856.29999999999</v>
      </c>
    </row>
    <row r="47" spans="1:15" x14ac:dyDescent="0.25">
      <c r="A47" s="84" t="s">
        <v>54</v>
      </c>
      <c r="B47" s="84" t="s">
        <v>82</v>
      </c>
      <c r="C47" s="84" t="s">
        <v>938</v>
      </c>
      <c r="D47" s="13">
        <v>299954.33</v>
      </c>
      <c r="E47" s="13">
        <v>734961.6</v>
      </c>
      <c r="F47" s="13">
        <v>241119.58</v>
      </c>
      <c r="G47" s="13">
        <v>126017.77</v>
      </c>
      <c r="H47" s="13">
        <v>651698.62</v>
      </c>
      <c r="I47" s="13">
        <v>965708</v>
      </c>
      <c r="J47" s="13">
        <v>220212.52</v>
      </c>
      <c r="K47" s="13">
        <v>602322.04</v>
      </c>
      <c r="L47" s="13">
        <v>366442.33</v>
      </c>
      <c r="M47" s="13">
        <v>973258.08</v>
      </c>
      <c r="N47" s="13">
        <v>859299.92</v>
      </c>
      <c r="O47" s="13">
        <v>215905.55</v>
      </c>
    </row>
    <row r="48" spans="1:15" x14ac:dyDescent="0.25">
      <c r="A48" s="84" t="s">
        <v>54</v>
      </c>
      <c r="B48" s="84" t="s">
        <v>82</v>
      </c>
      <c r="C48" s="84" t="s">
        <v>939</v>
      </c>
      <c r="D48" s="13">
        <v>799382.9</v>
      </c>
      <c r="E48" s="13">
        <v>595433.07999999996</v>
      </c>
      <c r="F48" s="13">
        <v>543781.91</v>
      </c>
      <c r="G48" s="13">
        <v>967836.69</v>
      </c>
      <c r="H48" s="13">
        <v>691081.31</v>
      </c>
      <c r="I48" s="13">
        <v>181569.82</v>
      </c>
      <c r="J48" s="13">
        <v>543774.02</v>
      </c>
      <c r="K48" s="13">
        <v>354124.94</v>
      </c>
      <c r="L48" s="13">
        <v>536994.25</v>
      </c>
      <c r="M48" s="13">
        <v>313052.96000000002</v>
      </c>
      <c r="N48" s="13">
        <v>474121.61</v>
      </c>
      <c r="O48" s="13">
        <v>843819.62</v>
      </c>
    </row>
    <row r="49" spans="1:15" x14ac:dyDescent="0.25">
      <c r="A49" s="84" t="s">
        <v>54</v>
      </c>
      <c r="B49" s="84" t="s">
        <v>82</v>
      </c>
      <c r="C49" s="84" t="s">
        <v>940</v>
      </c>
      <c r="D49" s="13">
        <v>830570.29</v>
      </c>
      <c r="E49" s="13">
        <v>859082.99</v>
      </c>
      <c r="F49" s="13">
        <v>884445.02</v>
      </c>
      <c r="G49" s="13">
        <v>150914.07</v>
      </c>
      <c r="H49" s="13">
        <v>772673.92</v>
      </c>
      <c r="I49" s="13">
        <v>730288.2</v>
      </c>
      <c r="J49" s="13">
        <v>311367.61</v>
      </c>
      <c r="K49" s="13">
        <v>418429.49</v>
      </c>
      <c r="L49" s="13">
        <v>111997.53</v>
      </c>
      <c r="M49" s="13">
        <v>614763.02</v>
      </c>
      <c r="N49" s="13">
        <v>393737.89</v>
      </c>
      <c r="O49" s="13">
        <v>118714.34</v>
      </c>
    </row>
    <row r="50" spans="1:15" x14ac:dyDescent="0.25">
      <c r="A50" s="84" t="s">
        <v>54</v>
      </c>
      <c r="B50" s="84" t="s">
        <v>82</v>
      </c>
      <c r="C50" s="84" t="s">
        <v>941</v>
      </c>
      <c r="D50" s="13">
        <v>506558.77</v>
      </c>
      <c r="E50" s="13">
        <v>348406.28</v>
      </c>
      <c r="F50" s="13">
        <v>867950.28</v>
      </c>
      <c r="G50" s="13">
        <v>666311.65</v>
      </c>
      <c r="H50" s="13">
        <v>918263.38</v>
      </c>
      <c r="I50" s="13">
        <v>688918.78</v>
      </c>
      <c r="J50" s="13">
        <v>867230.74</v>
      </c>
      <c r="K50" s="13">
        <v>478414.09</v>
      </c>
      <c r="L50" s="13">
        <v>188192.17</v>
      </c>
      <c r="M50" s="13">
        <v>844724.43</v>
      </c>
      <c r="N50" s="13">
        <v>375894.42</v>
      </c>
      <c r="O50" s="13">
        <v>600325.48</v>
      </c>
    </row>
    <row r="51" spans="1:15" x14ac:dyDescent="0.25">
      <c r="A51" s="84" t="s">
        <v>54</v>
      </c>
      <c r="B51" s="84" t="s">
        <v>82</v>
      </c>
      <c r="C51" s="84" t="s">
        <v>648</v>
      </c>
      <c r="D51" s="13">
        <v>805646.44</v>
      </c>
      <c r="E51" s="13">
        <v>739703.14</v>
      </c>
      <c r="F51" s="13">
        <v>747351.33</v>
      </c>
      <c r="G51" s="13">
        <v>239199.84</v>
      </c>
      <c r="H51" s="13">
        <v>416161.91</v>
      </c>
      <c r="I51" s="13">
        <v>307426.89</v>
      </c>
      <c r="J51" s="13">
        <v>193577.36</v>
      </c>
      <c r="K51" s="13">
        <v>532689.87</v>
      </c>
      <c r="L51" s="13">
        <v>372412.04</v>
      </c>
      <c r="M51" s="13">
        <v>381255.17</v>
      </c>
      <c r="N51" s="13">
        <v>887121.81</v>
      </c>
      <c r="O51" s="13">
        <v>684236.24</v>
      </c>
    </row>
    <row r="52" spans="1:15" x14ac:dyDescent="0.25">
      <c r="A52" s="84" t="s">
        <v>54</v>
      </c>
      <c r="B52" s="84" t="s">
        <v>82</v>
      </c>
      <c r="C52" s="84" t="s">
        <v>942</v>
      </c>
      <c r="D52" s="13">
        <v>535408.49</v>
      </c>
      <c r="E52" s="13">
        <v>527000.42000000004</v>
      </c>
      <c r="F52" s="13">
        <v>292548.83</v>
      </c>
      <c r="G52" s="13">
        <v>315910.21999999997</v>
      </c>
      <c r="H52" s="13">
        <v>212185.56</v>
      </c>
      <c r="I52" s="13">
        <v>873255.6</v>
      </c>
      <c r="J52" s="13">
        <v>249174.34</v>
      </c>
      <c r="K52" s="13">
        <v>815225.57</v>
      </c>
      <c r="L52" s="13">
        <v>429055.96</v>
      </c>
      <c r="M52" s="13">
        <v>549897.17000000004</v>
      </c>
      <c r="N52" s="13">
        <v>846159.38</v>
      </c>
      <c r="O52" s="13">
        <v>136738.35</v>
      </c>
    </row>
    <row r="53" spans="1:15" x14ac:dyDescent="0.25">
      <c r="A53" s="84" t="s">
        <v>54</v>
      </c>
      <c r="B53" s="84" t="s">
        <v>82</v>
      </c>
      <c r="C53" s="84" t="s">
        <v>943</v>
      </c>
      <c r="D53" s="13">
        <v>272084.47999999998</v>
      </c>
      <c r="E53" s="13">
        <v>727564.48</v>
      </c>
      <c r="F53" s="13">
        <v>200806.29</v>
      </c>
      <c r="G53" s="13">
        <v>163429.23000000001</v>
      </c>
      <c r="H53" s="13">
        <v>164396.84</v>
      </c>
      <c r="I53" s="13">
        <v>747230.58</v>
      </c>
      <c r="J53" s="13">
        <v>352506.47</v>
      </c>
      <c r="K53" s="13">
        <v>407580.12</v>
      </c>
      <c r="L53" s="13">
        <v>639591</v>
      </c>
      <c r="M53" s="13">
        <v>362493.7</v>
      </c>
      <c r="N53" s="13">
        <v>255416.2</v>
      </c>
      <c r="O53" s="13">
        <v>305878.33</v>
      </c>
    </row>
    <row r="54" spans="1:15" x14ac:dyDescent="0.25">
      <c r="A54" s="84" t="s">
        <v>54</v>
      </c>
      <c r="B54" s="84" t="s">
        <v>82</v>
      </c>
      <c r="C54" s="84" t="s">
        <v>944</v>
      </c>
      <c r="D54" s="13">
        <v>386851.41</v>
      </c>
      <c r="E54" s="13">
        <v>363979.04</v>
      </c>
      <c r="F54" s="13">
        <v>820211.53</v>
      </c>
      <c r="G54" s="13">
        <v>224108.24</v>
      </c>
      <c r="H54" s="13">
        <v>169355.01</v>
      </c>
      <c r="I54" s="13">
        <v>254014.35</v>
      </c>
      <c r="J54" s="13">
        <v>125862.71</v>
      </c>
      <c r="K54" s="13">
        <v>904633.85</v>
      </c>
      <c r="L54" s="13">
        <v>392656.19</v>
      </c>
      <c r="M54" s="13">
        <v>685011.33</v>
      </c>
      <c r="N54" s="13">
        <v>671318.27</v>
      </c>
      <c r="O54" s="13">
        <v>681034.58</v>
      </c>
    </row>
    <row r="55" spans="1:15" x14ac:dyDescent="0.25">
      <c r="A55" s="84" t="s">
        <v>54</v>
      </c>
      <c r="B55" s="84" t="s">
        <v>82</v>
      </c>
      <c r="C55" s="84" t="s">
        <v>945</v>
      </c>
      <c r="D55" s="13">
        <v>828327.63</v>
      </c>
      <c r="E55" s="13">
        <v>716783.53</v>
      </c>
      <c r="F55" s="13">
        <v>311696.03000000003</v>
      </c>
      <c r="G55" s="13">
        <v>749973.88</v>
      </c>
      <c r="H55" s="13">
        <v>114301.75</v>
      </c>
      <c r="I55" s="13">
        <v>422766.57</v>
      </c>
      <c r="J55" s="13">
        <v>836971.3</v>
      </c>
      <c r="K55" s="13">
        <v>517036.49</v>
      </c>
      <c r="L55" s="13">
        <v>792043.26</v>
      </c>
      <c r="M55" s="13">
        <v>522621.87</v>
      </c>
      <c r="N55" s="13">
        <v>805201.51</v>
      </c>
      <c r="O55" s="13">
        <v>518740.07</v>
      </c>
    </row>
    <row r="56" spans="1:15" x14ac:dyDescent="0.25">
      <c r="A56" s="84" t="s">
        <v>54</v>
      </c>
      <c r="B56" s="84" t="s">
        <v>82</v>
      </c>
      <c r="C56" s="84" t="s">
        <v>946</v>
      </c>
      <c r="D56" s="13">
        <v>226041.99</v>
      </c>
      <c r="E56" s="13">
        <v>174040.32000000001</v>
      </c>
      <c r="F56" s="13">
        <v>542523.07999999996</v>
      </c>
      <c r="G56" s="13">
        <v>881931</v>
      </c>
      <c r="H56" s="13">
        <v>145824.6</v>
      </c>
      <c r="I56" s="13">
        <v>322545.39</v>
      </c>
      <c r="J56" s="13">
        <v>196461.64</v>
      </c>
      <c r="K56" s="13">
        <v>437148.44</v>
      </c>
      <c r="L56" s="13">
        <v>283465.89</v>
      </c>
      <c r="M56" s="13">
        <v>259476.86</v>
      </c>
      <c r="N56" s="13">
        <v>643404.72</v>
      </c>
      <c r="O56" s="13">
        <v>549275.49</v>
      </c>
    </row>
    <row r="57" spans="1:15" x14ac:dyDescent="0.25">
      <c r="A57" s="84" t="s">
        <v>54</v>
      </c>
      <c r="B57" s="84" t="s">
        <v>82</v>
      </c>
      <c r="C57" s="84" t="s">
        <v>947</v>
      </c>
      <c r="D57" s="13">
        <v>722202.06</v>
      </c>
      <c r="E57" s="13">
        <v>408646.69</v>
      </c>
      <c r="F57" s="13">
        <v>248943.18</v>
      </c>
      <c r="G57" s="13">
        <v>149610.71</v>
      </c>
      <c r="H57" s="13">
        <v>540455.37</v>
      </c>
      <c r="I57" s="13">
        <v>774723.47</v>
      </c>
      <c r="J57" s="13">
        <v>203123.53</v>
      </c>
      <c r="K57" s="13">
        <v>677559.05</v>
      </c>
      <c r="L57" s="13">
        <v>492701.99</v>
      </c>
      <c r="M57" s="13">
        <v>687325.3</v>
      </c>
      <c r="N57" s="13">
        <v>250726.71</v>
      </c>
      <c r="O57" s="13">
        <v>948553.84</v>
      </c>
    </row>
    <row r="58" spans="1:15" x14ac:dyDescent="0.25">
      <c r="A58" s="84" t="s">
        <v>54</v>
      </c>
      <c r="B58" s="84" t="s">
        <v>82</v>
      </c>
      <c r="C58" s="84" t="s">
        <v>948</v>
      </c>
      <c r="D58" s="13">
        <v>379639.24</v>
      </c>
      <c r="E58" s="13">
        <v>506825.75</v>
      </c>
      <c r="F58" s="13">
        <v>710273.25</v>
      </c>
      <c r="G58" s="13">
        <v>539804.96</v>
      </c>
      <c r="H58" s="13">
        <v>139143.70000000001</v>
      </c>
      <c r="I58" s="13">
        <v>345784.14</v>
      </c>
      <c r="J58" s="13">
        <v>148949.76999999999</v>
      </c>
      <c r="K58" s="13">
        <v>785758.49</v>
      </c>
      <c r="L58" s="13">
        <v>854656.41</v>
      </c>
      <c r="M58" s="13">
        <v>626082.72</v>
      </c>
      <c r="N58" s="13">
        <v>296809.27</v>
      </c>
      <c r="O58" s="13">
        <v>167497.28</v>
      </c>
    </row>
    <row r="59" spans="1:15" x14ac:dyDescent="0.25">
      <c r="A59" s="84" t="s">
        <v>54</v>
      </c>
      <c r="B59" s="84" t="s">
        <v>82</v>
      </c>
      <c r="C59" s="84" t="s">
        <v>651</v>
      </c>
      <c r="D59" s="13">
        <v>652625.23</v>
      </c>
      <c r="E59" s="13">
        <v>144535.21</v>
      </c>
      <c r="F59" s="13">
        <v>513307.76</v>
      </c>
      <c r="G59" s="13">
        <v>545189.17000000004</v>
      </c>
      <c r="H59" s="13">
        <v>475351.14</v>
      </c>
      <c r="I59" s="13">
        <v>460877.11</v>
      </c>
      <c r="J59" s="13">
        <v>241628.69</v>
      </c>
      <c r="K59" s="13">
        <v>557967.88</v>
      </c>
      <c r="L59" s="13">
        <v>423827.69</v>
      </c>
      <c r="M59" s="13">
        <v>183719.57</v>
      </c>
      <c r="N59" s="13">
        <v>980107.73</v>
      </c>
      <c r="O59" s="13">
        <v>208402.77</v>
      </c>
    </row>
    <row r="60" spans="1:15" x14ac:dyDescent="0.25">
      <c r="A60" s="84" t="s">
        <v>54</v>
      </c>
      <c r="B60" s="84" t="s">
        <v>82</v>
      </c>
      <c r="C60" s="84" t="s">
        <v>949</v>
      </c>
      <c r="D60" s="13">
        <v>655626.96</v>
      </c>
      <c r="E60" s="13">
        <v>802385.61</v>
      </c>
      <c r="F60" s="13">
        <v>132408.59</v>
      </c>
      <c r="G60" s="13">
        <v>837816.29</v>
      </c>
      <c r="H60" s="13">
        <v>936322.55</v>
      </c>
      <c r="I60" s="13">
        <v>281051.18</v>
      </c>
      <c r="J60" s="13">
        <v>923676.12</v>
      </c>
      <c r="K60" s="13">
        <v>838441.8</v>
      </c>
      <c r="L60" s="13">
        <v>239610.32</v>
      </c>
      <c r="M60" s="13">
        <v>804645.14</v>
      </c>
      <c r="N60" s="13">
        <v>658024.61</v>
      </c>
      <c r="O60" s="13">
        <v>225275.98</v>
      </c>
    </row>
    <row r="61" spans="1:15" x14ac:dyDescent="0.25">
      <c r="A61" s="84" t="s">
        <v>54</v>
      </c>
      <c r="B61" s="84" t="s">
        <v>82</v>
      </c>
      <c r="C61" s="84" t="s">
        <v>950</v>
      </c>
      <c r="D61" s="13">
        <v>141147.32999999999</v>
      </c>
      <c r="E61" s="13">
        <v>545723.11</v>
      </c>
      <c r="F61" s="13">
        <v>903573.53</v>
      </c>
      <c r="G61" s="13">
        <v>847274.58</v>
      </c>
      <c r="H61" s="13">
        <v>564089.24</v>
      </c>
      <c r="I61" s="13">
        <v>138722.49</v>
      </c>
      <c r="J61" s="13">
        <v>814465.73</v>
      </c>
      <c r="K61" s="13">
        <v>817571.81</v>
      </c>
      <c r="L61" s="13">
        <v>699991.52</v>
      </c>
      <c r="M61" s="13">
        <v>255893.81</v>
      </c>
      <c r="N61" s="13">
        <v>721418.6</v>
      </c>
      <c r="O61" s="13">
        <v>501241.11</v>
      </c>
    </row>
    <row r="62" spans="1:15" x14ac:dyDescent="0.25">
      <c r="A62" s="84" t="s">
        <v>54</v>
      </c>
      <c r="B62" s="84" t="s">
        <v>82</v>
      </c>
      <c r="C62" s="84" t="s">
        <v>951</v>
      </c>
      <c r="D62" s="13">
        <v>991327.34</v>
      </c>
      <c r="E62" s="13">
        <v>188900.37</v>
      </c>
      <c r="F62" s="13">
        <v>838777.78</v>
      </c>
      <c r="G62" s="13">
        <v>228882.92</v>
      </c>
      <c r="H62" s="13">
        <v>948839.36</v>
      </c>
      <c r="I62" s="13">
        <v>842066.16</v>
      </c>
      <c r="J62" s="13">
        <v>545847.92000000004</v>
      </c>
      <c r="K62" s="13">
        <v>491871.76</v>
      </c>
      <c r="L62" s="13">
        <v>161666.74</v>
      </c>
      <c r="M62" s="13">
        <v>173384.3</v>
      </c>
      <c r="N62" s="13">
        <v>974761.01</v>
      </c>
      <c r="O62" s="13">
        <v>572480.59</v>
      </c>
    </row>
    <row r="63" spans="1:15" x14ac:dyDescent="0.25">
      <c r="A63" s="84" t="s">
        <v>54</v>
      </c>
      <c r="B63" s="84" t="s">
        <v>82</v>
      </c>
      <c r="C63" s="84" t="s">
        <v>454</v>
      </c>
      <c r="D63" s="13">
        <v>598608.26</v>
      </c>
      <c r="E63" s="13">
        <v>298525.77</v>
      </c>
      <c r="F63" s="13">
        <v>465095.83</v>
      </c>
      <c r="G63" s="13">
        <v>981757.62</v>
      </c>
      <c r="H63" s="13">
        <v>115257.85</v>
      </c>
      <c r="I63" s="13">
        <v>344719.87</v>
      </c>
      <c r="J63" s="13">
        <v>614925.21</v>
      </c>
      <c r="K63" s="13">
        <v>215077.1</v>
      </c>
      <c r="L63" s="13">
        <v>412159.38</v>
      </c>
      <c r="M63" s="13">
        <v>658452.64</v>
      </c>
      <c r="N63" s="13">
        <v>675123.59</v>
      </c>
      <c r="O63" s="13">
        <v>614825.02</v>
      </c>
    </row>
    <row r="64" spans="1:15" x14ac:dyDescent="0.25">
      <c r="A64" s="84" t="s">
        <v>54</v>
      </c>
      <c r="B64" s="84" t="s">
        <v>82</v>
      </c>
      <c r="C64" s="84" t="s">
        <v>952</v>
      </c>
      <c r="D64" s="13">
        <v>937986.42</v>
      </c>
      <c r="E64" s="13">
        <v>719786.5</v>
      </c>
      <c r="F64" s="13">
        <v>514600.4</v>
      </c>
      <c r="G64" s="13">
        <v>676453.6</v>
      </c>
      <c r="H64" s="13">
        <v>868609.3</v>
      </c>
      <c r="I64" s="13">
        <v>164915.54</v>
      </c>
      <c r="J64" s="13">
        <v>430798.94</v>
      </c>
      <c r="K64" s="13">
        <v>327380.28999999998</v>
      </c>
      <c r="L64" s="13">
        <v>165051.06</v>
      </c>
      <c r="M64" s="13">
        <v>958121.07</v>
      </c>
      <c r="N64" s="13">
        <v>875066.32</v>
      </c>
      <c r="O64" s="13">
        <v>561747.71</v>
      </c>
    </row>
    <row r="65" spans="1:15" x14ac:dyDescent="0.25">
      <c r="A65" s="84" t="s">
        <v>54</v>
      </c>
      <c r="B65" s="84" t="s">
        <v>82</v>
      </c>
      <c r="C65" s="84" t="s">
        <v>953</v>
      </c>
      <c r="D65" s="13">
        <v>181889.12</v>
      </c>
      <c r="E65" s="13">
        <v>567915.51</v>
      </c>
      <c r="F65" s="13">
        <v>321905.64</v>
      </c>
      <c r="G65" s="13">
        <v>717039.43</v>
      </c>
      <c r="H65" s="13">
        <v>250800.27</v>
      </c>
      <c r="I65" s="13">
        <v>262852.15000000002</v>
      </c>
      <c r="J65" s="13">
        <v>536996.05000000005</v>
      </c>
      <c r="K65" s="13">
        <v>759332.86</v>
      </c>
      <c r="L65" s="13">
        <v>887865.84</v>
      </c>
      <c r="M65" s="13">
        <v>976719.22</v>
      </c>
      <c r="N65" s="13">
        <v>485313.49</v>
      </c>
      <c r="O65" s="13">
        <v>673655.86</v>
      </c>
    </row>
    <row r="66" spans="1:15" x14ac:dyDescent="0.25">
      <c r="A66" s="84" t="s">
        <v>54</v>
      </c>
      <c r="B66" s="84" t="s">
        <v>82</v>
      </c>
      <c r="C66" s="84" t="s">
        <v>954</v>
      </c>
      <c r="D66" s="13">
        <v>643229.49</v>
      </c>
      <c r="E66" s="13">
        <v>948654.62</v>
      </c>
      <c r="F66" s="13">
        <v>488891.66</v>
      </c>
      <c r="G66" s="13">
        <v>603822.52</v>
      </c>
      <c r="H66" s="13">
        <v>579985.73</v>
      </c>
      <c r="I66" s="13">
        <v>213821.05</v>
      </c>
      <c r="J66" s="13">
        <v>672609.91</v>
      </c>
      <c r="K66" s="13">
        <v>716381.68</v>
      </c>
      <c r="L66" s="13">
        <v>275905.06</v>
      </c>
      <c r="M66" s="13">
        <v>627598.68000000005</v>
      </c>
      <c r="N66" s="13">
        <v>675176.05</v>
      </c>
      <c r="O66" s="13">
        <v>512231.63</v>
      </c>
    </row>
    <row r="67" spans="1:15" x14ac:dyDescent="0.25">
      <c r="A67" s="84" t="s">
        <v>54</v>
      </c>
      <c r="B67" s="84" t="s">
        <v>82</v>
      </c>
      <c r="C67" s="84" t="s">
        <v>955</v>
      </c>
      <c r="D67" s="13">
        <v>395519.77</v>
      </c>
      <c r="E67" s="13">
        <v>384373.43</v>
      </c>
      <c r="F67" s="13">
        <v>828161.67</v>
      </c>
      <c r="G67" s="13">
        <v>246380.66</v>
      </c>
      <c r="H67" s="13">
        <v>593443.02</v>
      </c>
      <c r="I67" s="13">
        <v>961738.16</v>
      </c>
      <c r="J67" s="13">
        <v>170508.27</v>
      </c>
      <c r="K67" s="13">
        <v>761925.46</v>
      </c>
      <c r="L67" s="13">
        <v>546887.53</v>
      </c>
      <c r="M67" s="13">
        <v>578489.98</v>
      </c>
      <c r="N67" s="13">
        <v>614358.1</v>
      </c>
      <c r="O67" s="13">
        <v>793081.08</v>
      </c>
    </row>
    <row r="68" spans="1:15" x14ac:dyDescent="0.25">
      <c r="A68" s="84" t="s">
        <v>54</v>
      </c>
      <c r="B68" s="84" t="s">
        <v>82</v>
      </c>
      <c r="C68" s="84" t="s">
        <v>956</v>
      </c>
      <c r="D68" s="13">
        <v>154044.71</v>
      </c>
      <c r="E68" s="13">
        <v>166379.6</v>
      </c>
      <c r="F68" s="13">
        <v>391006.21</v>
      </c>
      <c r="G68" s="13">
        <v>686417.07</v>
      </c>
      <c r="H68" s="13">
        <v>378641.49</v>
      </c>
      <c r="I68" s="13">
        <v>478844.68</v>
      </c>
      <c r="J68" s="13">
        <v>716519.85</v>
      </c>
      <c r="K68" s="13">
        <v>136666.49</v>
      </c>
      <c r="L68" s="13">
        <v>480433.43</v>
      </c>
      <c r="M68" s="13">
        <v>726618.82</v>
      </c>
      <c r="N68" s="13">
        <v>252200.01</v>
      </c>
      <c r="O68" s="13">
        <v>448253.76</v>
      </c>
    </row>
    <row r="69" spans="1:15" x14ac:dyDescent="0.25">
      <c r="A69" s="84" t="s">
        <v>54</v>
      </c>
      <c r="B69" s="84" t="s">
        <v>82</v>
      </c>
      <c r="C69" s="84" t="s">
        <v>957</v>
      </c>
      <c r="D69" s="13">
        <v>163219.14000000001</v>
      </c>
      <c r="E69" s="13">
        <v>526956.30000000005</v>
      </c>
      <c r="F69" s="13">
        <v>768750.26</v>
      </c>
      <c r="G69" s="13">
        <v>694145.22</v>
      </c>
      <c r="H69" s="13">
        <v>347710.17</v>
      </c>
      <c r="I69" s="13">
        <v>670227.12</v>
      </c>
      <c r="J69" s="13">
        <v>202979.06</v>
      </c>
      <c r="K69" s="13">
        <v>694446.59</v>
      </c>
      <c r="L69" s="13">
        <v>498157.49</v>
      </c>
      <c r="M69" s="13">
        <v>979497.5</v>
      </c>
      <c r="N69" s="13">
        <v>136704.82999999999</v>
      </c>
      <c r="O69" s="13">
        <v>743194.1</v>
      </c>
    </row>
    <row r="70" spans="1:15" x14ac:dyDescent="0.25">
      <c r="A70" s="84" t="s">
        <v>54</v>
      </c>
      <c r="B70" s="84" t="s">
        <v>82</v>
      </c>
      <c r="C70" s="84" t="s">
        <v>958</v>
      </c>
      <c r="D70" s="13">
        <v>658576.35</v>
      </c>
      <c r="E70" s="13">
        <v>552624.76</v>
      </c>
      <c r="F70" s="13">
        <v>209847.02</v>
      </c>
      <c r="G70" s="13">
        <v>870676.93</v>
      </c>
      <c r="H70" s="13">
        <v>840867.98</v>
      </c>
      <c r="I70" s="13">
        <v>353470.04</v>
      </c>
      <c r="J70" s="13">
        <v>909038.97</v>
      </c>
      <c r="K70" s="13">
        <v>993952.36</v>
      </c>
      <c r="L70" s="13">
        <v>709236.29</v>
      </c>
      <c r="M70" s="13">
        <v>460537.54</v>
      </c>
      <c r="N70" s="13">
        <v>752246.09</v>
      </c>
      <c r="O70" s="13">
        <v>498744.72</v>
      </c>
    </row>
    <row r="71" spans="1:15" x14ac:dyDescent="0.25">
      <c r="A71" s="84" t="s">
        <v>54</v>
      </c>
      <c r="B71" s="84" t="s">
        <v>82</v>
      </c>
      <c r="C71" s="84" t="s">
        <v>959</v>
      </c>
      <c r="D71" s="13">
        <v>788465.13</v>
      </c>
      <c r="E71" s="13">
        <v>142661.4</v>
      </c>
      <c r="F71" s="13">
        <v>228978.64</v>
      </c>
      <c r="G71" s="13">
        <v>195968.44</v>
      </c>
      <c r="H71" s="13">
        <v>980006.57</v>
      </c>
      <c r="I71" s="13">
        <v>294962.36</v>
      </c>
      <c r="J71" s="13">
        <v>927896.6</v>
      </c>
      <c r="K71" s="13">
        <v>428030.9</v>
      </c>
      <c r="L71" s="13">
        <v>655060.17000000004</v>
      </c>
      <c r="M71" s="13">
        <v>524904.6</v>
      </c>
      <c r="N71" s="13">
        <v>734721.7</v>
      </c>
      <c r="O71" s="13">
        <v>839341.59</v>
      </c>
    </row>
    <row r="72" spans="1:15" x14ac:dyDescent="0.25">
      <c r="A72" s="84" t="s">
        <v>54</v>
      </c>
      <c r="B72" s="84" t="s">
        <v>55</v>
      </c>
      <c r="C72" s="84" t="s">
        <v>688</v>
      </c>
      <c r="D72" s="13">
        <v>536663.94999999995</v>
      </c>
      <c r="E72" s="13">
        <v>515058.39</v>
      </c>
      <c r="F72" s="13">
        <v>187569.55</v>
      </c>
      <c r="G72" s="13">
        <v>517660.78</v>
      </c>
      <c r="H72" s="13">
        <v>871440.73</v>
      </c>
      <c r="I72" s="13">
        <v>832940.22</v>
      </c>
      <c r="J72" s="13">
        <v>121916.38</v>
      </c>
      <c r="K72" s="13">
        <v>699870.67</v>
      </c>
      <c r="L72" s="13">
        <v>996140.76</v>
      </c>
      <c r="M72" s="13">
        <v>309441.58</v>
      </c>
      <c r="N72" s="13">
        <v>288744.90000000002</v>
      </c>
      <c r="O72" s="13">
        <v>338355.09</v>
      </c>
    </row>
    <row r="73" spans="1:15" x14ac:dyDescent="0.25">
      <c r="A73" s="84" t="s">
        <v>54</v>
      </c>
      <c r="B73" s="84" t="s">
        <v>55</v>
      </c>
      <c r="C73" s="84" t="s">
        <v>960</v>
      </c>
      <c r="D73" s="13">
        <v>624202.61</v>
      </c>
      <c r="E73" s="13">
        <v>883845.86</v>
      </c>
      <c r="F73" s="13">
        <v>710725.15</v>
      </c>
      <c r="G73" s="13">
        <v>118254.86</v>
      </c>
      <c r="H73" s="13">
        <v>390455.02</v>
      </c>
      <c r="I73" s="13">
        <v>409898.62</v>
      </c>
      <c r="J73" s="13">
        <v>388845.85</v>
      </c>
      <c r="K73" s="13">
        <v>637125.81000000006</v>
      </c>
      <c r="L73" s="13">
        <v>178579.49</v>
      </c>
      <c r="M73" s="13">
        <v>464585.37</v>
      </c>
      <c r="N73" s="13">
        <v>683250.85</v>
      </c>
      <c r="O73" s="13">
        <v>410031.55</v>
      </c>
    </row>
    <row r="74" spans="1:15" x14ac:dyDescent="0.25">
      <c r="A74" s="84" t="s">
        <v>54</v>
      </c>
      <c r="B74" s="84" t="s">
        <v>55</v>
      </c>
      <c r="C74" s="84" t="s">
        <v>961</v>
      </c>
      <c r="D74" s="13">
        <v>834129.48</v>
      </c>
      <c r="E74" s="13">
        <v>641875.44999999995</v>
      </c>
      <c r="F74" s="13">
        <v>519035.65</v>
      </c>
      <c r="G74" s="13">
        <v>467998.18</v>
      </c>
      <c r="H74" s="13">
        <v>749671.25</v>
      </c>
      <c r="I74" s="13">
        <v>558733.62</v>
      </c>
      <c r="J74" s="13">
        <v>546551.36</v>
      </c>
      <c r="K74" s="13">
        <v>200209.58</v>
      </c>
      <c r="L74" s="13">
        <v>557233.41</v>
      </c>
      <c r="M74" s="13">
        <v>567536.72</v>
      </c>
      <c r="N74" s="13">
        <v>813672.15</v>
      </c>
      <c r="O74" s="13">
        <v>190284.48</v>
      </c>
    </row>
    <row r="75" spans="1:15" x14ac:dyDescent="0.25">
      <c r="A75" s="84" t="s">
        <v>54</v>
      </c>
      <c r="B75" s="84" t="s">
        <v>55</v>
      </c>
      <c r="C75" s="84" t="s">
        <v>672</v>
      </c>
      <c r="D75" s="13">
        <v>951356.41</v>
      </c>
      <c r="E75" s="13">
        <v>602719.63</v>
      </c>
      <c r="F75" s="13">
        <v>921053.68</v>
      </c>
      <c r="G75" s="13">
        <v>464931.71</v>
      </c>
      <c r="H75" s="13">
        <v>483361.58</v>
      </c>
      <c r="I75" s="13">
        <v>387027.68</v>
      </c>
      <c r="J75" s="13">
        <v>803546.91</v>
      </c>
      <c r="K75" s="13">
        <v>574159.77</v>
      </c>
      <c r="L75" s="13">
        <v>410030.3</v>
      </c>
      <c r="M75" s="13">
        <v>208859.9</v>
      </c>
      <c r="N75" s="13">
        <v>899938.13</v>
      </c>
      <c r="O75" s="13">
        <v>469072.72</v>
      </c>
    </row>
    <row r="76" spans="1:15" x14ac:dyDescent="0.25">
      <c r="A76" s="84" t="s">
        <v>54</v>
      </c>
      <c r="B76" s="84" t="s">
        <v>55</v>
      </c>
      <c r="C76" s="84" t="s">
        <v>962</v>
      </c>
      <c r="D76" s="13">
        <v>932876.12</v>
      </c>
      <c r="E76" s="13">
        <v>730308.85</v>
      </c>
      <c r="F76" s="13">
        <v>785730.5</v>
      </c>
      <c r="G76" s="13">
        <v>130408.94</v>
      </c>
      <c r="H76" s="13">
        <v>892242.46</v>
      </c>
      <c r="I76" s="13">
        <v>292446.32</v>
      </c>
      <c r="J76" s="13">
        <v>409620.94</v>
      </c>
      <c r="K76" s="13">
        <v>462462</v>
      </c>
      <c r="L76" s="13">
        <v>380026.14</v>
      </c>
      <c r="M76" s="13">
        <v>821520.52</v>
      </c>
      <c r="N76" s="13">
        <v>331138.94</v>
      </c>
      <c r="O76" s="13">
        <v>166547.99</v>
      </c>
    </row>
    <row r="77" spans="1:15" x14ac:dyDescent="0.25">
      <c r="A77" s="84" t="s">
        <v>54</v>
      </c>
      <c r="B77" s="84" t="s">
        <v>55</v>
      </c>
      <c r="C77" s="84" t="s">
        <v>963</v>
      </c>
      <c r="D77" s="13">
        <v>142637.35999999999</v>
      </c>
      <c r="E77" s="13">
        <v>581822.24</v>
      </c>
      <c r="F77" s="13">
        <v>644786.34</v>
      </c>
      <c r="G77" s="13">
        <v>526077.26</v>
      </c>
      <c r="H77" s="13">
        <v>730195.47</v>
      </c>
      <c r="I77" s="13">
        <v>379907.5</v>
      </c>
      <c r="J77" s="13">
        <v>550849.96</v>
      </c>
      <c r="K77" s="13">
        <v>932443.27</v>
      </c>
      <c r="L77" s="13">
        <v>283536.75</v>
      </c>
      <c r="M77" s="13">
        <v>662999.81000000006</v>
      </c>
      <c r="N77" s="13">
        <v>195662.52</v>
      </c>
      <c r="O77" s="13">
        <v>859228.52</v>
      </c>
    </row>
    <row r="78" spans="1:15" x14ac:dyDescent="0.25">
      <c r="A78" s="84" t="s">
        <v>54</v>
      </c>
      <c r="B78" s="84" t="s">
        <v>55</v>
      </c>
      <c r="C78" s="84" t="s">
        <v>964</v>
      </c>
      <c r="D78" s="13">
        <v>155893.46</v>
      </c>
      <c r="E78" s="13">
        <v>453158.3</v>
      </c>
      <c r="F78" s="13">
        <v>140459.95000000001</v>
      </c>
      <c r="G78" s="13">
        <v>573131.41</v>
      </c>
      <c r="H78" s="13">
        <v>625259.74</v>
      </c>
      <c r="I78" s="13">
        <v>596833.41</v>
      </c>
      <c r="J78" s="13">
        <v>252100.72</v>
      </c>
      <c r="K78" s="13">
        <v>664319.32999999996</v>
      </c>
      <c r="L78" s="13">
        <v>626533.96</v>
      </c>
      <c r="M78" s="13">
        <v>416842.21</v>
      </c>
      <c r="N78" s="13">
        <v>565583.93999999994</v>
      </c>
      <c r="O78" s="13">
        <v>550327.62</v>
      </c>
    </row>
    <row r="79" spans="1:15" x14ac:dyDescent="0.25">
      <c r="A79" s="84" t="s">
        <v>54</v>
      </c>
      <c r="B79" s="84" t="s">
        <v>55</v>
      </c>
      <c r="C79" s="84" t="s">
        <v>649</v>
      </c>
      <c r="D79" s="13">
        <v>220028.11</v>
      </c>
      <c r="E79" s="13">
        <v>901018.58</v>
      </c>
      <c r="F79" s="13">
        <v>286522.21000000002</v>
      </c>
      <c r="G79" s="13">
        <v>483857.64</v>
      </c>
      <c r="H79" s="13">
        <v>869941.78</v>
      </c>
      <c r="I79" s="13">
        <v>475528.03</v>
      </c>
      <c r="J79" s="13">
        <v>487646.09</v>
      </c>
      <c r="K79" s="13">
        <v>534786.43000000005</v>
      </c>
      <c r="L79" s="13">
        <v>974588.39</v>
      </c>
      <c r="M79" s="13">
        <v>594044.09</v>
      </c>
      <c r="N79" s="13">
        <v>550085.48</v>
      </c>
      <c r="O79" s="13">
        <v>264296.96000000002</v>
      </c>
    </row>
    <row r="80" spans="1:15" x14ac:dyDescent="0.25">
      <c r="A80" s="84" t="s">
        <v>54</v>
      </c>
      <c r="B80" s="84" t="s">
        <v>55</v>
      </c>
      <c r="C80" s="84" t="s">
        <v>965</v>
      </c>
      <c r="D80" s="13">
        <v>885987.66</v>
      </c>
      <c r="E80" s="13">
        <v>716662.32</v>
      </c>
      <c r="F80" s="13">
        <v>184394.64</v>
      </c>
      <c r="G80" s="13">
        <v>640618.91</v>
      </c>
      <c r="H80" s="13">
        <v>991471.36</v>
      </c>
      <c r="I80" s="13">
        <v>847880.85</v>
      </c>
      <c r="J80" s="13">
        <v>730668.59</v>
      </c>
      <c r="K80" s="13">
        <v>475423.09</v>
      </c>
      <c r="L80" s="13">
        <v>171417.58</v>
      </c>
      <c r="M80" s="13">
        <v>216154.16</v>
      </c>
      <c r="N80" s="13">
        <v>472899.11</v>
      </c>
      <c r="O80" s="13">
        <v>249584.58</v>
      </c>
    </row>
    <row r="81" spans="1:15" x14ac:dyDescent="0.25">
      <c r="A81" s="84" t="s">
        <v>54</v>
      </c>
      <c r="B81" s="84" t="s">
        <v>55</v>
      </c>
      <c r="C81" s="84" t="s">
        <v>966</v>
      </c>
      <c r="D81" s="13">
        <v>498354.6</v>
      </c>
      <c r="E81" s="13">
        <v>963950.57</v>
      </c>
      <c r="F81" s="13">
        <v>357812.5</v>
      </c>
      <c r="G81" s="13">
        <v>251515.9</v>
      </c>
      <c r="H81" s="13">
        <v>151178.69</v>
      </c>
      <c r="I81" s="13">
        <v>530293.35</v>
      </c>
      <c r="J81" s="13">
        <v>258808.24</v>
      </c>
      <c r="K81" s="13">
        <v>155567.35</v>
      </c>
      <c r="L81" s="13">
        <v>774885.09</v>
      </c>
      <c r="M81" s="13">
        <v>988747.57</v>
      </c>
      <c r="N81" s="13">
        <v>924104.39</v>
      </c>
      <c r="O81" s="13">
        <v>266833.98</v>
      </c>
    </row>
    <row r="82" spans="1:15" x14ac:dyDescent="0.25">
      <c r="A82" s="84" t="s">
        <v>54</v>
      </c>
      <c r="B82" s="84" t="s">
        <v>55</v>
      </c>
      <c r="C82" s="84" t="s">
        <v>967</v>
      </c>
      <c r="D82" s="13">
        <v>196655.71</v>
      </c>
      <c r="E82" s="13">
        <v>174533.15</v>
      </c>
      <c r="F82" s="13">
        <v>690278.36</v>
      </c>
      <c r="G82" s="13">
        <v>952990.5</v>
      </c>
      <c r="H82" s="13">
        <v>442472.35</v>
      </c>
      <c r="I82" s="13">
        <v>736135.31</v>
      </c>
      <c r="J82" s="13">
        <v>375509.25</v>
      </c>
      <c r="K82" s="13">
        <v>438818.5</v>
      </c>
      <c r="L82" s="13">
        <v>132633.72</v>
      </c>
      <c r="M82" s="13">
        <v>914606.27</v>
      </c>
      <c r="N82" s="13">
        <v>933775.63</v>
      </c>
      <c r="O82" s="13">
        <v>457133.07</v>
      </c>
    </row>
    <row r="83" spans="1:15" x14ac:dyDescent="0.25">
      <c r="A83" s="84" t="s">
        <v>54</v>
      </c>
      <c r="B83" s="84" t="s">
        <v>55</v>
      </c>
      <c r="C83" s="84" t="s">
        <v>650</v>
      </c>
      <c r="D83" s="13">
        <v>312360.49</v>
      </c>
      <c r="E83" s="13">
        <v>460195.17</v>
      </c>
      <c r="F83" s="13">
        <v>403618.81</v>
      </c>
      <c r="G83" s="13">
        <v>957427.56</v>
      </c>
      <c r="H83" s="13">
        <v>890134.88</v>
      </c>
      <c r="I83" s="13">
        <v>726696.6</v>
      </c>
      <c r="J83" s="13">
        <v>574558.29</v>
      </c>
      <c r="K83" s="13">
        <v>197447.15</v>
      </c>
      <c r="L83" s="13">
        <v>927309.36</v>
      </c>
      <c r="M83" s="13">
        <v>507630.54</v>
      </c>
      <c r="N83" s="13">
        <v>767453.78</v>
      </c>
      <c r="O83" s="13">
        <v>931702.37</v>
      </c>
    </row>
    <row r="84" spans="1:15" x14ac:dyDescent="0.25">
      <c r="A84" s="84" t="s">
        <v>54</v>
      </c>
      <c r="B84" s="84" t="s">
        <v>55</v>
      </c>
      <c r="C84" s="84" t="s">
        <v>651</v>
      </c>
      <c r="D84" s="13">
        <v>234525.1</v>
      </c>
      <c r="E84" s="13">
        <v>840864.25</v>
      </c>
      <c r="F84" s="13">
        <v>792220.85</v>
      </c>
      <c r="G84" s="13">
        <v>512391.27</v>
      </c>
      <c r="H84" s="13">
        <v>742382.56</v>
      </c>
      <c r="I84" s="13">
        <v>117321.79</v>
      </c>
      <c r="J84" s="13">
        <v>211762.16</v>
      </c>
      <c r="K84" s="13">
        <v>714696.62</v>
      </c>
      <c r="L84" s="13">
        <v>817864.07</v>
      </c>
      <c r="M84" s="13">
        <v>477809.66</v>
      </c>
      <c r="N84" s="13">
        <v>625536.34</v>
      </c>
      <c r="O84" s="13">
        <v>565379.69999999995</v>
      </c>
    </row>
    <row r="85" spans="1:15" x14ac:dyDescent="0.25">
      <c r="A85" s="84" t="s">
        <v>54</v>
      </c>
      <c r="B85" s="84" t="s">
        <v>55</v>
      </c>
      <c r="C85" s="84" t="s">
        <v>968</v>
      </c>
      <c r="D85" s="13">
        <v>464481.39</v>
      </c>
      <c r="E85" s="13">
        <v>774197.52</v>
      </c>
      <c r="F85" s="13">
        <v>864077.5</v>
      </c>
      <c r="G85" s="13">
        <v>842935.98</v>
      </c>
      <c r="H85" s="13">
        <v>715844.77</v>
      </c>
      <c r="I85" s="13">
        <v>858762.23</v>
      </c>
      <c r="J85" s="13">
        <v>809631.56</v>
      </c>
      <c r="K85" s="13">
        <v>281236.73</v>
      </c>
      <c r="L85" s="13">
        <v>139562.47</v>
      </c>
      <c r="M85" s="13">
        <v>390260.91</v>
      </c>
      <c r="N85" s="13">
        <v>845777.36</v>
      </c>
      <c r="O85" s="13">
        <v>870187.64</v>
      </c>
    </row>
    <row r="86" spans="1:15" x14ac:dyDescent="0.25">
      <c r="A86" s="84" t="s">
        <v>54</v>
      </c>
      <c r="B86" s="84" t="s">
        <v>55</v>
      </c>
      <c r="C86" s="84" t="s">
        <v>969</v>
      </c>
      <c r="D86" s="13">
        <v>706851.47</v>
      </c>
      <c r="E86" s="13">
        <v>195219.47</v>
      </c>
      <c r="F86" s="13">
        <v>953838.62</v>
      </c>
      <c r="G86" s="13">
        <v>475896.31</v>
      </c>
      <c r="H86" s="13">
        <v>451880.15</v>
      </c>
      <c r="I86" s="13">
        <v>945458.91</v>
      </c>
      <c r="J86" s="13">
        <v>856367.5</v>
      </c>
      <c r="K86" s="13">
        <v>363232.87</v>
      </c>
      <c r="L86" s="13">
        <v>284180.99</v>
      </c>
      <c r="M86" s="13">
        <v>679380.52</v>
      </c>
      <c r="N86" s="13">
        <v>915615.47</v>
      </c>
      <c r="O86" s="13">
        <v>257102.29</v>
      </c>
    </row>
    <row r="87" spans="1:15" x14ac:dyDescent="0.25">
      <c r="A87" s="84" t="s">
        <v>54</v>
      </c>
      <c r="B87" s="84" t="s">
        <v>55</v>
      </c>
      <c r="C87" s="84" t="s">
        <v>970</v>
      </c>
      <c r="D87" s="13">
        <v>184150.1</v>
      </c>
      <c r="E87" s="13">
        <v>856282.15</v>
      </c>
      <c r="F87" s="13">
        <v>522827.23</v>
      </c>
      <c r="G87" s="13">
        <v>177115.94</v>
      </c>
      <c r="H87" s="13">
        <v>976582.72</v>
      </c>
      <c r="I87" s="13">
        <v>121397.98</v>
      </c>
      <c r="J87" s="13">
        <v>682602.98</v>
      </c>
      <c r="K87" s="13">
        <v>849455.55</v>
      </c>
      <c r="L87" s="13">
        <v>188166.89</v>
      </c>
      <c r="M87" s="13">
        <v>497789.9</v>
      </c>
      <c r="N87" s="13">
        <v>690296.63</v>
      </c>
      <c r="O87" s="13">
        <v>307010.95</v>
      </c>
    </row>
    <row r="88" spans="1:15" x14ac:dyDescent="0.25">
      <c r="A88" s="84" t="s">
        <v>54</v>
      </c>
      <c r="B88" s="84" t="s">
        <v>55</v>
      </c>
      <c r="C88" s="84" t="s">
        <v>971</v>
      </c>
      <c r="D88" s="13">
        <v>443836.36</v>
      </c>
      <c r="E88" s="13">
        <v>546068.26</v>
      </c>
      <c r="F88" s="13">
        <v>804149.02</v>
      </c>
      <c r="G88" s="13">
        <v>770733.51</v>
      </c>
      <c r="H88" s="13">
        <v>705958.49</v>
      </c>
      <c r="I88" s="13">
        <v>321932.7</v>
      </c>
      <c r="J88" s="13">
        <v>111355.53</v>
      </c>
      <c r="K88" s="13">
        <v>343648.06</v>
      </c>
      <c r="L88" s="13">
        <v>985635.9</v>
      </c>
      <c r="M88" s="13">
        <v>358264.09</v>
      </c>
      <c r="N88" s="13">
        <v>358366.15</v>
      </c>
      <c r="O88" s="13">
        <v>252195.66</v>
      </c>
    </row>
    <row r="89" spans="1:15" x14ac:dyDescent="0.25">
      <c r="A89" s="84" t="s">
        <v>54</v>
      </c>
      <c r="B89" s="84" t="s">
        <v>55</v>
      </c>
      <c r="C89" s="84" t="s">
        <v>972</v>
      </c>
      <c r="D89" s="13">
        <v>964909.59</v>
      </c>
      <c r="E89" s="13">
        <v>725054.16</v>
      </c>
      <c r="F89" s="13">
        <v>425514.28</v>
      </c>
      <c r="G89" s="13">
        <v>742153.98</v>
      </c>
      <c r="H89" s="13">
        <v>917456</v>
      </c>
      <c r="I89" s="13">
        <v>160240.92000000001</v>
      </c>
      <c r="J89" s="13">
        <v>265168.06</v>
      </c>
      <c r="K89" s="13">
        <v>814838.02</v>
      </c>
      <c r="L89" s="13">
        <v>193404.9</v>
      </c>
      <c r="M89" s="13">
        <v>865479.5</v>
      </c>
      <c r="N89" s="13">
        <v>115529.86</v>
      </c>
      <c r="O89" s="13">
        <v>136475.01</v>
      </c>
    </row>
    <row r="90" spans="1:15" x14ac:dyDescent="0.25">
      <c r="A90" s="84" t="s">
        <v>54</v>
      </c>
      <c r="B90" s="84" t="s">
        <v>55</v>
      </c>
      <c r="C90" s="84" t="s">
        <v>973</v>
      </c>
      <c r="D90" s="13">
        <v>291667.3</v>
      </c>
      <c r="E90" s="13">
        <v>500609.52</v>
      </c>
      <c r="F90" s="13">
        <v>249976.13</v>
      </c>
      <c r="G90" s="13">
        <v>483999.5</v>
      </c>
      <c r="H90" s="13">
        <v>359985.41</v>
      </c>
      <c r="I90" s="13">
        <v>500063.24</v>
      </c>
      <c r="J90" s="13">
        <v>659741.93000000005</v>
      </c>
      <c r="K90" s="13">
        <v>651286.56999999995</v>
      </c>
      <c r="L90" s="13">
        <v>453412.69</v>
      </c>
      <c r="M90" s="13">
        <v>802770.93</v>
      </c>
      <c r="N90" s="13">
        <v>813112.98</v>
      </c>
      <c r="O90" s="13">
        <v>575888.03</v>
      </c>
    </row>
    <row r="91" spans="1:15" x14ac:dyDescent="0.25">
      <c r="A91" s="84" t="s">
        <v>54</v>
      </c>
      <c r="B91" s="84" t="s">
        <v>55</v>
      </c>
      <c r="C91" s="84" t="s">
        <v>974</v>
      </c>
      <c r="D91" s="13">
        <v>377941.14</v>
      </c>
      <c r="E91" s="13">
        <v>167189.31</v>
      </c>
      <c r="F91" s="13">
        <v>919416.18</v>
      </c>
      <c r="G91" s="13">
        <v>520647.73</v>
      </c>
      <c r="H91" s="13">
        <v>355316.58</v>
      </c>
      <c r="I91" s="13">
        <v>943988.1</v>
      </c>
      <c r="J91" s="13">
        <v>500819.94</v>
      </c>
      <c r="K91" s="13">
        <v>724076.78</v>
      </c>
      <c r="L91" s="13">
        <v>724497.75</v>
      </c>
      <c r="M91" s="13">
        <v>982319.97</v>
      </c>
      <c r="N91" s="13">
        <v>711643.32</v>
      </c>
      <c r="O91" s="13">
        <v>916397.19</v>
      </c>
    </row>
    <row r="92" spans="1:15" x14ac:dyDescent="0.25">
      <c r="A92" s="84" t="s">
        <v>54</v>
      </c>
      <c r="B92" s="84" t="s">
        <v>55</v>
      </c>
      <c r="C92" s="84" t="s">
        <v>975</v>
      </c>
      <c r="D92" s="13">
        <v>375234.74</v>
      </c>
      <c r="E92" s="13">
        <v>369546.27</v>
      </c>
      <c r="F92" s="13">
        <v>141578.81</v>
      </c>
      <c r="G92" s="13">
        <v>191226.74</v>
      </c>
      <c r="H92" s="13">
        <v>823182.97</v>
      </c>
      <c r="I92" s="13">
        <v>565398.1</v>
      </c>
      <c r="J92" s="13">
        <v>377346.28</v>
      </c>
      <c r="K92" s="13">
        <v>906445.21</v>
      </c>
      <c r="L92" s="13">
        <v>653100.66</v>
      </c>
      <c r="M92" s="13">
        <v>651876.66</v>
      </c>
      <c r="N92" s="13">
        <v>262495.55</v>
      </c>
      <c r="O92" s="13">
        <v>614696.49</v>
      </c>
    </row>
    <row r="93" spans="1:15" x14ac:dyDescent="0.25">
      <c r="A93" s="84" t="s">
        <v>54</v>
      </c>
      <c r="B93" s="84" t="s">
        <v>55</v>
      </c>
      <c r="C93" s="84" t="s">
        <v>976</v>
      </c>
      <c r="D93" s="13">
        <v>304012.51</v>
      </c>
      <c r="E93" s="13">
        <v>857288.01</v>
      </c>
      <c r="F93" s="13">
        <v>134481.28</v>
      </c>
      <c r="G93" s="13">
        <v>180914.17</v>
      </c>
      <c r="H93" s="13">
        <v>120949.53</v>
      </c>
      <c r="I93" s="13">
        <v>707888.24</v>
      </c>
      <c r="J93" s="13">
        <v>754273.19</v>
      </c>
      <c r="K93" s="13">
        <v>290786.93</v>
      </c>
      <c r="L93" s="13">
        <v>179073.49</v>
      </c>
      <c r="M93" s="13">
        <v>300312.24</v>
      </c>
      <c r="N93" s="13">
        <v>705889.7</v>
      </c>
      <c r="O93" s="13">
        <v>766638.51</v>
      </c>
    </row>
    <row r="94" spans="1:15" x14ac:dyDescent="0.25">
      <c r="A94" s="84" t="s">
        <v>54</v>
      </c>
      <c r="B94" s="84" t="s">
        <v>87</v>
      </c>
      <c r="C94" s="84" t="s">
        <v>689</v>
      </c>
      <c r="D94" s="13">
        <v>476665.99</v>
      </c>
      <c r="E94" s="13">
        <v>805602.18</v>
      </c>
      <c r="F94" s="13">
        <v>578746.27</v>
      </c>
      <c r="G94" s="13">
        <v>476920.62</v>
      </c>
      <c r="H94" s="13">
        <v>858540.03</v>
      </c>
      <c r="I94" s="13">
        <v>479146.26</v>
      </c>
      <c r="J94" s="13">
        <v>467063.58</v>
      </c>
      <c r="K94" s="13">
        <v>158379.35999999999</v>
      </c>
      <c r="L94" s="13">
        <v>923998.11</v>
      </c>
      <c r="M94" s="13">
        <v>210132.94</v>
      </c>
      <c r="N94" s="13">
        <v>360399.45</v>
      </c>
      <c r="O94" s="13">
        <v>388610.07</v>
      </c>
    </row>
    <row r="95" spans="1:15" x14ac:dyDescent="0.25">
      <c r="A95" s="84" t="s">
        <v>54</v>
      </c>
      <c r="B95" s="84" t="s">
        <v>87</v>
      </c>
      <c r="C95" s="84" t="s">
        <v>977</v>
      </c>
      <c r="D95" s="13">
        <v>246117.79</v>
      </c>
      <c r="E95" s="13">
        <v>271351.82</v>
      </c>
      <c r="F95" s="13">
        <v>402575</v>
      </c>
      <c r="G95" s="13">
        <v>628765.52</v>
      </c>
      <c r="H95" s="13">
        <v>911333.89</v>
      </c>
      <c r="I95" s="13">
        <v>453156.41</v>
      </c>
      <c r="J95" s="13">
        <v>286598.12</v>
      </c>
      <c r="K95" s="13">
        <v>935727.54</v>
      </c>
      <c r="L95" s="13">
        <v>233431.94</v>
      </c>
      <c r="M95" s="13">
        <v>387072.71</v>
      </c>
      <c r="N95" s="13">
        <v>819993.85</v>
      </c>
      <c r="O95" s="13">
        <v>216641.25</v>
      </c>
    </row>
    <row r="96" spans="1:15" x14ac:dyDescent="0.25">
      <c r="A96" s="84" t="s">
        <v>54</v>
      </c>
      <c r="B96" s="84" t="s">
        <v>87</v>
      </c>
      <c r="C96" s="84" t="s">
        <v>978</v>
      </c>
      <c r="D96" s="13">
        <v>397706.18</v>
      </c>
      <c r="E96" s="13">
        <v>887293.63</v>
      </c>
      <c r="F96" s="13">
        <v>621589.49</v>
      </c>
      <c r="G96" s="13">
        <v>885824.22</v>
      </c>
      <c r="H96" s="13">
        <v>189714.46</v>
      </c>
      <c r="I96" s="13">
        <v>773556.3</v>
      </c>
      <c r="J96" s="13">
        <v>211109.27</v>
      </c>
      <c r="K96" s="13">
        <v>143139.85</v>
      </c>
      <c r="L96" s="13">
        <v>764233.62</v>
      </c>
      <c r="M96" s="13">
        <v>468746.29</v>
      </c>
      <c r="N96" s="13">
        <v>223280.08</v>
      </c>
      <c r="O96" s="13">
        <v>217242.92</v>
      </c>
    </row>
    <row r="97" spans="1:15" x14ac:dyDescent="0.25">
      <c r="A97" s="84" t="s">
        <v>54</v>
      </c>
      <c r="B97" s="84" t="s">
        <v>87</v>
      </c>
      <c r="C97" s="84" t="s">
        <v>979</v>
      </c>
      <c r="D97" s="13">
        <v>750133.07</v>
      </c>
      <c r="E97" s="13">
        <v>774545.56</v>
      </c>
      <c r="F97" s="13">
        <v>245871.35999999999</v>
      </c>
      <c r="G97" s="13">
        <v>175270.63</v>
      </c>
      <c r="H97" s="13">
        <v>230293.2</v>
      </c>
      <c r="I97" s="13">
        <v>309202.51</v>
      </c>
      <c r="J97" s="13">
        <v>976456.51</v>
      </c>
      <c r="K97" s="13">
        <v>515375.15</v>
      </c>
      <c r="L97" s="13">
        <v>435667.05</v>
      </c>
      <c r="M97" s="13">
        <v>361716.79</v>
      </c>
      <c r="N97" s="13">
        <v>449988.14</v>
      </c>
      <c r="O97" s="13">
        <v>576259.56999999995</v>
      </c>
    </row>
    <row r="98" spans="1:15" x14ac:dyDescent="0.25">
      <c r="A98" s="84" t="s">
        <v>54</v>
      </c>
      <c r="B98" s="84" t="s">
        <v>87</v>
      </c>
      <c r="C98" s="84" t="s">
        <v>677</v>
      </c>
      <c r="D98" s="13">
        <v>284755.59999999998</v>
      </c>
      <c r="E98" s="13">
        <v>937668.69</v>
      </c>
      <c r="F98" s="13">
        <v>309244.09000000003</v>
      </c>
      <c r="G98" s="13">
        <v>253629.76</v>
      </c>
      <c r="H98" s="13">
        <v>400603.52</v>
      </c>
      <c r="I98" s="13">
        <v>495007.73</v>
      </c>
      <c r="J98" s="13">
        <v>978163.53</v>
      </c>
      <c r="K98" s="13">
        <v>963162.93</v>
      </c>
      <c r="L98" s="13">
        <v>949030.9</v>
      </c>
      <c r="M98" s="13">
        <v>600318.91</v>
      </c>
      <c r="N98" s="13">
        <v>834449.61</v>
      </c>
      <c r="O98" s="13">
        <v>734689.02</v>
      </c>
    </row>
    <row r="99" spans="1:15" x14ac:dyDescent="0.25">
      <c r="A99" s="84" t="s">
        <v>54</v>
      </c>
      <c r="B99" s="84" t="s">
        <v>87</v>
      </c>
      <c r="C99" s="84" t="s">
        <v>980</v>
      </c>
      <c r="D99" s="13">
        <v>741974.46</v>
      </c>
      <c r="E99" s="13">
        <v>258501.27</v>
      </c>
      <c r="F99" s="13">
        <v>272308.52</v>
      </c>
      <c r="G99" s="13">
        <v>775157.69</v>
      </c>
      <c r="H99" s="13">
        <v>888333.49</v>
      </c>
      <c r="I99" s="13">
        <v>515667.78</v>
      </c>
      <c r="J99" s="13">
        <v>129257.14</v>
      </c>
      <c r="K99" s="13">
        <v>336870.85</v>
      </c>
      <c r="L99" s="13">
        <v>203083.94</v>
      </c>
      <c r="M99" s="13">
        <v>698873.57</v>
      </c>
      <c r="N99" s="13">
        <v>339137.39</v>
      </c>
      <c r="O99" s="13">
        <v>387977.14</v>
      </c>
    </row>
    <row r="100" spans="1:15" x14ac:dyDescent="0.25">
      <c r="A100" s="84" t="s">
        <v>54</v>
      </c>
      <c r="B100" s="84" t="s">
        <v>87</v>
      </c>
      <c r="C100" s="84" t="s">
        <v>981</v>
      </c>
      <c r="D100" s="13">
        <v>983533.74</v>
      </c>
      <c r="E100" s="13">
        <v>252181.56</v>
      </c>
      <c r="F100" s="13">
        <v>720462.87</v>
      </c>
      <c r="G100" s="13">
        <v>234693.77</v>
      </c>
      <c r="H100" s="13">
        <v>662232.52</v>
      </c>
      <c r="I100" s="13">
        <v>656979.19999999995</v>
      </c>
      <c r="J100" s="13">
        <v>719879.66</v>
      </c>
      <c r="K100" s="13">
        <v>475660.84</v>
      </c>
      <c r="L100" s="13">
        <v>992727.08</v>
      </c>
      <c r="M100" s="13">
        <v>206411.22</v>
      </c>
      <c r="N100" s="13">
        <v>779597.97</v>
      </c>
      <c r="O100" s="13">
        <v>206036.19</v>
      </c>
    </row>
    <row r="101" spans="1:15" x14ac:dyDescent="0.25">
      <c r="A101" s="84" t="s">
        <v>54</v>
      </c>
      <c r="B101" s="84" t="s">
        <v>87</v>
      </c>
      <c r="C101" s="84" t="s">
        <v>982</v>
      </c>
      <c r="D101" s="13">
        <v>712448.53</v>
      </c>
      <c r="E101" s="13">
        <v>807900.86</v>
      </c>
      <c r="F101" s="13">
        <v>320055.76</v>
      </c>
      <c r="G101" s="13">
        <v>234078.29</v>
      </c>
      <c r="H101" s="13">
        <v>937538.35</v>
      </c>
      <c r="I101" s="13">
        <v>317381.84000000003</v>
      </c>
      <c r="J101" s="13">
        <v>454553.28</v>
      </c>
      <c r="K101" s="13">
        <v>853153.8</v>
      </c>
      <c r="L101" s="13">
        <v>504084.93</v>
      </c>
      <c r="M101" s="13">
        <v>439951.88</v>
      </c>
      <c r="N101" s="13">
        <v>432001.69</v>
      </c>
      <c r="O101" s="13">
        <v>477220</v>
      </c>
    </row>
    <row r="102" spans="1:15" x14ac:dyDescent="0.25">
      <c r="A102" s="84" t="s">
        <v>54</v>
      </c>
      <c r="B102" s="84" t="s">
        <v>87</v>
      </c>
      <c r="C102" s="84" t="s">
        <v>983</v>
      </c>
      <c r="D102" s="13">
        <v>150352.74</v>
      </c>
      <c r="E102" s="13">
        <v>596303.15</v>
      </c>
      <c r="F102" s="13">
        <v>421769.13</v>
      </c>
      <c r="G102" s="13">
        <v>509405.52</v>
      </c>
      <c r="H102" s="13">
        <v>296096.14</v>
      </c>
      <c r="I102" s="13">
        <v>248949.27</v>
      </c>
      <c r="J102" s="13">
        <v>675420.06</v>
      </c>
      <c r="K102" s="13">
        <v>333992</v>
      </c>
      <c r="L102" s="13">
        <v>409682.21</v>
      </c>
      <c r="M102" s="13">
        <v>319369.24</v>
      </c>
      <c r="N102" s="13">
        <v>411016.2</v>
      </c>
      <c r="O102" s="13">
        <v>241663</v>
      </c>
    </row>
    <row r="103" spans="1:15" x14ac:dyDescent="0.25">
      <c r="A103" s="84" t="s">
        <v>54</v>
      </c>
      <c r="B103" s="84" t="s">
        <v>87</v>
      </c>
      <c r="C103" s="84" t="s">
        <v>984</v>
      </c>
      <c r="D103" s="13">
        <v>530757.74</v>
      </c>
      <c r="E103" s="13">
        <v>336257.77</v>
      </c>
      <c r="F103" s="13">
        <v>197360.5</v>
      </c>
      <c r="G103" s="13">
        <v>750002.38</v>
      </c>
      <c r="H103" s="13">
        <v>360765.46</v>
      </c>
      <c r="I103" s="13">
        <v>227724.62</v>
      </c>
      <c r="J103" s="13">
        <v>853834.11</v>
      </c>
      <c r="K103" s="13">
        <v>346190.83</v>
      </c>
      <c r="L103" s="13">
        <v>932940.11</v>
      </c>
      <c r="M103" s="13">
        <v>212764.13</v>
      </c>
      <c r="N103" s="13">
        <v>580162.52</v>
      </c>
      <c r="O103" s="13">
        <v>436747.44</v>
      </c>
    </row>
    <row r="104" spans="1:15" x14ac:dyDescent="0.25">
      <c r="A104" s="84" t="s">
        <v>54</v>
      </c>
      <c r="B104" s="84" t="s">
        <v>87</v>
      </c>
      <c r="C104" s="84" t="s">
        <v>71</v>
      </c>
      <c r="D104" s="13">
        <v>132460.04</v>
      </c>
      <c r="E104" s="13">
        <v>307009.23</v>
      </c>
      <c r="F104" s="13">
        <v>679465.71</v>
      </c>
      <c r="G104" s="13">
        <v>272954.15999999997</v>
      </c>
      <c r="H104" s="13">
        <v>494164.98</v>
      </c>
      <c r="I104" s="13">
        <v>449788.72</v>
      </c>
      <c r="J104" s="13">
        <v>493399.07</v>
      </c>
      <c r="K104" s="13">
        <v>155489.15</v>
      </c>
      <c r="L104" s="13">
        <v>191280.69</v>
      </c>
      <c r="M104" s="13">
        <v>513942.47</v>
      </c>
      <c r="N104" s="13">
        <v>258424.09</v>
      </c>
      <c r="O104" s="13">
        <v>149890.03</v>
      </c>
    </row>
    <row r="105" spans="1:15" x14ac:dyDescent="0.25">
      <c r="A105" s="84" t="s">
        <v>54</v>
      </c>
      <c r="B105" s="84" t="s">
        <v>87</v>
      </c>
      <c r="C105" s="84" t="s">
        <v>985</v>
      </c>
      <c r="D105" s="13">
        <v>157287.59</v>
      </c>
      <c r="E105" s="13">
        <v>996874.64</v>
      </c>
      <c r="F105" s="13">
        <v>332628.34999999998</v>
      </c>
      <c r="G105" s="13">
        <v>862501.21</v>
      </c>
      <c r="H105" s="13">
        <v>252346.11</v>
      </c>
      <c r="I105" s="13">
        <v>328412.34999999998</v>
      </c>
      <c r="J105" s="13">
        <v>164004.79999999999</v>
      </c>
      <c r="K105" s="13">
        <v>236290.8</v>
      </c>
      <c r="L105" s="13">
        <v>644553.22</v>
      </c>
      <c r="M105" s="13">
        <v>598846.78</v>
      </c>
      <c r="N105" s="13">
        <v>759321.96</v>
      </c>
      <c r="O105" s="13">
        <v>625222.21</v>
      </c>
    </row>
    <row r="106" spans="1:15" x14ac:dyDescent="0.25">
      <c r="A106" s="84" t="s">
        <v>54</v>
      </c>
      <c r="B106" s="84" t="s">
        <v>87</v>
      </c>
      <c r="C106" s="84" t="s">
        <v>986</v>
      </c>
      <c r="D106" s="13">
        <v>623459.75</v>
      </c>
      <c r="E106" s="13">
        <v>952338.11</v>
      </c>
      <c r="F106" s="13">
        <v>669036.63</v>
      </c>
      <c r="G106" s="13">
        <v>832187.09</v>
      </c>
      <c r="H106" s="13">
        <v>619624.46</v>
      </c>
      <c r="I106" s="13">
        <v>491780.3</v>
      </c>
      <c r="J106" s="13">
        <v>956144.7</v>
      </c>
      <c r="K106" s="13">
        <v>310646.49</v>
      </c>
      <c r="L106" s="13">
        <v>262899.07</v>
      </c>
      <c r="M106" s="13">
        <v>745329.09</v>
      </c>
      <c r="N106" s="13">
        <v>854572.87</v>
      </c>
      <c r="O106" s="13">
        <v>567454.35</v>
      </c>
    </row>
    <row r="107" spans="1:15" x14ac:dyDescent="0.25">
      <c r="A107" s="84" t="s">
        <v>54</v>
      </c>
      <c r="B107" s="84" t="s">
        <v>87</v>
      </c>
      <c r="C107" s="84" t="s">
        <v>987</v>
      </c>
      <c r="D107" s="13">
        <v>920698.48</v>
      </c>
      <c r="E107" s="13">
        <v>490242.76</v>
      </c>
      <c r="F107" s="13">
        <v>772471.85</v>
      </c>
      <c r="G107" s="13">
        <v>746942.42</v>
      </c>
      <c r="H107" s="13">
        <v>747179.51</v>
      </c>
      <c r="I107" s="13">
        <v>302856.57</v>
      </c>
      <c r="J107" s="13">
        <v>764488.16</v>
      </c>
      <c r="K107" s="13">
        <v>623987</v>
      </c>
      <c r="L107" s="13">
        <v>216086.23</v>
      </c>
      <c r="M107" s="13">
        <v>271436.45</v>
      </c>
      <c r="N107" s="13">
        <v>204080.72</v>
      </c>
      <c r="O107" s="13">
        <v>360986.83</v>
      </c>
    </row>
    <row r="108" spans="1:15" x14ac:dyDescent="0.25">
      <c r="A108" s="84" t="s">
        <v>54</v>
      </c>
      <c r="B108" s="84" t="s">
        <v>87</v>
      </c>
      <c r="C108" s="84" t="s">
        <v>988</v>
      </c>
      <c r="D108" s="13">
        <v>214246.25</v>
      </c>
      <c r="E108" s="13">
        <v>805621.61</v>
      </c>
      <c r="F108" s="13">
        <v>758021.37</v>
      </c>
      <c r="G108" s="13">
        <v>606834.04</v>
      </c>
      <c r="H108" s="13">
        <v>711295.16</v>
      </c>
      <c r="I108" s="13">
        <v>251646.99</v>
      </c>
      <c r="J108" s="13">
        <v>663830.98</v>
      </c>
      <c r="K108" s="13">
        <v>450995.79</v>
      </c>
      <c r="L108" s="13">
        <v>614029.03</v>
      </c>
      <c r="M108" s="13">
        <v>739762.5</v>
      </c>
      <c r="N108" s="13">
        <v>758004.09</v>
      </c>
      <c r="O108" s="13">
        <v>764828.01</v>
      </c>
    </row>
    <row r="109" spans="1:15" x14ac:dyDescent="0.25">
      <c r="A109" s="84" t="s">
        <v>54</v>
      </c>
      <c r="B109" s="84" t="s">
        <v>70</v>
      </c>
      <c r="C109" s="84" t="s">
        <v>690</v>
      </c>
      <c r="D109" s="13">
        <v>277775.06</v>
      </c>
      <c r="E109" s="13">
        <v>199696.88</v>
      </c>
      <c r="F109" s="13">
        <v>644366.5</v>
      </c>
      <c r="G109" s="13">
        <v>138704.09</v>
      </c>
      <c r="H109" s="13">
        <v>900016.26</v>
      </c>
      <c r="I109" s="13">
        <v>185011.96</v>
      </c>
      <c r="J109" s="13">
        <v>705511.66</v>
      </c>
      <c r="K109" s="13">
        <v>778487.98</v>
      </c>
      <c r="L109" s="13">
        <v>239963.65</v>
      </c>
      <c r="M109" s="13">
        <v>201213.12</v>
      </c>
      <c r="N109" s="13">
        <v>569289.04</v>
      </c>
      <c r="O109" s="13">
        <v>437420.52</v>
      </c>
    </row>
    <row r="110" spans="1:15" x14ac:dyDescent="0.25">
      <c r="A110" s="84" t="s">
        <v>54</v>
      </c>
      <c r="B110" s="84" t="s">
        <v>70</v>
      </c>
      <c r="C110" s="84" t="s">
        <v>989</v>
      </c>
      <c r="D110" s="13">
        <v>192319.55</v>
      </c>
      <c r="E110" s="13">
        <v>255951.18</v>
      </c>
      <c r="F110" s="13">
        <v>199955.7</v>
      </c>
      <c r="G110" s="13">
        <v>357491.13</v>
      </c>
      <c r="H110" s="13">
        <v>997394.74</v>
      </c>
      <c r="I110" s="13">
        <v>980584.23</v>
      </c>
      <c r="J110" s="13">
        <v>380785.33</v>
      </c>
      <c r="K110" s="13">
        <v>394942.71</v>
      </c>
      <c r="L110" s="13">
        <v>643605.14</v>
      </c>
      <c r="M110" s="13">
        <v>113060.63</v>
      </c>
      <c r="N110" s="13">
        <v>679385.18</v>
      </c>
      <c r="O110" s="13">
        <v>955402.49</v>
      </c>
    </row>
    <row r="111" spans="1:15" x14ac:dyDescent="0.25">
      <c r="A111" s="84" t="s">
        <v>54</v>
      </c>
      <c r="B111" s="84" t="s">
        <v>70</v>
      </c>
      <c r="C111" s="84" t="s">
        <v>990</v>
      </c>
      <c r="D111" s="13">
        <v>497279.68</v>
      </c>
      <c r="E111" s="13">
        <v>918174.32</v>
      </c>
      <c r="F111" s="13">
        <v>853088.59</v>
      </c>
      <c r="G111" s="13">
        <v>119957.57</v>
      </c>
      <c r="H111" s="13">
        <v>112748.42</v>
      </c>
      <c r="I111" s="13">
        <v>771036.48</v>
      </c>
      <c r="J111" s="13">
        <v>173699.48</v>
      </c>
      <c r="K111" s="13">
        <v>390886.35</v>
      </c>
      <c r="L111" s="13">
        <v>675375.47</v>
      </c>
      <c r="M111" s="13">
        <v>363809.1</v>
      </c>
      <c r="N111" s="13">
        <v>259677.81</v>
      </c>
      <c r="O111" s="13">
        <v>696722.09</v>
      </c>
    </row>
    <row r="112" spans="1:15" x14ac:dyDescent="0.25">
      <c r="A112" s="84" t="s">
        <v>54</v>
      </c>
      <c r="B112" s="84" t="s">
        <v>70</v>
      </c>
      <c r="C112" s="84" t="s">
        <v>991</v>
      </c>
      <c r="D112" s="13">
        <v>558623.52</v>
      </c>
      <c r="E112" s="13">
        <v>913799.09</v>
      </c>
      <c r="F112" s="13">
        <v>994795.81</v>
      </c>
      <c r="G112" s="13">
        <v>119974.81</v>
      </c>
      <c r="H112" s="13">
        <v>750602.41</v>
      </c>
      <c r="I112" s="13">
        <v>547249.42000000004</v>
      </c>
      <c r="J112" s="13">
        <v>254981.21</v>
      </c>
      <c r="K112" s="13">
        <v>805384.25</v>
      </c>
      <c r="L112" s="13">
        <v>494328.33</v>
      </c>
      <c r="M112" s="13">
        <v>466902.78</v>
      </c>
      <c r="N112" s="13">
        <v>540671.49</v>
      </c>
      <c r="O112" s="13">
        <v>304291.32</v>
      </c>
    </row>
    <row r="113" spans="1:15" x14ac:dyDescent="0.25">
      <c r="A113" s="84" t="s">
        <v>54</v>
      </c>
      <c r="B113" s="84" t="s">
        <v>70</v>
      </c>
      <c r="C113" s="84" t="s">
        <v>992</v>
      </c>
      <c r="D113" s="13">
        <v>651805.41</v>
      </c>
      <c r="E113" s="13">
        <v>540564.54</v>
      </c>
      <c r="F113" s="13">
        <v>451786.25</v>
      </c>
      <c r="G113" s="13">
        <v>531851.25</v>
      </c>
      <c r="H113" s="13">
        <v>873829.89</v>
      </c>
      <c r="I113" s="13">
        <v>478678.96</v>
      </c>
      <c r="J113" s="13">
        <v>821498.93</v>
      </c>
      <c r="K113" s="13">
        <v>651151.23</v>
      </c>
      <c r="L113" s="13">
        <v>954701.76</v>
      </c>
      <c r="M113" s="13">
        <v>436842.91</v>
      </c>
      <c r="N113" s="13">
        <v>226261.77</v>
      </c>
      <c r="O113" s="13">
        <v>565833.93000000005</v>
      </c>
    </row>
    <row r="114" spans="1:15" x14ac:dyDescent="0.25">
      <c r="A114" s="84" t="s">
        <v>54</v>
      </c>
      <c r="B114" s="84" t="s">
        <v>70</v>
      </c>
      <c r="C114" s="84" t="s">
        <v>993</v>
      </c>
      <c r="D114" s="13">
        <v>386895.69</v>
      </c>
      <c r="E114" s="13">
        <v>762709.1</v>
      </c>
      <c r="F114" s="13">
        <v>432475.19</v>
      </c>
      <c r="G114" s="13">
        <v>451355.94</v>
      </c>
      <c r="H114" s="13">
        <v>846411.16</v>
      </c>
      <c r="I114" s="13">
        <v>321668.64</v>
      </c>
      <c r="J114" s="13">
        <v>416248.44</v>
      </c>
      <c r="K114" s="13">
        <v>622801.81999999995</v>
      </c>
      <c r="L114" s="13">
        <v>913459.35</v>
      </c>
      <c r="M114" s="13">
        <v>387336.26</v>
      </c>
      <c r="N114" s="13">
        <v>843836.26</v>
      </c>
      <c r="O114" s="13">
        <v>148427.13</v>
      </c>
    </row>
    <row r="115" spans="1:15" x14ac:dyDescent="0.25">
      <c r="A115" s="84" t="s">
        <v>54</v>
      </c>
      <c r="B115" s="84" t="s">
        <v>70</v>
      </c>
      <c r="C115" s="84" t="s">
        <v>994</v>
      </c>
      <c r="D115" s="13">
        <v>776211.65</v>
      </c>
      <c r="E115" s="13">
        <v>631179.04</v>
      </c>
      <c r="F115" s="13">
        <v>900038.75</v>
      </c>
      <c r="G115" s="13">
        <v>910521.53</v>
      </c>
      <c r="H115" s="13">
        <v>696036.31</v>
      </c>
      <c r="I115" s="13">
        <v>648402.56000000006</v>
      </c>
      <c r="J115" s="13">
        <v>246346.56</v>
      </c>
      <c r="K115" s="13">
        <v>328360.46999999997</v>
      </c>
      <c r="L115" s="13">
        <v>869702.97</v>
      </c>
      <c r="M115" s="13">
        <v>471442.91</v>
      </c>
      <c r="N115" s="13">
        <v>822439.92</v>
      </c>
      <c r="O115" s="13">
        <v>140659.84</v>
      </c>
    </row>
    <row r="116" spans="1:15" x14ac:dyDescent="0.25">
      <c r="A116" s="84" t="s">
        <v>54</v>
      </c>
      <c r="B116" s="84" t="s">
        <v>73</v>
      </c>
      <c r="C116" s="84" t="s">
        <v>691</v>
      </c>
      <c r="D116" s="13">
        <v>585157.93999999994</v>
      </c>
      <c r="E116" s="13">
        <v>922652.48</v>
      </c>
      <c r="F116" s="13">
        <v>817508.23</v>
      </c>
      <c r="G116" s="13">
        <v>791455.25</v>
      </c>
      <c r="H116" s="13">
        <v>498550</v>
      </c>
      <c r="I116" s="13">
        <v>559003.31999999995</v>
      </c>
      <c r="J116" s="13">
        <v>735500.63</v>
      </c>
      <c r="K116" s="13">
        <v>591117.22</v>
      </c>
      <c r="L116" s="13">
        <v>953166.6</v>
      </c>
      <c r="M116" s="13">
        <v>147849.13</v>
      </c>
      <c r="N116" s="13">
        <v>369756.41</v>
      </c>
      <c r="O116" s="13">
        <v>467316.97</v>
      </c>
    </row>
    <row r="117" spans="1:15" x14ac:dyDescent="0.25">
      <c r="A117" s="84" t="s">
        <v>54</v>
      </c>
      <c r="B117" s="84" t="s">
        <v>73</v>
      </c>
      <c r="C117" s="84" t="s">
        <v>995</v>
      </c>
      <c r="D117" s="13">
        <v>814319.59</v>
      </c>
      <c r="E117" s="13">
        <v>535354.77</v>
      </c>
      <c r="F117" s="13">
        <v>183242.72</v>
      </c>
      <c r="G117" s="13">
        <v>191100.3</v>
      </c>
      <c r="H117" s="13">
        <v>625054.31999999995</v>
      </c>
      <c r="I117" s="13">
        <v>410211.57</v>
      </c>
      <c r="J117" s="13">
        <v>950716.97</v>
      </c>
      <c r="K117" s="13">
        <v>863773.59</v>
      </c>
      <c r="L117" s="13">
        <v>565051.77</v>
      </c>
      <c r="M117" s="13">
        <v>710345.02</v>
      </c>
      <c r="N117" s="13">
        <v>992622.16</v>
      </c>
      <c r="O117" s="13">
        <v>193872.05</v>
      </c>
    </row>
    <row r="118" spans="1:15" x14ac:dyDescent="0.25">
      <c r="A118" s="84" t="s">
        <v>54</v>
      </c>
      <c r="B118" s="84" t="s">
        <v>73</v>
      </c>
      <c r="C118" s="84" t="s">
        <v>996</v>
      </c>
      <c r="D118" s="13">
        <v>237473.14</v>
      </c>
      <c r="E118" s="13">
        <v>949263.05</v>
      </c>
      <c r="F118" s="13">
        <v>454005.67</v>
      </c>
      <c r="G118" s="13">
        <v>833464.76</v>
      </c>
      <c r="H118" s="13">
        <v>890074.86</v>
      </c>
      <c r="I118" s="13">
        <v>161239.56</v>
      </c>
      <c r="J118" s="13">
        <v>601171.81000000006</v>
      </c>
      <c r="K118" s="13">
        <v>710994.14</v>
      </c>
      <c r="L118" s="13">
        <v>142215.85</v>
      </c>
      <c r="M118" s="13">
        <v>355051.1</v>
      </c>
      <c r="N118" s="13">
        <v>521283.02</v>
      </c>
      <c r="O118" s="13">
        <v>307262.71000000002</v>
      </c>
    </row>
    <row r="119" spans="1:15" x14ac:dyDescent="0.25">
      <c r="A119" s="84" t="s">
        <v>54</v>
      </c>
      <c r="B119" s="84" t="s">
        <v>73</v>
      </c>
      <c r="C119" s="84" t="s">
        <v>997</v>
      </c>
      <c r="D119" s="13">
        <v>730621.77</v>
      </c>
      <c r="E119" s="13">
        <v>785042.69</v>
      </c>
      <c r="F119" s="13">
        <v>768489.19</v>
      </c>
      <c r="G119" s="13">
        <v>735515.42</v>
      </c>
      <c r="H119" s="13">
        <v>353943.24</v>
      </c>
      <c r="I119" s="13">
        <v>526108.21</v>
      </c>
      <c r="J119" s="13">
        <v>370337.03</v>
      </c>
      <c r="K119" s="13">
        <v>619791.29</v>
      </c>
      <c r="L119" s="13">
        <v>640134.04</v>
      </c>
      <c r="M119" s="13">
        <v>762063.84</v>
      </c>
      <c r="N119" s="13">
        <v>146465.38</v>
      </c>
      <c r="O119" s="13">
        <v>268573.88</v>
      </c>
    </row>
    <row r="120" spans="1:15" x14ac:dyDescent="0.25">
      <c r="A120" s="84" t="s">
        <v>54</v>
      </c>
      <c r="B120" s="84" t="s">
        <v>73</v>
      </c>
      <c r="C120" s="84" t="s">
        <v>998</v>
      </c>
      <c r="D120" s="13">
        <v>628960.76</v>
      </c>
      <c r="E120" s="13">
        <v>224773.93</v>
      </c>
      <c r="F120" s="13">
        <v>485370.42</v>
      </c>
      <c r="G120" s="13">
        <v>184689.44</v>
      </c>
      <c r="H120" s="13">
        <v>834476.09</v>
      </c>
      <c r="I120" s="13">
        <v>295477.63</v>
      </c>
      <c r="J120" s="13">
        <v>771792.67</v>
      </c>
      <c r="K120" s="13">
        <v>281342.8</v>
      </c>
      <c r="L120" s="13">
        <v>800361.1</v>
      </c>
      <c r="M120" s="13">
        <v>974664.05</v>
      </c>
      <c r="N120" s="13">
        <v>901879.16</v>
      </c>
      <c r="O120" s="13">
        <v>842604.91</v>
      </c>
    </row>
    <row r="121" spans="1:15" x14ac:dyDescent="0.25">
      <c r="A121" s="84" t="s">
        <v>54</v>
      </c>
      <c r="B121" s="84" t="s">
        <v>73</v>
      </c>
      <c r="C121" s="84" t="s">
        <v>999</v>
      </c>
      <c r="D121" s="13">
        <v>316738.23</v>
      </c>
      <c r="E121" s="13">
        <v>844350.82</v>
      </c>
      <c r="F121" s="13">
        <v>595766.42000000004</v>
      </c>
      <c r="G121" s="13">
        <v>886791.86</v>
      </c>
      <c r="H121" s="13">
        <v>820568.78</v>
      </c>
      <c r="I121" s="13">
        <v>903176.92</v>
      </c>
      <c r="J121" s="13">
        <v>950172.82</v>
      </c>
      <c r="K121" s="13">
        <v>941746.78</v>
      </c>
      <c r="L121" s="13">
        <v>956468.13</v>
      </c>
      <c r="M121" s="13">
        <v>706566.95</v>
      </c>
      <c r="N121" s="13">
        <v>223810</v>
      </c>
      <c r="O121" s="13">
        <v>159209.82999999999</v>
      </c>
    </row>
    <row r="122" spans="1:15" x14ac:dyDescent="0.25">
      <c r="A122" s="84" t="s">
        <v>54</v>
      </c>
      <c r="B122" s="84" t="s">
        <v>73</v>
      </c>
      <c r="C122" s="84" t="s">
        <v>1000</v>
      </c>
      <c r="D122" s="13">
        <v>552618.65</v>
      </c>
      <c r="E122" s="13">
        <v>357724.28</v>
      </c>
      <c r="F122" s="13">
        <v>321189.21999999997</v>
      </c>
      <c r="G122" s="13">
        <v>430868.38</v>
      </c>
      <c r="H122" s="13">
        <v>845545.18</v>
      </c>
      <c r="I122" s="13">
        <v>672463.43</v>
      </c>
      <c r="J122" s="13">
        <v>666345.31999999995</v>
      </c>
      <c r="K122" s="13">
        <v>663853.81000000006</v>
      </c>
      <c r="L122" s="13">
        <v>652207.06999999995</v>
      </c>
      <c r="M122" s="13">
        <v>554537.94999999995</v>
      </c>
      <c r="N122" s="13">
        <v>535774.76</v>
      </c>
      <c r="O122" s="13">
        <v>123501.08</v>
      </c>
    </row>
    <row r="123" spans="1:15" x14ac:dyDescent="0.25">
      <c r="A123" s="84" t="s">
        <v>54</v>
      </c>
      <c r="B123" s="84" t="s">
        <v>73</v>
      </c>
      <c r="C123" s="84" t="s">
        <v>1001</v>
      </c>
      <c r="D123" s="13">
        <v>217150.43</v>
      </c>
      <c r="E123" s="13">
        <v>413943.09</v>
      </c>
      <c r="F123" s="13">
        <v>877941.58</v>
      </c>
      <c r="G123" s="13">
        <v>160648.23000000001</v>
      </c>
      <c r="H123" s="13">
        <v>636975.68000000005</v>
      </c>
      <c r="I123" s="13">
        <v>978763.06</v>
      </c>
      <c r="J123" s="13">
        <v>423671.74</v>
      </c>
      <c r="K123" s="13">
        <v>672363.03</v>
      </c>
      <c r="L123" s="13">
        <v>210530.27</v>
      </c>
      <c r="M123" s="13">
        <v>847849.42</v>
      </c>
      <c r="N123" s="13">
        <v>697548.11</v>
      </c>
      <c r="O123" s="13">
        <v>135741.74</v>
      </c>
    </row>
    <row r="124" spans="1:15" x14ac:dyDescent="0.25">
      <c r="A124" s="84" t="s">
        <v>54</v>
      </c>
      <c r="B124" s="84" t="s">
        <v>73</v>
      </c>
      <c r="C124" s="84" t="s">
        <v>1002</v>
      </c>
      <c r="D124" s="13">
        <v>402130.65</v>
      </c>
      <c r="E124" s="13">
        <v>978799.79</v>
      </c>
      <c r="F124" s="13">
        <v>208518.1</v>
      </c>
      <c r="G124" s="13">
        <v>745594.34</v>
      </c>
      <c r="H124" s="13">
        <v>664761.43000000005</v>
      </c>
      <c r="I124" s="13">
        <v>883114.36</v>
      </c>
      <c r="J124" s="13">
        <v>439119.57</v>
      </c>
      <c r="K124" s="13">
        <v>911286.6</v>
      </c>
      <c r="L124" s="13">
        <v>980284.16</v>
      </c>
      <c r="M124" s="13">
        <v>577293.65</v>
      </c>
      <c r="N124" s="13">
        <v>434238.31</v>
      </c>
      <c r="O124" s="13">
        <v>372682.82</v>
      </c>
    </row>
    <row r="125" spans="1:15" x14ac:dyDescent="0.25">
      <c r="A125" s="84" t="s">
        <v>54</v>
      </c>
      <c r="B125" s="84" t="s">
        <v>73</v>
      </c>
      <c r="C125" s="84" t="s">
        <v>1003</v>
      </c>
      <c r="D125" s="13">
        <v>806846.73</v>
      </c>
      <c r="E125" s="13">
        <v>697183.48</v>
      </c>
      <c r="F125" s="13">
        <v>759099.78</v>
      </c>
      <c r="G125" s="13">
        <v>647598.43999999994</v>
      </c>
      <c r="H125" s="13">
        <v>795553.22</v>
      </c>
      <c r="I125" s="13">
        <v>155360.85999999999</v>
      </c>
      <c r="J125" s="13">
        <v>920985.89</v>
      </c>
      <c r="K125" s="13">
        <v>808974.42</v>
      </c>
      <c r="L125" s="13">
        <v>832501.78</v>
      </c>
      <c r="M125" s="13">
        <v>679079.72</v>
      </c>
      <c r="N125" s="13">
        <v>910475.04</v>
      </c>
      <c r="O125" s="13">
        <v>477013.69</v>
      </c>
    </row>
    <row r="126" spans="1:15" x14ac:dyDescent="0.25">
      <c r="A126" s="84" t="s">
        <v>54</v>
      </c>
      <c r="B126" s="84" t="s">
        <v>73</v>
      </c>
      <c r="C126" s="84" t="s">
        <v>1004</v>
      </c>
      <c r="D126" s="13">
        <v>480439.57</v>
      </c>
      <c r="E126" s="13">
        <v>357437.56</v>
      </c>
      <c r="F126" s="13">
        <v>577741.82999999996</v>
      </c>
      <c r="G126" s="13">
        <v>882550.44</v>
      </c>
      <c r="H126" s="13">
        <v>804898.77</v>
      </c>
      <c r="I126" s="13">
        <v>889276.79</v>
      </c>
      <c r="J126" s="13">
        <v>658005.68000000005</v>
      </c>
      <c r="K126" s="13">
        <v>257965.4</v>
      </c>
      <c r="L126" s="13">
        <v>966826.79</v>
      </c>
      <c r="M126" s="13">
        <v>696347.4</v>
      </c>
      <c r="N126" s="13">
        <v>232135</v>
      </c>
      <c r="O126" s="13">
        <v>474964.91</v>
      </c>
    </row>
    <row r="127" spans="1:15" x14ac:dyDescent="0.25">
      <c r="A127" s="84" t="s">
        <v>54</v>
      </c>
      <c r="B127" s="84" t="s">
        <v>73</v>
      </c>
      <c r="C127" s="84" t="s">
        <v>1005</v>
      </c>
      <c r="D127" s="13">
        <v>905675.02</v>
      </c>
      <c r="E127" s="13">
        <v>224009.76</v>
      </c>
      <c r="F127" s="13">
        <v>792261.39</v>
      </c>
      <c r="G127" s="13">
        <v>460195.23</v>
      </c>
      <c r="H127" s="13">
        <v>761839.27</v>
      </c>
      <c r="I127" s="13">
        <v>876761.55</v>
      </c>
      <c r="J127" s="13">
        <v>748531.66</v>
      </c>
      <c r="K127" s="13">
        <v>165736.47</v>
      </c>
      <c r="L127" s="13">
        <v>568533.53</v>
      </c>
      <c r="M127" s="13">
        <v>319944.21999999997</v>
      </c>
      <c r="N127" s="13">
        <v>546619.87</v>
      </c>
      <c r="O127" s="13">
        <v>804522.6</v>
      </c>
    </row>
    <row r="128" spans="1:15" x14ac:dyDescent="0.25">
      <c r="A128" s="84" t="s">
        <v>54</v>
      </c>
      <c r="B128" s="84" t="s">
        <v>73</v>
      </c>
      <c r="C128" s="84" t="s">
        <v>1006</v>
      </c>
      <c r="D128" s="13">
        <v>375786.31</v>
      </c>
      <c r="E128" s="13">
        <v>726382.89</v>
      </c>
      <c r="F128" s="13">
        <v>452692.87</v>
      </c>
      <c r="G128" s="13">
        <v>795631.33</v>
      </c>
      <c r="H128" s="13">
        <v>404068.7</v>
      </c>
      <c r="I128" s="13">
        <v>458063.8</v>
      </c>
      <c r="J128" s="13">
        <v>621096.32999999996</v>
      </c>
      <c r="K128" s="13">
        <v>815569.2</v>
      </c>
      <c r="L128" s="13">
        <v>976678.52</v>
      </c>
      <c r="M128" s="13">
        <v>157016.70000000001</v>
      </c>
      <c r="N128" s="13">
        <v>993175.94</v>
      </c>
      <c r="O128" s="13">
        <v>305851.07</v>
      </c>
    </row>
    <row r="129" spans="1:15" x14ac:dyDescent="0.25">
      <c r="A129" s="84" t="s">
        <v>54</v>
      </c>
      <c r="B129" s="84" t="s">
        <v>73</v>
      </c>
      <c r="C129" s="84" t="s">
        <v>1007</v>
      </c>
      <c r="D129" s="13">
        <v>179876.04</v>
      </c>
      <c r="E129" s="13">
        <v>228117.07</v>
      </c>
      <c r="F129" s="13">
        <v>908494.71</v>
      </c>
      <c r="G129" s="13">
        <v>684284.34</v>
      </c>
      <c r="H129" s="13">
        <v>394723.04</v>
      </c>
      <c r="I129" s="13">
        <v>945087.35</v>
      </c>
      <c r="J129" s="13">
        <v>246297.81</v>
      </c>
      <c r="K129" s="13">
        <v>364804.99</v>
      </c>
      <c r="L129" s="13">
        <v>570982.44999999995</v>
      </c>
      <c r="M129" s="13">
        <v>748063.52</v>
      </c>
      <c r="N129" s="13">
        <v>371443.20000000001</v>
      </c>
      <c r="O129" s="13">
        <v>925842.19</v>
      </c>
    </row>
    <row r="130" spans="1:15" x14ac:dyDescent="0.25">
      <c r="A130" s="84" t="s">
        <v>54</v>
      </c>
      <c r="B130" s="84" t="s">
        <v>73</v>
      </c>
      <c r="C130" s="84" t="s">
        <v>1008</v>
      </c>
      <c r="D130" s="13">
        <v>465587.76</v>
      </c>
      <c r="E130" s="13">
        <v>538872.01</v>
      </c>
      <c r="F130" s="13">
        <v>258666.51</v>
      </c>
      <c r="G130" s="13">
        <v>922846.22</v>
      </c>
      <c r="H130" s="13">
        <v>603334.85</v>
      </c>
      <c r="I130" s="13">
        <v>250675.86</v>
      </c>
      <c r="J130" s="13">
        <v>923064.15</v>
      </c>
      <c r="K130" s="13">
        <v>400348.26</v>
      </c>
      <c r="L130" s="13">
        <v>820670.24</v>
      </c>
      <c r="M130" s="13">
        <v>267931.8</v>
      </c>
      <c r="N130" s="13">
        <v>553115.77</v>
      </c>
      <c r="O130" s="13">
        <v>634462.52</v>
      </c>
    </row>
    <row r="131" spans="1:15" x14ac:dyDescent="0.25">
      <c r="A131" s="84" t="s">
        <v>54</v>
      </c>
      <c r="B131" s="84" t="s">
        <v>73</v>
      </c>
      <c r="C131" s="84" t="s">
        <v>1009</v>
      </c>
      <c r="D131" s="13">
        <v>182685.99</v>
      </c>
      <c r="E131" s="13">
        <v>232436.95</v>
      </c>
      <c r="F131" s="13">
        <v>471403.06</v>
      </c>
      <c r="G131" s="13">
        <v>285211.59999999998</v>
      </c>
      <c r="H131" s="13">
        <v>960056.93</v>
      </c>
      <c r="I131" s="13">
        <v>117337.09</v>
      </c>
      <c r="J131" s="13">
        <v>447920.27</v>
      </c>
      <c r="K131" s="13">
        <v>564195.17000000004</v>
      </c>
      <c r="L131" s="13">
        <v>581479.86</v>
      </c>
      <c r="M131" s="13">
        <v>416074.07</v>
      </c>
      <c r="N131" s="13">
        <v>604146.93000000005</v>
      </c>
      <c r="O131" s="13">
        <v>936600.99</v>
      </c>
    </row>
    <row r="132" spans="1:15" x14ac:dyDescent="0.25">
      <c r="A132" s="84" t="s">
        <v>54</v>
      </c>
      <c r="B132" s="84" t="s">
        <v>73</v>
      </c>
      <c r="C132" s="84" t="s">
        <v>1010</v>
      </c>
      <c r="D132" s="13">
        <v>199562.56</v>
      </c>
      <c r="E132" s="13">
        <v>317174.37</v>
      </c>
      <c r="F132" s="13">
        <v>607550.19999999995</v>
      </c>
      <c r="G132" s="13">
        <v>201156.58</v>
      </c>
      <c r="H132" s="13">
        <v>151898.04</v>
      </c>
      <c r="I132" s="13">
        <v>865487.27</v>
      </c>
      <c r="J132" s="13">
        <v>417992.63</v>
      </c>
      <c r="K132" s="13">
        <v>734384.62</v>
      </c>
      <c r="L132" s="13">
        <v>651967.44999999995</v>
      </c>
      <c r="M132" s="13">
        <v>254118.83</v>
      </c>
      <c r="N132" s="13">
        <v>730586.32</v>
      </c>
      <c r="O132" s="13">
        <v>168320.32</v>
      </c>
    </row>
    <row r="133" spans="1:15" x14ac:dyDescent="0.25">
      <c r="A133" s="84" t="s">
        <v>54</v>
      </c>
      <c r="B133" s="84" t="s">
        <v>73</v>
      </c>
      <c r="C133" s="84" t="s">
        <v>652</v>
      </c>
      <c r="D133" s="13">
        <v>158044.26999999999</v>
      </c>
      <c r="E133" s="13">
        <v>899420.42</v>
      </c>
      <c r="F133" s="13">
        <v>504281.86</v>
      </c>
      <c r="G133" s="13">
        <v>657507.52</v>
      </c>
      <c r="H133" s="13">
        <v>909673.47</v>
      </c>
      <c r="I133" s="13">
        <v>835480.55</v>
      </c>
      <c r="J133" s="13">
        <v>356190.91</v>
      </c>
      <c r="K133" s="13">
        <v>340934.32</v>
      </c>
      <c r="L133" s="13">
        <v>957662.71</v>
      </c>
      <c r="M133" s="13">
        <v>171028.55</v>
      </c>
      <c r="N133" s="13">
        <v>290120.06</v>
      </c>
      <c r="O133" s="13">
        <v>328162.12</v>
      </c>
    </row>
    <row r="134" spans="1:15" x14ac:dyDescent="0.25">
      <c r="A134" s="84" t="s">
        <v>54</v>
      </c>
      <c r="B134" s="84" t="s">
        <v>73</v>
      </c>
      <c r="C134" s="84" t="s">
        <v>1011</v>
      </c>
      <c r="D134" s="13">
        <v>364598.53</v>
      </c>
      <c r="E134" s="13">
        <v>631100.67000000004</v>
      </c>
      <c r="F134" s="13">
        <v>911338</v>
      </c>
      <c r="G134" s="13">
        <v>767976.22</v>
      </c>
      <c r="H134" s="13">
        <v>241790.96</v>
      </c>
      <c r="I134" s="13">
        <v>145710.14000000001</v>
      </c>
      <c r="J134" s="13">
        <v>731272.27</v>
      </c>
      <c r="K134" s="13">
        <v>329031.15000000002</v>
      </c>
      <c r="L134" s="13">
        <v>816982.43</v>
      </c>
      <c r="M134" s="13">
        <v>227717.74</v>
      </c>
      <c r="N134" s="13">
        <v>564867.23</v>
      </c>
      <c r="O134" s="13">
        <v>569482.06000000006</v>
      </c>
    </row>
    <row r="135" spans="1:15" x14ac:dyDescent="0.25">
      <c r="A135" s="84" t="s">
        <v>54</v>
      </c>
      <c r="B135" s="84" t="s">
        <v>73</v>
      </c>
      <c r="C135" s="84" t="s">
        <v>1012</v>
      </c>
      <c r="D135" s="13">
        <v>644425.04</v>
      </c>
      <c r="E135" s="13">
        <v>792178.89</v>
      </c>
      <c r="F135" s="13">
        <v>661860.47</v>
      </c>
      <c r="G135" s="13">
        <v>742033.86</v>
      </c>
      <c r="H135" s="13">
        <v>417398.25</v>
      </c>
      <c r="I135" s="13">
        <v>797275.7</v>
      </c>
      <c r="J135" s="13">
        <v>906830.95</v>
      </c>
      <c r="K135" s="13">
        <v>208588.79</v>
      </c>
      <c r="L135" s="13">
        <v>447033.92</v>
      </c>
      <c r="M135" s="13">
        <v>272425.37</v>
      </c>
      <c r="N135" s="13">
        <v>906971.26</v>
      </c>
      <c r="O135" s="13">
        <v>287619.37</v>
      </c>
    </row>
    <row r="136" spans="1:15" x14ac:dyDescent="0.25">
      <c r="A136" s="84" t="s">
        <v>54</v>
      </c>
      <c r="B136" s="84" t="s">
        <v>73</v>
      </c>
      <c r="C136" s="84" t="s">
        <v>1013</v>
      </c>
      <c r="D136" s="13">
        <v>475506.01</v>
      </c>
      <c r="E136" s="13">
        <v>538670.47</v>
      </c>
      <c r="F136" s="13">
        <v>605676.43999999994</v>
      </c>
      <c r="G136" s="13">
        <v>831584.24</v>
      </c>
      <c r="H136" s="13">
        <v>197637.95</v>
      </c>
      <c r="I136" s="13">
        <v>474736.8</v>
      </c>
      <c r="J136" s="13">
        <v>994397.5</v>
      </c>
      <c r="K136" s="13">
        <v>638448.01</v>
      </c>
      <c r="L136" s="13">
        <v>571463.57999999996</v>
      </c>
      <c r="M136" s="13">
        <v>986825.02</v>
      </c>
      <c r="N136" s="13">
        <v>904838.77</v>
      </c>
      <c r="O136" s="13">
        <v>578235.13</v>
      </c>
    </row>
    <row r="137" spans="1:15" x14ac:dyDescent="0.25">
      <c r="A137" s="84" t="s">
        <v>54</v>
      </c>
      <c r="B137" s="84" t="s">
        <v>73</v>
      </c>
      <c r="C137" s="84" t="s">
        <v>1014</v>
      </c>
      <c r="D137" s="13">
        <v>850881.71</v>
      </c>
      <c r="E137" s="13">
        <v>418228.02</v>
      </c>
      <c r="F137" s="13">
        <v>923206.96</v>
      </c>
      <c r="G137" s="13">
        <v>678131.75</v>
      </c>
      <c r="H137" s="13">
        <v>272674.98</v>
      </c>
      <c r="I137" s="13">
        <v>601510.17000000004</v>
      </c>
      <c r="J137" s="13">
        <v>693956.57</v>
      </c>
      <c r="K137" s="13">
        <v>156351.46</v>
      </c>
      <c r="L137" s="13">
        <v>683352.99</v>
      </c>
      <c r="M137" s="13">
        <v>601172.14</v>
      </c>
      <c r="N137" s="13">
        <v>734466.19</v>
      </c>
      <c r="O137" s="13">
        <v>926869.99</v>
      </c>
    </row>
    <row r="138" spans="1:15" x14ac:dyDescent="0.25">
      <c r="A138" s="84" t="s">
        <v>54</v>
      </c>
      <c r="B138" s="84" t="s">
        <v>73</v>
      </c>
      <c r="C138" s="84" t="s">
        <v>653</v>
      </c>
      <c r="D138" s="13">
        <v>669075.09</v>
      </c>
      <c r="E138" s="13">
        <v>170584.75</v>
      </c>
      <c r="F138" s="13">
        <v>662036.63</v>
      </c>
      <c r="G138" s="13">
        <v>294043.59000000003</v>
      </c>
      <c r="H138" s="13">
        <v>201124.38</v>
      </c>
      <c r="I138" s="13">
        <v>801200.03</v>
      </c>
      <c r="J138" s="13">
        <v>514925.78</v>
      </c>
      <c r="K138" s="13">
        <v>963757.06</v>
      </c>
      <c r="L138" s="13">
        <v>366374.73</v>
      </c>
      <c r="M138" s="13">
        <v>685676.34</v>
      </c>
      <c r="N138" s="13">
        <v>898930.3</v>
      </c>
      <c r="O138" s="13">
        <v>193867.39</v>
      </c>
    </row>
    <row r="139" spans="1:15" x14ac:dyDescent="0.25">
      <c r="A139" s="84" t="s">
        <v>54</v>
      </c>
      <c r="B139" s="84" t="s">
        <v>73</v>
      </c>
      <c r="C139" s="84" t="s">
        <v>1015</v>
      </c>
      <c r="D139" s="13">
        <v>138848.09</v>
      </c>
      <c r="E139" s="13">
        <v>173740.02</v>
      </c>
      <c r="F139" s="13">
        <v>305948.77</v>
      </c>
      <c r="G139" s="13">
        <v>278303.7</v>
      </c>
      <c r="H139" s="13">
        <v>833299.68</v>
      </c>
      <c r="I139" s="13">
        <v>368433.39</v>
      </c>
      <c r="J139" s="13">
        <v>765735.35</v>
      </c>
      <c r="K139" s="13">
        <v>115622.71</v>
      </c>
      <c r="L139" s="13">
        <v>382132.89</v>
      </c>
      <c r="M139" s="13">
        <v>620829.1</v>
      </c>
      <c r="N139" s="13">
        <v>942082.61</v>
      </c>
      <c r="O139" s="13">
        <v>260511.13</v>
      </c>
    </row>
    <row r="140" spans="1:15" x14ac:dyDescent="0.25">
      <c r="A140" s="84" t="s">
        <v>54</v>
      </c>
      <c r="B140" s="84" t="s">
        <v>73</v>
      </c>
      <c r="C140" s="84" t="s">
        <v>1016</v>
      </c>
      <c r="D140" s="13">
        <v>227667.26</v>
      </c>
      <c r="E140" s="13">
        <v>408080.72</v>
      </c>
      <c r="F140" s="13">
        <v>265895.34999999998</v>
      </c>
      <c r="G140" s="13">
        <v>488155.33</v>
      </c>
      <c r="H140" s="13">
        <v>523955.64</v>
      </c>
      <c r="I140" s="13">
        <v>989457.1</v>
      </c>
      <c r="J140" s="13">
        <v>377058.47</v>
      </c>
      <c r="K140" s="13">
        <v>929448.24</v>
      </c>
      <c r="L140" s="13">
        <v>556344.91</v>
      </c>
      <c r="M140" s="13">
        <v>857012.97</v>
      </c>
      <c r="N140" s="13">
        <v>595903.14</v>
      </c>
      <c r="O140" s="13">
        <v>851893.48</v>
      </c>
    </row>
    <row r="141" spans="1:15" x14ac:dyDescent="0.25">
      <c r="A141" s="84" t="s">
        <v>54</v>
      </c>
      <c r="B141" s="84" t="s">
        <v>73</v>
      </c>
      <c r="C141" s="84" t="s">
        <v>1017</v>
      </c>
      <c r="D141" s="13">
        <v>831113.1</v>
      </c>
      <c r="E141" s="13">
        <v>705326.46</v>
      </c>
      <c r="F141" s="13">
        <v>188772.27</v>
      </c>
      <c r="G141" s="13">
        <v>422418.85</v>
      </c>
      <c r="H141" s="13">
        <v>753420.71</v>
      </c>
      <c r="I141" s="13">
        <v>900894.16</v>
      </c>
      <c r="J141" s="13">
        <v>746340.91</v>
      </c>
      <c r="K141" s="13">
        <v>615166.76</v>
      </c>
      <c r="L141" s="13">
        <v>140401.93</v>
      </c>
      <c r="M141" s="13">
        <v>199752.62</v>
      </c>
      <c r="N141" s="13">
        <v>480024.74</v>
      </c>
      <c r="O141" s="13">
        <v>475149.05</v>
      </c>
    </row>
    <row r="142" spans="1:15" x14ac:dyDescent="0.25">
      <c r="A142" s="84" t="s">
        <v>54</v>
      </c>
      <c r="B142" s="84" t="s">
        <v>73</v>
      </c>
      <c r="C142" s="84" t="s">
        <v>1018</v>
      </c>
      <c r="D142" s="13">
        <v>196222.27</v>
      </c>
      <c r="E142" s="13">
        <v>770548.08</v>
      </c>
      <c r="F142" s="13">
        <v>344612.55</v>
      </c>
      <c r="G142" s="13">
        <v>583045.55000000005</v>
      </c>
      <c r="H142" s="13">
        <v>611214.30000000005</v>
      </c>
      <c r="I142" s="13">
        <v>421183.54</v>
      </c>
      <c r="J142" s="13">
        <v>322205.74</v>
      </c>
      <c r="K142" s="13">
        <v>201333.26</v>
      </c>
      <c r="L142" s="13">
        <v>136212.76999999999</v>
      </c>
      <c r="M142" s="13">
        <v>881297.58</v>
      </c>
      <c r="N142" s="13">
        <v>752002.75</v>
      </c>
      <c r="O142" s="13">
        <v>157479.65</v>
      </c>
    </row>
    <row r="143" spans="1:15" x14ac:dyDescent="0.25">
      <c r="A143" s="84" t="s">
        <v>54</v>
      </c>
      <c r="B143" s="84" t="s">
        <v>73</v>
      </c>
      <c r="C143" s="84" t="s">
        <v>1019</v>
      </c>
      <c r="D143" s="13">
        <v>438563.29</v>
      </c>
      <c r="E143" s="13">
        <v>585933.25</v>
      </c>
      <c r="F143" s="13">
        <v>170071.88</v>
      </c>
      <c r="G143" s="13">
        <v>315297.52</v>
      </c>
      <c r="H143" s="13">
        <v>977366.59</v>
      </c>
      <c r="I143" s="13">
        <v>651935.56999999995</v>
      </c>
      <c r="J143" s="13">
        <v>714674.97</v>
      </c>
      <c r="K143" s="13">
        <v>127678.73</v>
      </c>
      <c r="L143" s="13">
        <v>631995.61</v>
      </c>
      <c r="M143" s="13">
        <v>200198.96</v>
      </c>
      <c r="N143" s="13">
        <v>819180.05</v>
      </c>
      <c r="O143" s="13">
        <v>852273.58</v>
      </c>
    </row>
    <row r="144" spans="1:15" x14ac:dyDescent="0.25">
      <c r="A144" s="84" t="s">
        <v>54</v>
      </c>
      <c r="B144" s="84" t="s">
        <v>136</v>
      </c>
      <c r="C144" s="84" t="s">
        <v>692</v>
      </c>
      <c r="D144" s="13">
        <v>858437.26</v>
      </c>
      <c r="E144" s="13">
        <v>754318.6</v>
      </c>
      <c r="F144" s="13">
        <v>982539.8</v>
      </c>
      <c r="G144" s="13">
        <v>275519.03999999998</v>
      </c>
      <c r="H144" s="13">
        <v>624176.27</v>
      </c>
      <c r="I144" s="13">
        <v>822823.75</v>
      </c>
      <c r="J144" s="13">
        <v>775453.96</v>
      </c>
      <c r="K144" s="13">
        <v>476294.73</v>
      </c>
      <c r="L144" s="13">
        <v>693417.23</v>
      </c>
      <c r="M144" s="13">
        <v>823174.02</v>
      </c>
      <c r="N144" s="13">
        <v>964017.24</v>
      </c>
      <c r="O144" s="13">
        <v>389757.03</v>
      </c>
    </row>
    <row r="145" spans="1:15" x14ac:dyDescent="0.25">
      <c r="A145" s="84" t="s">
        <v>54</v>
      </c>
      <c r="B145" s="84" t="s">
        <v>136</v>
      </c>
      <c r="C145" s="84" t="s">
        <v>1020</v>
      </c>
      <c r="D145" s="13">
        <v>761571.78</v>
      </c>
      <c r="E145" s="13">
        <v>182895.57</v>
      </c>
      <c r="F145" s="13">
        <v>710701.56</v>
      </c>
      <c r="G145" s="13">
        <v>427611.81</v>
      </c>
      <c r="H145" s="13">
        <v>877869.1</v>
      </c>
      <c r="I145" s="13">
        <v>676460.99</v>
      </c>
      <c r="J145" s="13">
        <v>925942.53</v>
      </c>
      <c r="K145" s="13">
        <v>423713.66</v>
      </c>
      <c r="L145" s="13">
        <v>607775.88</v>
      </c>
      <c r="M145" s="13">
        <v>733404.17</v>
      </c>
      <c r="N145" s="13">
        <v>301049.21000000002</v>
      </c>
      <c r="O145" s="13">
        <v>433972.01</v>
      </c>
    </row>
    <row r="146" spans="1:15" x14ac:dyDescent="0.25">
      <c r="A146" s="84" t="s">
        <v>54</v>
      </c>
      <c r="B146" s="84" t="s">
        <v>136</v>
      </c>
      <c r="C146" s="84" t="s">
        <v>1021</v>
      </c>
      <c r="D146" s="13">
        <v>192682.4</v>
      </c>
      <c r="E146" s="13">
        <v>563874.15</v>
      </c>
      <c r="F146" s="13">
        <v>150187.73000000001</v>
      </c>
      <c r="G146" s="13">
        <v>220624.21</v>
      </c>
      <c r="H146" s="13">
        <v>152561.76999999999</v>
      </c>
      <c r="I146" s="13">
        <v>490652.92</v>
      </c>
      <c r="J146" s="13">
        <v>424279.57</v>
      </c>
      <c r="K146" s="13">
        <v>956990.93</v>
      </c>
      <c r="L146" s="13">
        <v>623838.67000000004</v>
      </c>
      <c r="M146" s="13">
        <v>947083.47</v>
      </c>
      <c r="N146" s="13">
        <v>551150.25</v>
      </c>
      <c r="O146" s="13">
        <v>387855.33</v>
      </c>
    </row>
    <row r="147" spans="1:15" x14ac:dyDescent="0.25">
      <c r="A147" s="84" t="s">
        <v>54</v>
      </c>
      <c r="B147" s="84" t="s">
        <v>136</v>
      </c>
      <c r="C147" s="84" t="s">
        <v>1022</v>
      </c>
      <c r="D147" s="13">
        <v>302553.51</v>
      </c>
      <c r="E147" s="13">
        <v>827341</v>
      </c>
      <c r="F147" s="13">
        <v>223118.99</v>
      </c>
      <c r="G147" s="13">
        <v>275585.18</v>
      </c>
      <c r="H147" s="13">
        <v>190362.49</v>
      </c>
      <c r="I147" s="13">
        <v>698739.95</v>
      </c>
      <c r="J147" s="13">
        <v>373107.82</v>
      </c>
      <c r="K147" s="13">
        <v>986117.03</v>
      </c>
      <c r="L147" s="13">
        <v>341421.75</v>
      </c>
      <c r="M147" s="13">
        <v>389938.36</v>
      </c>
      <c r="N147" s="13">
        <v>830216.37</v>
      </c>
      <c r="O147" s="13">
        <v>729688.02</v>
      </c>
    </row>
    <row r="148" spans="1:15" x14ac:dyDescent="0.25">
      <c r="A148" s="84" t="s">
        <v>54</v>
      </c>
      <c r="B148" s="84" t="s">
        <v>137</v>
      </c>
      <c r="C148" s="84" t="s">
        <v>693</v>
      </c>
      <c r="D148" s="13">
        <v>910774.66</v>
      </c>
      <c r="E148" s="13">
        <v>327365.3</v>
      </c>
      <c r="F148" s="13">
        <v>407991.77</v>
      </c>
      <c r="G148" s="13">
        <v>682513.08</v>
      </c>
      <c r="H148" s="13">
        <v>875798.05</v>
      </c>
      <c r="I148" s="13">
        <v>171800.65</v>
      </c>
      <c r="J148" s="13">
        <v>293128.21000000002</v>
      </c>
      <c r="K148" s="13">
        <v>615744.12</v>
      </c>
      <c r="L148" s="13">
        <v>846954.62</v>
      </c>
      <c r="M148" s="13">
        <v>920745.74</v>
      </c>
      <c r="N148" s="13">
        <v>634562.9</v>
      </c>
      <c r="O148" s="13">
        <v>396003.75</v>
      </c>
    </row>
    <row r="149" spans="1:15" x14ac:dyDescent="0.25">
      <c r="A149" s="84" t="s">
        <v>54</v>
      </c>
      <c r="B149" s="84" t="s">
        <v>137</v>
      </c>
      <c r="C149" s="84" t="s">
        <v>1023</v>
      </c>
      <c r="D149" s="13">
        <v>244146.27</v>
      </c>
      <c r="E149" s="13">
        <v>695926.23</v>
      </c>
      <c r="F149" s="13">
        <v>973886.82</v>
      </c>
      <c r="G149" s="13">
        <v>324276.39</v>
      </c>
      <c r="H149" s="13">
        <v>898071.41</v>
      </c>
      <c r="I149" s="13">
        <v>283691.56</v>
      </c>
      <c r="J149" s="13">
        <v>759231.5</v>
      </c>
      <c r="K149" s="13">
        <v>633304.59</v>
      </c>
      <c r="L149" s="13">
        <v>174499.53</v>
      </c>
      <c r="M149" s="13">
        <v>895546.09</v>
      </c>
      <c r="N149" s="13">
        <v>469083.95</v>
      </c>
      <c r="O149" s="13">
        <v>189049.61</v>
      </c>
    </row>
    <row r="150" spans="1:15" x14ac:dyDescent="0.25">
      <c r="A150" s="84" t="s">
        <v>54</v>
      </c>
      <c r="B150" s="84" t="s">
        <v>137</v>
      </c>
      <c r="C150" s="84" t="s">
        <v>1024</v>
      </c>
      <c r="D150" s="13">
        <v>183782.04</v>
      </c>
      <c r="E150" s="13">
        <v>505482.96</v>
      </c>
      <c r="F150" s="13">
        <v>956451.61</v>
      </c>
      <c r="G150" s="13">
        <v>126554.72</v>
      </c>
      <c r="H150" s="13">
        <v>990779.73</v>
      </c>
      <c r="I150" s="13">
        <v>269660.81</v>
      </c>
      <c r="J150" s="13">
        <v>982667.1</v>
      </c>
      <c r="K150" s="13">
        <v>795939.99</v>
      </c>
      <c r="L150" s="13">
        <v>637395.80000000005</v>
      </c>
      <c r="M150" s="13">
        <v>980632.82</v>
      </c>
      <c r="N150" s="13">
        <v>608626.68000000005</v>
      </c>
      <c r="O150" s="13">
        <v>489939.49</v>
      </c>
    </row>
    <row r="151" spans="1:15" x14ac:dyDescent="0.25">
      <c r="A151" s="84" t="s">
        <v>54</v>
      </c>
      <c r="B151" s="84" t="s">
        <v>137</v>
      </c>
      <c r="C151" s="84" t="s">
        <v>1025</v>
      </c>
      <c r="D151" s="13">
        <v>434676.47999999998</v>
      </c>
      <c r="E151" s="13">
        <v>198772.26</v>
      </c>
      <c r="F151" s="13">
        <v>184368.5</v>
      </c>
      <c r="G151" s="13">
        <v>637879</v>
      </c>
      <c r="H151" s="13">
        <v>258085.02</v>
      </c>
      <c r="I151" s="13">
        <v>238921.24</v>
      </c>
      <c r="J151" s="13">
        <v>826284.02</v>
      </c>
      <c r="K151" s="13">
        <v>495447.32</v>
      </c>
      <c r="L151" s="13">
        <v>537413.88</v>
      </c>
      <c r="M151" s="13">
        <v>749875.72</v>
      </c>
      <c r="N151" s="13">
        <v>612983.99</v>
      </c>
      <c r="O151" s="13">
        <v>894295.79</v>
      </c>
    </row>
    <row r="152" spans="1:15" x14ac:dyDescent="0.25">
      <c r="A152" s="84" t="s">
        <v>54</v>
      </c>
      <c r="B152" s="84" t="s">
        <v>137</v>
      </c>
      <c r="C152" s="84" t="s">
        <v>654</v>
      </c>
      <c r="D152" s="13">
        <v>188604.45</v>
      </c>
      <c r="E152" s="13">
        <v>437235.41</v>
      </c>
      <c r="F152" s="13">
        <v>510069.96</v>
      </c>
      <c r="G152" s="13">
        <v>259463.75</v>
      </c>
      <c r="H152" s="13">
        <v>831308.82</v>
      </c>
      <c r="I152" s="13">
        <v>217822.21</v>
      </c>
      <c r="J152" s="13">
        <v>397801.33</v>
      </c>
      <c r="K152" s="13">
        <v>526175.43000000005</v>
      </c>
      <c r="L152" s="13">
        <v>674045.08</v>
      </c>
      <c r="M152" s="13">
        <v>558484.78</v>
      </c>
      <c r="N152" s="13">
        <v>439678.43</v>
      </c>
      <c r="O152" s="13">
        <v>926557.75</v>
      </c>
    </row>
    <row r="153" spans="1:15" x14ac:dyDescent="0.25">
      <c r="A153" s="84" t="s">
        <v>54</v>
      </c>
      <c r="B153" s="84" t="s">
        <v>137</v>
      </c>
      <c r="C153" s="84" t="s">
        <v>655</v>
      </c>
      <c r="D153" s="13">
        <v>615292.68000000005</v>
      </c>
      <c r="E153" s="13">
        <v>849351.93</v>
      </c>
      <c r="F153" s="13">
        <v>234213.34</v>
      </c>
      <c r="G153" s="13">
        <v>400292.18</v>
      </c>
      <c r="H153" s="13">
        <v>520037.99</v>
      </c>
      <c r="I153" s="13">
        <v>489812.13</v>
      </c>
      <c r="J153" s="13">
        <v>482426.68</v>
      </c>
      <c r="K153" s="13">
        <v>289000.28999999998</v>
      </c>
      <c r="L153" s="13">
        <v>135091.48000000001</v>
      </c>
      <c r="M153" s="13">
        <v>258336.14</v>
      </c>
      <c r="N153" s="13">
        <v>360350.76</v>
      </c>
      <c r="O153" s="13">
        <v>346012.2</v>
      </c>
    </row>
    <row r="154" spans="1:15" x14ac:dyDescent="0.25">
      <c r="A154" s="84" t="s">
        <v>54</v>
      </c>
      <c r="B154" s="84" t="s">
        <v>137</v>
      </c>
      <c r="C154" s="84" t="s">
        <v>655</v>
      </c>
      <c r="D154" s="13">
        <v>491582.05</v>
      </c>
      <c r="E154" s="13">
        <v>803852.12</v>
      </c>
      <c r="F154" s="13">
        <v>669726.68999999994</v>
      </c>
      <c r="G154" s="13">
        <v>264109.94</v>
      </c>
      <c r="H154" s="13">
        <v>776670.98</v>
      </c>
      <c r="I154" s="13">
        <v>154738.98000000001</v>
      </c>
      <c r="J154" s="13">
        <v>956167.2</v>
      </c>
      <c r="K154" s="13">
        <v>412961.68</v>
      </c>
      <c r="L154" s="13">
        <v>447082.07</v>
      </c>
      <c r="M154" s="13">
        <v>212540.21</v>
      </c>
      <c r="N154" s="13">
        <v>418086.77</v>
      </c>
      <c r="O154" s="13">
        <v>939213.74</v>
      </c>
    </row>
    <row r="155" spans="1:15" x14ac:dyDescent="0.25">
      <c r="A155" s="84" t="s">
        <v>54</v>
      </c>
      <c r="B155" s="84" t="s">
        <v>137</v>
      </c>
      <c r="C155" s="84" t="s">
        <v>1026</v>
      </c>
      <c r="D155" s="13">
        <v>302868.93</v>
      </c>
      <c r="E155" s="13">
        <v>233725.94</v>
      </c>
      <c r="F155" s="13">
        <v>868509.5</v>
      </c>
      <c r="G155" s="13">
        <v>488493.05</v>
      </c>
      <c r="H155" s="13">
        <v>589639.77</v>
      </c>
      <c r="I155" s="13">
        <v>602578.6</v>
      </c>
      <c r="J155" s="13">
        <v>926695.25</v>
      </c>
      <c r="K155" s="13">
        <v>899075.34</v>
      </c>
      <c r="L155" s="13">
        <v>679811.53</v>
      </c>
      <c r="M155" s="13">
        <v>742372.33</v>
      </c>
      <c r="N155" s="13">
        <v>139762.25</v>
      </c>
      <c r="O155" s="13">
        <v>463844.18</v>
      </c>
    </row>
    <row r="156" spans="1:15" x14ac:dyDescent="0.25">
      <c r="A156" s="84" t="s">
        <v>54</v>
      </c>
      <c r="B156" s="84" t="s">
        <v>137</v>
      </c>
      <c r="C156" s="84" t="s">
        <v>1027</v>
      </c>
      <c r="D156" s="13">
        <v>508868.42</v>
      </c>
      <c r="E156" s="13">
        <v>198433.35</v>
      </c>
      <c r="F156" s="13">
        <v>635751.29</v>
      </c>
      <c r="G156" s="13">
        <v>321971.51</v>
      </c>
      <c r="H156" s="13">
        <v>803771.24</v>
      </c>
      <c r="I156" s="13">
        <v>126763.62</v>
      </c>
      <c r="J156" s="13">
        <v>591394.43999999994</v>
      </c>
      <c r="K156" s="13">
        <v>680507.71</v>
      </c>
      <c r="L156" s="13">
        <v>489011.69</v>
      </c>
      <c r="M156" s="13">
        <v>111151.81</v>
      </c>
      <c r="N156" s="13">
        <v>359442.75</v>
      </c>
      <c r="O156" s="13">
        <v>246818.93</v>
      </c>
    </row>
    <row r="157" spans="1:15" x14ac:dyDescent="0.25">
      <c r="A157" s="84" t="s">
        <v>54</v>
      </c>
      <c r="B157" s="84" t="s">
        <v>138</v>
      </c>
      <c r="C157" s="84" t="s">
        <v>694</v>
      </c>
      <c r="D157" s="13">
        <v>753751.87</v>
      </c>
      <c r="E157" s="13">
        <v>831219.55</v>
      </c>
      <c r="F157" s="13">
        <v>749529.24</v>
      </c>
      <c r="G157" s="13">
        <v>613108.57999999996</v>
      </c>
      <c r="H157" s="13">
        <v>808319.08</v>
      </c>
      <c r="I157" s="13">
        <v>223331.86</v>
      </c>
      <c r="J157" s="13">
        <v>414494.05</v>
      </c>
      <c r="K157" s="13">
        <v>759326.91</v>
      </c>
      <c r="L157" s="13">
        <v>229911.49</v>
      </c>
      <c r="M157" s="13">
        <v>408113.14</v>
      </c>
      <c r="N157" s="13">
        <v>374394.34</v>
      </c>
      <c r="O157" s="13">
        <v>740491.45</v>
      </c>
    </row>
    <row r="158" spans="1:15" x14ac:dyDescent="0.25">
      <c r="A158" s="84" t="s">
        <v>54</v>
      </c>
      <c r="B158" s="84" t="s">
        <v>138</v>
      </c>
      <c r="C158" s="84" t="s">
        <v>1028</v>
      </c>
      <c r="D158" s="13">
        <v>924862.84</v>
      </c>
      <c r="E158" s="13">
        <v>492561.87</v>
      </c>
      <c r="F158" s="13">
        <v>940348.07</v>
      </c>
      <c r="G158" s="13">
        <v>569735.98</v>
      </c>
      <c r="H158" s="13">
        <v>865993.37</v>
      </c>
      <c r="I158" s="13">
        <v>514153.21</v>
      </c>
      <c r="J158" s="13">
        <v>846422.43</v>
      </c>
      <c r="K158" s="13">
        <v>635760.86</v>
      </c>
      <c r="L158" s="13">
        <v>985737.17</v>
      </c>
      <c r="M158" s="13">
        <v>498868.68</v>
      </c>
      <c r="N158" s="13">
        <v>777155.99</v>
      </c>
      <c r="O158" s="13">
        <v>277128.42</v>
      </c>
    </row>
    <row r="159" spans="1:15" x14ac:dyDescent="0.25">
      <c r="A159" s="84" t="s">
        <v>54</v>
      </c>
      <c r="B159" s="84" t="s">
        <v>138</v>
      </c>
      <c r="C159" s="84" t="s">
        <v>1029</v>
      </c>
      <c r="D159" s="13">
        <v>441234.4</v>
      </c>
      <c r="E159" s="13">
        <v>593788.44999999995</v>
      </c>
      <c r="F159" s="13">
        <v>517855.48</v>
      </c>
      <c r="G159" s="13">
        <v>615917.68999999994</v>
      </c>
      <c r="H159" s="13">
        <v>323816.89</v>
      </c>
      <c r="I159" s="13">
        <v>693026.65</v>
      </c>
      <c r="J159" s="13">
        <v>457062.42</v>
      </c>
      <c r="K159" s="13">
        <v>411528.09</v>
      </c>
      <c r="L159" s="13">
        <v>311313.65000000002</v>
      </c>
      <c r="M159" s="13">
        <v>703526.77</v>
      </c>
      <c r="N159" s="13">
        <v>142896.37</v>
      </c>
      <c r="O159" s="13">
        <v>748742.02</v>
      </c>
    </row>
    <row r="160" spans="1:15" x14ac:dyDescent="0.25">
      <c r="A160" s="84" t="s">
        <v>54</v>
      </c>
      <c r="B160" s="84" t="s">
        <v>138</v>
      </c>
      <c r="C160" s="84" t="s">
        <v>1030</v>
      </c>
      <c r="D160" s="13">
        <v>690289.05</v>
      </c>
      <c r="E160" s="13">
        <v>545565.81000000006</v>
      </c>
      <c r="F160" s="13">
        <v>430016.71</v>
      </c>
      <c r="G160" s="13">
        <v>883877.35</v>
      </c>
      <c r="H160" s="13">
        <v>289852.11</v>
      </c>
      <c r="I160" s="13">
        <v>235571.73</v>
      </c>
      <c r="J160" s="13">
        <v>962103.17</v>
      </c>
      <c r="K160" s="13">
        <v>963610.51</v>
      </c>
      <c r="L160" s="13">
        <v>757025.47</v>
      </c>
      <c r="M160" s="13">
        <v>114859.72</v>
      </c>
      <c r="N160" s="13">
        <v>925609.25</v>
      </c>
      <c r="O160" s="13">
        <v>512124.99</v>
      </c>
    </row>
    <row r="161" spans="1:15" x14ac:dyDescent="0.25">
      <c r="A161" s="84" t="s">
        <v>54</v>
      </c>
      <c r="B161" s="84" t="s">
        <v>138</v>
      </c>
      <c r="C161" s="84" t="s">
        <v>1031</v>
      </c>
      <c r="D161" s="13">
        <v>810250.71</v>
      </c>
      <c r="E161" s="13">
        <v>543699.64</v>
      </c>
      <c r="F161" s="13">
        <v>122149.06</v>
      </c>
      <c r="G161" s="13">
        <v>235142.47</v>
      </c>
      <c r="H161" s="13">
        <v>424069.84</v>
      </c>
      <c r="I161" s="13">
        <v>963063.67</v>
      </c>
      <c r="J161" s="13">
        <v>459074.65</v>
      </c>
      <c r="K161" s="13">
        <v>778713.86</v>
      </c>
      <c r="L161" s="13">
        <v>206302.54</v>
      </c>
      <c r="M161" s="13">
        <v>489473.18</v>
      </c>
      <c r="N161" s="13">
        <v>202329.4</v>
      </c>
      <c r="O161" s="13">
        <v>927756.43</v>
      </c>
    </row>
    <row r="162" spans="1:15" x14ac:dyDescent="0.25">
      <c r="A162" s="84" t="s">
        <v>90</v>
      </c>
      <c r="B162" s="84" t="s">
        <v>139</v>
      </c>
      <c r="C162" s="84" t="s">
        <v>695</v>
      </c>
      <c r="D162" s="13">
        <v>956296.18</v>
      </c>
      <c r="E162" s="13">
        <v>412936.5</v>
      </c>
      <c r="F162" s="13">
        <v>557522.31999999995</v>
      </c>
      <c r="G162" s="13">
        <v>186611.6</v>
      </c>
      <c r="H162" s="13">
        <v>281252.45</v>
      </c>
      <c r="I162" s="13">
        <v>247603.56</v>
      </c>
      <c r="J162" s="13">
        <v>351997.97</v>
      </c>
      <c r="K162" s="13">
        <v>748544.93</v>
      </c>
      <c r="L162" s="13">
        <v>240063.27</v>
      </c>
      <c r="M162" s="13">
        <v>980075.83</v>
      </c>
      <c r="N162" s="13">
        <v>625979.32999999996</v>
      </c>
      <c r="O162" s="13">
        <v>344780.4</v>
      </c>
    </row>
    <row r="163" spans="1:15" x14ac:dyDescent="0.25">
      <c r="A163" s="84" t="s">
        <v>90</v>
      </c>
      <c r="B163" s="84" t="s">
        <v>139</v>
      </c>
      <c r="C163" s="84" t="s">
        <v>1032</v>
      </c>
      <c r="D163" s="13">
        <v>421709.46</v>
      </c>
      <c r="E163" s="13">
        <v>557197.74</v>
      </c>
      <c r="F163" s="13">
        <v>827185.42</v>
      </c>
      <c r="G163" s="13">
        <v>275746.98</v>
      </c>
      <c r="H163" s="13">
        <v>228966.24</v>
      </c>
      <c r="I163" s="13">
        <v>928759.03</v>
      </c>
      <c r="J163" s="13">
        <v>520736.36</v>
      </c>
      <c r="K163" s="13">
        <v>480531.94</v>
      </c>
      <c r="L163" s="13">
        <v>286482.90000000002</v>
      </c>
      <c r="M163" s="13">
        <v>152725.98000000001</v>
      </c>
      <c r="N163" s="13">
        <v>634038.52</v>
      </c>
      <c r="O163" s="13">
        <v>678834.66</v>
      </c>
    </row>
    <row r="164" spans="1:15" x14ac:dyDescent="0.25">
      <c r="A164" s="84" t="s">
        <v>90</v>
      </c>
      <c r="B164" s="84" t="s">
        <v>139</v>
      </c>
      <c r="C164" s="84" t="s">
        <v>656</v>
      </c>
      <c r="D164" s="13">
        <v>984717.28</v>
      </c>
      <c r="E164" s="13">
        <v>622235.52</v>
      </c>
      <c r="F164" s="13">
        <v>718566.31</v>
      </c>
      <c r="G164" s="13">
        <v>899600.23</v>
      </c>
      <c r="H164" s="13">
        <v>723403.63</v>
      </c>
      <c r="I164" s="13">
        <v>741775.72</v>
      </c>
      <c r="J164" s="13">
        <v>606308.81000000006</v>
      </c>
      <c r="K164" s="13">
        <v>514545.96</v>
      </c>
      <c r="L164" s="13">
        <v>207339.95</v>
      </c>
      <c r="M164" s="13">
        <v>472149.87</v>
      </c>
      <c r="N164" s="13">
        <v>726147.14</v>
      </c>
      <c r="O164" s="13">
        <v>184153.67</v>
      </c>
    </row>
    <row r="165" spans="1:15" x14ac:dyDescent="0.25">
      <c r="A165" s="84" t="s">
        <v>90</v>
      </c>
      <c r="B165" s="84" t="s">
        <v>139</v>
      </c>
      <c r="C165" s="84" t="s">
        <v>1033</v>
      </c>
      <c r="D165" s="13">
        <v>130245.81</v>
      </c>
      <c r="E165" s="13">
        <v>579516.31000000006</v>
      </c>
      <c r="F165" s="13">
        <v>350467.93</v>
      </c>
      <c r="G165" s="13">
        <v>514038.96</v>
      </c>
      <c r="H165" s="13">
        <v>573029.04</v>
      </c>
      <c r="I165" s="13">
        <v>475330.6</v>
      </c>
      <c r="J165" s="13">
        <v>689467.24</v>
      </c>
      <c r="K165" s="13">
        <v>502125.05</v>
      </c>
      <c r="L165" s="13">
        <v>612433.81999999995</v>
      </c>
      <c r="M165" s="13">
        <v>911352.88</v>
      </c>
      <c r="N165" s="13">
        <v>664575.75</v>
      </c>
      <c r="O165" s="13">
        <v>429621.71</v>
      </c>
    </row>
    <row r="166" spans="1:15" x14ac:dyDescent="0.25">
      <c r="A166" s="84" t="s">
        <v>90</v>
      </c>
      <c r="B166" s="84" t="s">
        <v>140</v>
      </c>
      <c r="C166" s="84" t="s">
        <v>696</v>
      </c>
      <c r="D166" s="13">
        <v>605811.51</v>
      </c>
      <c r="E166" s="13">
        <v>765253.88</v>
      </c>
      <c r="F166" s="13">
        <v>987349.48</v>
      </c>
      <c r="G166" s="13">
        <v>306672</v>
      </c>
      <c r="H166" s="13">
        <v>567850.19999999995</v>
      </c>
      <c r="I166" s="13">
        <v>557394.85</v>
      </c>
      <c r="J166" s="13">
        <v>609015.62</v>
      </c>
      <c r="K166" s="13">
        <v>320619.61</v>
      </c>
      <c r="L166" s="13">
        <v>755237.87</v>
      </c>
      <c r="M166" s="13">
        <v>493696.97</v>
      </c>
      <c r="N166" s="13">
        <v>773398.79</v>
      </c>
      <c r="O166" s="13">
        <v>205280.38</v>
      </c>
    </row>
    <row r="167" spans="1:15" x14ac:dyDescent="0.25">
      <c r="A167" s="84" t="s">
        <v>90</v>
      </c>
      <c r="B167" s="84" t="s">
        <v>140</v>
      </c>
      <c r="C167" s="84" t="s">
        <v>1034</v>
      </c>
      <c r="D167" s="13">
        <v>399403.99</v>
      </c>
      <c r="E167" s="13">
        <v>724887.77</v>
      </c>
      <c r="F167" s="13">
        <v>788479.81</v>
      </c>
      <c r="G167" s="13">
        <v>798094.06</v>
      </c>
      <c r="H167" s="13">
        <v>383277.21</v>
      </c>
      <c r="I167" s="13">
        <v>178704.09</v>
      </c>
      <c r="J167" s="13">
        <v>275795.06</v>
      </c>
      <c r="K167" s="13">
        <v>470393.75</v>
      </c>
      <c r="L167" s="13">
        <v>388210.88</v>
      </c>
      <c r="M167" s="13">
        <v>629804.32999999996</v>
      </c>
      <c r="N167" s="13">
        <v>341935.89</v>
      </c>
      <c r="O167" s="13">
        <v>759094.34</v>
      </c>
    </row>
    <row r="168" spans="1:15" x14ac:dyDescent="0.25">
      <c r="A168" s="84" t="s">
        <v>90</v>
      </c>
      <c r="B168" s="84" t="s">
        <v>140</v>
      </c>
      <c r="C168" s="84" t="s">
        <v>657</v>
      </c>
      <c r="D168" s="13">
        <v>775238.24</v>
      </c>
      <c r="E168" s="13">
        <v>398131.68</v>
      </c>
      <c r="F168" s="13">
        <v>885733.46</v>
      </c>
      <c r="G168" s="13">
        <v>167363.79999999999</v>
      </c>
      <c r="H168" s="13">
        <v>205010.61</v>
      </c>
      <c r="I168" s="13">
        <v>627381.64</v>
      </c>
      <c r="J168" s="13">
        <v>434858.27</v>
      </c>
      <c r="K168" s="13">
        <v>112185.73</v>
      </c>
      <c r="L168" s="13">
        <v>597652.77</v>
      </c>
      <c r="M168" s="13">
        <v>689781.96</v>
      </c>
      <c r="N168" s="13">
        <v>655629.4</v>
      </c>
      <c r="O168" s="13">
        <v>163065.85999999999</v>
      </c>
    </row>
    <row r="169" spans="1:15" x14ac:dyDescent="0.25">
      <c r="A169" s="84" t="s">
        <v>90</v>
      </c>
      <c r="B169" s="84" t="s">
        <v>140</v>
      </c>
      <c r="C169" s="84" t="s">
        <v>658</v>
      </c>
      <c r="D169" s="13">
        <v>905992.78</v>
      </c>
      <c r="E169" s="13">
        <v>415904.17</v>
      </c>
      <c r="F169" s="13">
        <v>943360.15</v>
      </c>
      <c r="G169" s="13">
        <v>196997.63</v>
      </c>
      <c r="H169" s="13">
        <v>819051.67</v>
      </c>
      <c r="I169" s="13">
        <v>739410.36</v>
      </c>
      <c r="J169" s="13">
        <v>352818.74</v>
      </c>
      <c r="K169" s="13">
        <v>607129.37</v>
      </c>
      <c r="L169" s="13">
        <v>309639.62</v>
      </c>
      <c r="M169" s="13">
        <v>855107.08</v>
      </c>
      <c r="N169" s="13">
        <v>927923.55</v>
      </c>
      <c r="O169" s="13">
        <v>526941.81000000006</v>
      </c>
    </row>
    <row r="170" spans="1:15" x14ac:dyDescent="0.25">
      <c r="A170" s="84" t="s">
        <v>90</v>
      </c>
      <c r="B170" s="84" t="s">
        <v>140</v>
      </c>
      <c r="C170" s="84" t="s">
        <v>1035</v>
      </c>
      <c r="D170" s="13">
        <v>736597.74</v>
      </c>
      <c r="E170" s="13">
        <v>144215.17000000001</v>
      </c>
      <c r="F170" s="13">
        <v>137222.19</v>
      </c>
      <c r="G170" s="13">
        <v>521251.61</v>
      </c>
      <c r="H170" s="13">
        <v>935072.42</v>
      </c>
      <c r="I170" s="13">
        <v>122847.01</v>
      </c>
      <c r="J170" s="13">
        <v>842865.86</v>
      </c>
      <c r="K170" s="13">
        <v>705258.11</v>
      </c>
      <c r="L170" s="13">
        <v>175702.57</v>
      </c>
      <c r="M170" s="13">
        <v>208816.06</v>
      </c>
      <c r="N170" s="13">
        <v>543810.96</v>
      </c>
      <c r="O170" s="13">
        <v>176303.28</v>
      </c>
    </row>
    <row r="171" spans="1:15" x14ac:dyDescent="0.25">
      <c r="A171" s="84" t="s">
        <v>90</v>
      </c>
      <c r="B171" s="84" t="s">
        <v>141</v>
      </c>
      <c r="C171" s="84" t="s">
        <v>697</v>
      </c>
      <c r="D171" s="13">
        <v>457205.52</v>
      </c>
      <c r="E171" s="13">
        <v>732571.12</v>
      </c>
      <c r="F171" s="13">
        <v>560477.68000000005</v>
      </c>
      <c r="G171" s="13">
        <v>172082.31</v>
      </c>
      <c r="H171" s="13">
        <v>970521.65</v>
      </c>
      <c r="I171" s="13">
        <v>775906.56</v>
      </c>
      <c r="J171" s="13">
        <v>522292.19</v>
      </c>
      <c r="K171" s="13">
        <v>143907.14000000001</v>
      </c>
      <c r="L171" s="13">
        <v>557273.57999999996</v>
      </c>
      <c r="M171" s="13">
        <v>592510.02</v>
      </c>
      <c r="N171" s="13">
        <v>589096.80000000005</v>
      </c>
      <c r="O171" s="13">
        <v>807685.11</v>
      </c>
    </row>
    <row r="172" spans="1:15" x14ac:dyDescent="0.25">
      <c r="A172" s="84" t="s">
        <v>90</v>
      </c>
      <c r="B172" s="84" t="s">
        <v>141</v>
      </c>
      <c r="C172" s="84" t="s">
        <v>1036</v>
      </c>
      <c r="D172" s="13">
        <v>365281.02</v>
      </c>
      <c r="E172" s="13">
        <v>380405.51</v>
      </c>
      <c r="F172" s="13">
        <v>883981.42</v>
      </c>
      <c r="G172" s="13">
        <v>875248.15</v>
      </c>
      <c r="H172" s="13">
        <v>936214.31</v>
      </c>
      <c r="I172" s="13">
        <v>586863.04</v>
      </c>
      <c r="J172" s="13">
        <v>346272.58</v>
      </c>
      <c r="K172" s="13">
        <v>807365.71</v>
      </c>
      <c r="L172" s="13">
        <v>554666.56999999995</v>
      </c>
      <c r="M172" s="13">
        <v>164165.24</v>
      </c>
      <c r="N172" s="13">
        <v>632245.46</v>
      </c>
      <c r="O172" s="13">
        <v>341720.95</v>
      </c>
    </row>
    <row r="173" spans="1:15" x14ac:dyDescent="0.25">
      <c r="A173" s="84" t="s">
        <v>90</v>
      </c>
      <c r="B173" s="84" t="s">
        <v>142</v>
      </c>
      <c r="C173" s="84" t="s">
        <v>698</v>
      </c>
      <c r="D173" s="13">
        <v>907331.12</v>
      </c>
      <c r="E173" s="13">
        <v>702688.79</v>
      </c>
      <c r="F173" s="13">
        <v>487932.57</v>
      </c>
      <c r="G173" s="13">
        <v>405223.69</v>
      </c>
      <c r="H173" s="13">
        <v>288762.73</v>
      </c>
      <c r="I173" s="13">
        <v>128535.93</v>
      </c>
      <c r="J173" s="13">
        <v>748856.02</v>
      </c>
      <c r="K173" s="13">
        <v>754309.23</v>
      </c>
      <c r="L173" s="13">
        <v>617674.13</v>
      </c>
      <c r="M173" s="13">
        <v>692600.05</v>
      </c>
      <c r="N173" s="13">
        <v>937836.46</v>
      </c>
      <c r="O173" s="13">
        <v>499991.6</v>
      </c>
    </row>
    <row r="174" spans="1:15" x14ac:dyDescent="0.25">
      <c r="A174" s="84" t="s">
        <v>90</v>
      </c>
      <c r="B174" s="84" t="s">
        <v>142</v>
      </c>
      <c r="C174" s="84" t="s">
        <v>1037</v>
      </c>
      <c r="D174" s="13">
        <v>453205.82</v>
      </c>
      <c r="E174" s="13">
        <v>925100.28</v>
      </c>
      <c r="F174" s="13">
        <v>314105.49</v>
      </c>
      <c r="G174" s="13">
        <v>940804.13</v>
      </c>
      <c r="H174" s="13">
        <v>268830.71999999997</v>
      </c>
      <c r="I174" s="13">
        <v>897435.28</v>
      </c>
      <c r="J174" s="13">
        <v>899250.4</v>
      </c>
      <c r="K174" s="13">
        <v>147278.54999999999</v>
      </c>
      <c r="L174" s="13">
        <v>548854.02</v>
      </c>
      <c r="M174" s="13">
        <v>205764.54</v>
      </c>
      <c r="N174" s="13">
        <v>233010.71</v>
      </c>
      <c r="O174" s="13">
        <v>862789.66</v>
      </c>
    </row>
    <row r="175" spans="1:15" x14ac:dyDescent="0.25">
      <c r="A175" s="84" t="s">
        <v>90</v>
      </c>
      <c r="B175" s="84" t="s">
        <v>142</v>
      </c>
      <c r="C175" s="84" t="s">
        <v>1038</v>
      </c>
      <c r="D175" s="13">
        <v>831047.22</v>
      </c>
      <c r="E175" s="13">
        <v>764362.6</v>
      </c>
      <c r="F175" s="13">
        <v>751683.8</v>
      </c>
      <c r="G175" s="13">
        <v>417161.58</v>
      </c>
      <c r="H175" s="13">
        <v>708509.06</v>
      </c>
      <c r="I175" s="13">
        <v>381650.87</v>
      </c>
      <c r="J175" s="13">
        <v>756046.26</v>
      </c>
      <c r="K175" s="13">
        <v>214302.1</v>
      </c>
      <c r="L175" s="13">
        <v>270089.28999999998</v>
      </c>
      <c r="M175" s="13">
        <v>777157.57</v>
      </c>
      <c r="N175" s="13">
        <v>509874.62</v>
      </c>
      <c r="O175" s="13">
        <v>633280.31000000006</v>
      </c>
    </row>
    <row r="176" spans="1:15" x14ac:dyDescent="0.25">
      <c r="A176" s="84" t="s">
        <v>90</v>
      </c>
      <c r="B176" s="84" t="s">
        <v>142</v>
      </c>
      <c r="C176" s="84" t="s">
        <v>1039</v>
      </c>
      <c r="D176" s="13">
        <v>510376.86</v>
      </c>
      <c r="E176" s="13">
        <v>658695.46</v>
      </c>
      <c r="F176" s="13">
        <v>264550.03000000003</v>
      </c>
      <c r="G176" s="13">
        <v>384929.08</v>
      </c>
      <c r="H176" s="13">
        <v>976260.39</v>
      </c>
      <c r="I176" s="13">
        <v>877978.09</v>
      </c>
      <c r="J176" s="13">
        <v>338723.56</v>
      </c>
      <c r="K176" s="13">
        <v>546566.19999999995</v>
      </c>
      <c r="L176" s="13">
        <v>449549.56</v>
      </c>
      <c r="M176" s="13">
        <v>806036.98</v>
      </c>
      <c r="N176" s="13">
        <v>462077.44</v>
      </c>
      <c r="O176" s="13">
        <v>945798.12</v>
      </c>
    </row>
    <row r="177" spans="1:15" x14ac:dyDescent="0.25">
      <c r="A177" s="84" t="s">
        <v>90</v>
      </c>
      <c r="B177" s="84" t="s">
        <v>142</v>
      </c>
      <c r="C177" s="84" t="s">
        <v>659</v>
      </c>
      <c r="D177" s="13">
        <v>672531.57</v>
      </c>
      <c r="E177" s="13">
        <v>165108.56</v>
      </c>
      <c r="F177" s="13">
        <v>836764.74</v>
      </c>
      <c r="G177" s="13">
        <v>423924.24</v>
      </c>
      <c r="H177" s="13">
        <v>157412.37</v>
      </c>
      <c r="I177" s="13">
        <v>388950.94</v>
      </c>
      <c r="J177" s="13">
        <v>438833.56</v>
      </c>
      <c r="K177" s="13">
        <v>568820.14</v>
      </c>
      <c r="L177" s="13">
        <v>516342.18</v>
      </c>
      <c r="M177" s="13">
        <v>880140.74</v>
      </c>
      <c r="N177" s="13">
        <v>775643.24</v>
      </c>
      <c r="O177" s="13">
        <v>113810.75</v>
      </c>
    </row>
    <row r="178" spans="1:15" x14ac:dyDescent="0.25">
      <c r="A178" s="84" t="s">
        <v>90</v>
      </c>
      <c r="B178" s="84" t="s">
        <v>142</v>
      </c>
      <c r="C178" s="84" t="s">
        <v>1040</v>
      </c>
      <c r="D178" s="13">
        <v>860535.52</v>
      </c>
      <c r="E178" s="13">
        <v>761399.27</v>
      </c>
      <c r="F178" s="13">
        <v>943478.04</v>
      </c>
      <c r="G178" s="13">
        <v>958969.45</v>
      </c>
      <c r="H178" s="13">
        <v>484402.34</v>
      </c>
      <c r="I178" s="13">
        <v>159393.44</v>
      </c>
      <c r="J178" s="13">
        <v>986943.47</v>
      </c>
      <c r="K178" s="13">
        <v>697496.47</v>
      </c>
      <c r="L178" s="13">
        <v>356478.52</v>
      </c>
      <c r="M178" s="13">
        <v>184983.2</v>
      </c>
      <c r="N178" s="13">
        <v>477023.71</v>
      </c>
      <c r="O178" s="13">
        <v>144809.23000000001</v>
      </c>
    </row>
    <row r="179" spans="1:15" x14ac:dyDescent="0.25">
      <c r="A179" s="84" t="s">
        <v>90</v>
      </c>
      <c r="B179" s="84" t="s">
        <v>142</v>
      </c>
      <c r="C179" s="84" t="s">
        <v>1041</v>
      </c>
      <c r="D179" s="13">
        <v>589283.30000000005</v>
      </c>
      <c r="E179" s="13">
        <v>892646.24</v>
      </c>
      <c r="F179" s="13">
        <v>661197.93000000005</v>
      </c>
      <c r="G179" s="13">
        <v>708425.93</v>
      </c>
      <c r="H179" s="13">
        <v>250248.17</v>
      </c>
      <c r="I179" s="13">
        <v>862025.45</v>
      </c>
      <c r="J179" s="13">
        <v>562087.04</v>
      </c>
      <c r="K179" s="13">
        <v>788973.05</v>
      </c>
      <c r="L179" s="13">
        <v>189972.38</v>
      </c>
      <c r="M179" s="13">
        <v>391740.94</v>
      </c>
      <c r="N179" s="13">
        <v>852516.12</v>
      </c>
      <c r="O179" s="13">
        <v>176868.96</v>
      </c>
    </row>
    <row r="180" spans="1:15" x14ac:dyDescent="0.25">
      <c r="A180" s="84" t="s">
        <v>90</v>
      </c>
      <c r="B180" s="84" t="s">
        <v>142</v>
      </c>
      <c r="C180" s="84" t="s">
        <v>1042</v>
      </c>
      <c r="D180" s="13">
        <v>933508.72</v>
      </c>
      <c r="E180" s="13">
        <v>952662.43</v>
      </c>
      <c r="F180" s="13">
        <v>534108.6</v>
      </c>
      <c r="G180" s="13">
        <v>286257.59000000003</v>
      </c>
      <c r="H180" s="13">
        <v>902996.07</v>
      </c>
      <c r="I180" s="13">
        <v>229195.27</v>
      </c>
      <c r="J180" s="13">
        <v>654511.81999999995</v>
      </c>
      <c r="K180" s="13">
        <v>737181</v>
      </c>
      <c r="L180" s="13">
        <v>247318.64</v>
      </c>
      <c r="M180" s="13">
        <v>127140.65</v>
      </c>
      <c r="N180" s="13">
        <v>642752.03</v>
      </c>
      <c r="O180" s="13">
        <v>283878.5</v>
      </c>
    </row>
    <row r="181" spans="1:15" x14ac:dyDescent="0.25">
      <c r="A181" s="84" t="s">
        <v>90</v>
      </c>
      <c r="B181" s="84" t="s">
        <v>142</v>
      </c>
      <c r="C181" s="84" t="s">
        <v>1043</v>
      </c>
      <c r="D181" s="13">
        <v>755881.28</v>
      </c>
      <c r="E181" s="13">
        <v>517638.48</v>
      </c>
      <c r="F181" s="13">
        <v>450367.58</v>
      </c>
      <c r="G181" s="13">
        <v>178174.13</v>
      </c>
      <c r="H181" s="13">
        <v>300670.13</v>
      </c>
      <c r="I181" s="13">
        <v>335477.94</v>
      </c>
      <c r="J181" s="13">
        <v>783686.95</v>
      </c>
      <c r="K181" s="13">
        <v>502666.93</v>
      </c>
      <c r="L181" s="13">
        <v>309459.92</v>
      </c>
      <c r="M181" s="13">
        <v>256369.07</v>
      </c>
      <c r="N181" s="13">
        <v>242044.5</v>
      </c>
      <c r="O181" s="13">
        <v>849124.75</v>
      </c>
    </row>
    <row r="182" spans="1:15" x14ac:dyDescent="0.25">
      <c r="A182" s="84" t="s">
        <v>90</v>
      </c>
      <c r="B182" s="84" t="s">
        <v>142</v>
      </c>
      <c r="C182" s="84" t="s">
        <v>660</v>
      </c>
      <c r="D182" s="13">
        <v>980880.08</v>
      </c>
      <c r="E182" s="13">
        <v>134599.57</v>
      </c>
      <c r="F182" s="13">
        <v>994143.05</v>
      </c>
      <c r="G182" s="13">
        <v>363799.7</v>
      </c>
      <c r="H182" s="13">
        <v>881715.21</v>
      </c>
      <c r="I182" s="13">
        <v>981682.89</v>
      </c>
      <c r="J182" s="13">
        <v>780965.81</v>
      </c>
      <c r="K182" s="13">
        <v>340239.67</v>
      </c>
      <c r="L182" s="13">
        <v>633162.82999999996</v>
      </c>
      <c r="M182" s="13">
        <v>743012.47</v>
      </c>
      <c r="N182" s="13">
        <v>614390.81000000006</v>
      </c>
      <c r="O182" s="13">
        <v>983358.2</v>
      </c>
    </row>
    <row r="183" spans="1:15" x14ac:dyDescent="0.25">
      <c r="A183" s="84" t="s">
        <v>90</v>
      </c>
      <c r="B183" s="84" t="s">
        <v>142</v>
      </c>
      <c r="C183" s="84" t="s">
        <v>1044</v>
      </c>
      <c r="D183" s="13">
        <v>851535.3</v>
      </c>
      <c r="E183" s="13">
        <v>766707.02</v>
      </c>
      <c r="F183" s="13">
        <v>182710.19</v>
      </c>
      <c r="G183" s="13">
        <v>884516.78</v>
      </c>
      <c r="H183" s="13">
        <v>181183.08</v>
      </c>
      <c r="I183" s="13">
        <v>369763.87</v>
      </c>
      <c r="J183" s="13">
        <v>989374.91</v>
      </c>
      <c r="K183" s="13">
        <v>786936.45</v>
      </c>
      <c r="L183" s="13">
        <v>845215.14</v>
      </c>
      <c r="M183" s="13">
        <v>947509.92</v>
      </c>
      <c r="N183" s="13">
        <v>188512.67</v>
      </c>
      <c r="O183" s="13">
        <v>633047.81999999995</v>
      </c>
    </row>
    <row r="184" spans="1:15" x14ac:dyDescent="0.25">
      <c r="A184" s="84" t="s">
        <v>90</v>
      </c>
      <c r="B184" s="84" t="s">
        <v>142</v>
      </c>
      <c r="C184" s="84" t="s">
        <v>1045</v>
      </c>
      <c r="D184" s="13">
        <v>849887.64</v>
      </c>
      <c r="E184" s="13">
        <v>199096.38</v>
      </c>
      <c r="F184" s="13">
        <v>205457.18</v>
      </c>
      <c r="G184" s="13">
        <v>562966.15</v>
      </c>
      <c r="H184" s="13">
        <v>589640.17000000004</v>
      </c>
      <c r="I184" s="13">
        <v>132016.79999999999</v>
      </c>
      <c r="J184" s="13">
        <v>771541.8</v>
      </c>
      <c r="K184" s="13">
        <v>828680.33</v>
      </c>
      <c r="L184" s="13">
        <v>895789.05</v>
      </c>
      <c r="M184" s="13">
        <v>896131.48</v>
      </c>
      <c r="N184" s="13">
        <v>601423.68999999994</v>
      </c>
      <c r="O184" s="13">
        <v>349521.18</v>
      </c>
    </row>
    <row r="185" spans="1:15" x14ac:dyDescent="0.25">
      <c r="A185" s="84" t="s">
        <v>90</v>
      </c>
      <c r="B185" s="84" t="s">
        <v>142</v>
      </c>
      <c r="C185" s="84" t="s">
        <v>1046</v>
      </c>
      <c r="D185" s="13">
        <v>287770.63</v>
      </c>
      <c r="E185" s="13">
        <v>753735.61</v>
      </c>
      <c r="F185" s="13">
        <v>123439.55</v>
      </c>
      <c r="G185" s="13">
        <v>252645.83</v>
      </c>
      <c r="H185" s="13">
        <v>288413.88</v>
      </c>
      <c r="I185" s="13">
        <v>246407.67999999999</v>
      </c>
      <c r="J185" s="13">
        <v>239846</v>
      </c>
      <c r="K185" s="13">
        <v>603432.43999999994</v>
      </c>
      <c r="L185" s="13">
        <v>333725.42</v>
      </c>
      <c r="M185" s="13">
        <v>621166.18000000005</v>
      </c>
      <c r="N185" s="13">
        <v>832359.41</v>
      </c>
      <c r="O185" s="13">
        <v>281827.44</v>
      </c>
    </row>
    <row r="186" spans="1:15" x14ac:dyDescent="0.25">
      <c r="A186" s="84" t="s">
        <v>90</v>
      </c>
      <c r="B186" s="84" t="s">
        <v>142</v>
      </c>
      <c r="C186" s="84" t="s">
        <v>1047</v>
      </c>
      <c r="D186" s="13">
        <v>518146.5</v>
      </c>
      <c r="E186" s="13">
        <v>911475.32</v>
      </c>
      <c r="F186" s="13">
        <v>597513.24</v>
      </c>
      <c r="G186" s="13">
        <v>904433.61</v>
      </c>
      <c r="H186" s="13">
        <v>871933.25</v>
      </c>
      <c r="I186" s="13">
        <v>565425.93000000005</v>
      </c>
      <c r="J186" s="13">
        <v>615278.04</v>
      </c>
      <c r="K186" s="13">
        <v>975909.09</v>
      </c>
      <c r="L186" s="13">
        <v>617104.23</v>
      </c>
      <c r="M186" s="13">
        <v>247548.72</v>
      </c>
      <c r="N186" s="13">
        <v>851081.32</v>
      </c>
      <c r="O186" s="13">
        <v>381840.87</v>
      </c>
    </row>
    <row r="187" spans="1:15" x14ac:dyDescent="0.25">
      <c r="A187" s="84" t="s">
        <v>90</v>
      </c>
      <c r="B187" s="84" t="s">
        <v>142</v>
      </c>
      <c r="C187" s="84" t="s">
        <v>1048</v>
      </c>
      <c r="D187" s="13">
        <v>750017.63</v>
      </c>
      <c r="E187" s="13">
        <v>185340.11</v>
      </c>
      <c r="F187" s="13">
        <v>379178.69</v>
      </c>
      <c r="G187" s="13">
        <v>612256.9</v>
      </c>
      <c r="H187" s="13">
        <v>559842.51</v>
      </c>
      <c r="I187" s="13">
        <v>259542.02</v>
      </c>
      <c r="J187" s="13">
        <v>226816.75</v>
      </c>
      <c r="K187" s="13">
        <v>373493.98</v>
      </c>
      <c r="L187" s="13">
        <v>144345.85</v>
      </c>
      <c r="M187" s="13">
        <v>969139.72</v>
      </c>
      <c r="N187" s="13">
        <v>158377.54999999999</v>
      </c>
      <c r="O187" s="13">
        <v>773140.58</v>
      </c>
    </row>
    <row r="188" spans="1:15" x14ac:dyDescent="0.25">
      <c r="A188" s="84" t="s">
        <v>90</v>
      </c>
      <c r="B188" s="84" t="s">
        <v>142</v>
      </c>
      <c r="C188" s="84" t="s">
        <v>1049</v>
      </c>
      <c r="D188" s="13">
        <v>331380.61</v>
      </c>
      <c r="E188" s="13">
        <v>158212.51999999999</v>
      </c>
      <c r="F188" s="13">
        <v>347996.3</v>
      </c>
      <c r="G188" s="13">
        <v>461758.45</v>
      </c>
      <c r="H188" s="13">
        <v>800014.1</v>
      </c>
      <c r="I188" s="13">
        <v>728051.66</v>
      </c>
      <c r="J188" s="13">
        <v>611681.72</v>
      </c>
      <c r="K188" s="13">
        <v>928384.72</v>
      </c>
      <c r="L188" s="13">
        <v>902678</v>
      </c>
      <c r="M188" s="13">
        <v>189973.75</v>
      </c>
      <c r="N188" s="13">
        <v>565471.59</v>
      </c>
      <c r="O188" s="13">
        <v>337115.87</v>
      </c>
    </row>
    <row r="189" spans="1:15" x14ac:dyDescent="0.25">
      <c r="A189" s="84" t="s">
        <v>90</v>
      </c>
      <c r="B189" s="84" t="s">
        <v>142</v>
      </c>
      <c r="C189" s="84" t="s">
        <v>661</v>
      </c>
      <c r="D189" s="13">
        <v>435941.2</v>
      </c>
      <c r="E189" s="13">
        <v>854688.98</v>
      </c>
      <c r="F189" s="13">
        <v>960123.46</v>
      </c>
      <c r="G189" s="13">
        <v>524907.18999999994</v>
      </c>
      <c r="H189" s="13">
        <v>901890.58</v>
      </c>
      <c r="I189" s="13">
        <v>571764.06000000006</v>
      </c>
      <c r="J189" s="13">
        <v>229045.41</v>
      </c>
      <c r="K189" s="13">
        <v>957483.69</v>
      </c>
      <c r="L189" s="13">
        <v>748424.01</v>
      </c>
      <c r="M189" s="13">
        <v>422556.59</v>
      </c>
      <c r="N189" s="13">
        <v>136521.29999999999</v>
      </c>
      <c r="O189" s="13">
        <v>960752.55</v>
      </c>
    </row>
    <row r="190" spans="1:15" x14ac:dyDescent="0.25">
      <c r="A190" s="84" t="s">
        <v>90</v>
      </c>
      <c r="B190" s="84" t="s">
        <v>142</v>
      </c>
      <c r="C190" s="84" t="s">
        <v>1050</v>
      </c>
      <c r="D190" s="13">
        <v>617493.21</v>
      </c>
      <c r="E190" s="13">
        <v>569184.18999999994</v>
      </c>
      <c r="F190" s="13">
        <v>947956.6</v>
      </c>
      <c r="G190" s="13">
        <v>832751.99</v>
      </c>
      <c r="H190" s="13">
        <v>732387.17</v>
      </c>
      <c r="I190" s="13">
        <v>153153.04</v>
      </c>
      <c r="J190" s="13">
        <v>682214.16</v>
      </c>
      <c r="K190" s="13">
        <v>750844.19</v>
      </c>
      <c r="L190" s="13">
        <v>761031.15</v>
      </c>
      <c r="M190" s="13">
        <v>974594.66</v>
      </c>
      <c r="N190" s="13">
        <v>757967.66</v>
      </c>
      <c r="O190" s="13">
        <v>164330.51</v>
      </c>
    </row>
    <row r="191" spans="1:15" x14ac:dyDescent="0.25">
      <c r="A191" s="84" t="s">
        <v>90</v>
      </c>
      <c r="B191" s="84" t="s">
        <v>143</v>
      </c>
      <c r="C191" s="84" t="s">
        <v>699</v>
      </c>
      <c r="D191" s="13">
        <v>147987.14000000001</v>
      </c>
      <c r="E191" s="13">
        <v>419098.25</v>
      </c>
      <c r="F191" s="13">
        <v>205190.62</v>
      </c>
      <c r="G191" s="13">
        <v>506691.43</v>
      </c>
      <c r="H191" s="13">
        <v>477036.79999999999</v>
      </c>
      <c r="I191" s="13">
        <v>984487.39</v>
      </c>
      <c r="J191" s="13">
        <v>120701.5</v>
      </c>
      <c r="K191" s="13">
        <v>786717.6</v>
      </c>
      <c r="L191" s="13">
        <v>904537.95</v>
      </c>
      <c r="M191" s="13">
        <v>886474.47</v>
      </c>
      <c r="N191" s="13">
        <v>256955.95</v>
      </c>
      <c r="O191" s="13">
        <v>880307.97</v>
      </c>
    </row>
    <row r="192" spans="1:15" x14ac:dyDescent="0.25">
      <c r="A192" s="84" t="s">
        <v>90</v>
      </c>
      <c r="B192" s="84" t="s">
        <v>143</v>
      </c>
      <c r="C192" s="84" t="s">
        <v>1051</v>
      </c>
      <c r="D192" s="13">
        <v>939910.01</v>
      </c>
      <c r="E192" s="13">
        <v>669649.64</v>
      </c>
      <c r="F192" s="13">
        <v>273276.46999999997</v>
      </c>
      <c r="G192" s="13">
        <v>268630.33</v>
      </c>
      <c r="H192" s="13">
        <v>910050.18</v>
      </c>
      <c r="I192" s="13">
        <v>132012.23000000001</v>
      </c>
      <c r="J192" s="13">
        <v>187292.19</v>
      </c>
      <c r="K192" s="13">
        <v>912738.93</v>
      </c>
      <c r="L192" s="13">
        <v>699421</v>
      </c>
      <c r="M192" s="13">
        <v>711165.11</v>
      </c>
      <c r="N192" s="13">
        <v>299559.73</v>
      </c>
      <c r="O192" s="13">
        <v>679474.58</v>
      </c>
    </row>
    <row r="193" spans="1:15" x14ac:dyDescent="0.25">
      <c r="A193" s="84" t="s">
        <v>90</v>
      </c>
      <c r="B193" s="84" t="s">
        <v>143</v>
      </c>
      <c r="C193" s="84" t="s">
        <v>1052</v>
      </c>
      <c r="D193" s="13">
        <v>135435.73000000001</v>
      </c>
      <c r="E193" s="13">
        <v>957039.55</v>
      </c>
      <c r="F193" s="13">
        <v>448576.22</v>
      </c>
      <c r="G193" s="13">
        <v>522963.52</v>
      </c>
      <c r="H193" s="13">
        <v>463774.91</v>
      </c>
      <c r="I193" s="13">
        <v>304143.42</v>
      </c>
      <c r="J193" s="13">
        <v>660041.16</v>
      </c>
      <c r="K193" s="13">
        <v>141683.53</v>
      </c>
      <c r="L193" s="13">
        <v>192885.45</v>
      </c>
      <c r="M193" s="13">
        <v>212846.79</v>
      </c>
      <c r="N193" s="13">
        <v>204324.22</v>
      </c>
      <c r="O193" s="13">
        <v>171187.04</v>
      </c>
    </row>
    <row r="194" spans="1:15" x14ac:dyDescent="0.25">
      <c r="A194" s="84" t="s">
        <v>90</v>
      </c>
      <c r="B194" s="84" t="s">
        <v>143</v>
      </c>
      <c r="C194" s="84" t="s">
        <v>1053</v>
      </c>
      <c r="D194" s="13">
        <v>676501.14</v>
      </c>
      <c r="E194" s="13">
        <v>799857.52</v>
      </c>
      <c r="F194" s="13">
        <v>872003.3</v>
      </c>
      <c r="G194" s="13">
        <v>639856.44999999995</v>
      </c>
      <c r="H194" s="13">
        <v>514416.63</v>
      </c>
      <c r="I194" s="13">
        <v>792539.78</v>
      </c>
      <c r="J194" s="13">
        <v>344670.88</v>
      </c>
      <c r="K194" s="13">
        <v>593670.77</v>
      </c>
      <c r="L194" s="13">
        <v>140602.56</v>
      </c>
      <c r="M194" s="13">
        <v>852908.31</v>
      </c>
      <c r="N194" s="13">
        <v>743045</v>
      </c>
      <c r="O194" s="13">
        <v>387957.01</v>
      </c>
    </row>
    <row r="195" spans="1:15" x14ac:dyDescent="0.25">
      <c r="A195" s="84" t="s">
        <v>90</v>
      </c>
      <c r="B195" s="84" t="s">
        <v>143</v>
      </c>
      <c r="C195" s="84" t="s">
        <v>1054</v>
      </c>
      <c r="D195" s="13">
        <v>548629.18000000005</v>
      </c>
      <c r="E195" s="13">
        <v>702824.69</v>
      </c>
      <c r="F195" s="13">
        <v>476856.17</v>
      </c>
      <c r="G195" s="13">
        <v>256589.24</v>
      </c>
      <c r="H195" s="13">
        <v>382963.63</v>
      </c>
      <c r="I195" s="13">
        <v>238874.23</v>
      </c>
      <c r="J195" s="13">
        <v>198611.44</v>
      </c>
      <c r="K195" s="13">
        <v>270623.77</v>
      </c>
      <c r="L195" s="13">
        <v>147552.07</v>
      </c>
      <c r="M195" s="13">
        <v>457267.95</v>
      </c>
      <c r="N195" s="13">
        <v>762824.33</v>
      </c>
      <c r="O195" s="13">
        <v>157217.65</v>
      </c>
    </row>
    <row r="196" spans="1:15" x14ac:dyDescent="0.25">
      <c r="A196" s="84" t="s">
        <v>90</v>
      </c>
      <c r="B196" s="84" t="s">
        <v>143</v>
      </c>
      <c r="C196" s="84" t="s">
        <v>1055</v>
      </c>
      <c r="D196" s="13">
        <v>770509.97</v>
      </c>
      <c r="E196" s="13">
        <v>687141.7</v>
      </c>
      <c r="F196" s="13">
        <v>307180.95</v>
      </c>
      <c r="G196" s="13">
        <v>189562.76</v>
      </c>
      <c r="H196" s="13">
        <v>368087.24</v>
      </c>
      <c r="I196" s="13">
        <v>408620.57</v>
      </c>
      <c r="J196" s="13">
        <v>591201.93000000005</v>
      </c>
      <c r="K196" s="13">
        <v>456597.94</v>
      </c>
      <c r="L196" s="13">
        <v>541458.68000000005</v>
      </c>
      <c r="M196" s="13">
        <v>794546.2</v>
      </c>
      <c r="N196" s="13">
        <v>428017.79</v>
      </c>
      <c r="O196" s="13">
        <v>203581.74</v>
      </c>
    </row>
    <row r="197" spans="1:15" x14ac:dyDescent="0.25">
      <c r="A197" s="84" t="s">
        <v>90</v>
      </c>
      <c r="B197" s="84" t="s">
        <v>144</v>
      </c>
      <c r="C197" s="84" t="s">
        <v>700</v>
      </c>
      <c r="D197" s="13">
        <v>344052.37</v>
      </c>
      <c r="E197" s="13">
        <v>269553.90999999997</v>
      </c>
      <c r="F197" s="13">
        <v>936035.67</v>
      </c>
      <c r="G197" s="13">
        <v>116151.18</v>
      </c>
      <c r="H197" s="13">
        <v>521034.86</v>
      </c>
      <c r="I197" s="13">
        <v>898839.3</v>
      </c>
      <c r="J197" s="13">
        <v>281567.34000000003</v>
      </c>
      <c r="K197" s="13">
        <v>578637.88</v>
      </c>
      <c r="L197" s="13">
        <v>969976.18</v>
      </c>
      <c r="M197" s="13">
        <v>402219.55</v>
      </c>
      <c r="N197" s="13">
        <v>533499.66</v>
      </c>
      <c r="O197" s="13">
        <v>727311</v>
      </c>
    </row>
    <row r="198" spans="1:15" x14ac:dyDescent="0.25">
      <c r="A198" s="84" t="s">
        <v>90</v>
      </c>
      <c r="B198" s="84" t="s">
        <v>91</v>
      </c>
      <c r="C198" s="84" t="s">
        <v>701</v>
      </c>
      <c r="D198" s="13">
        <v>537373.14</v>
      </c>
      <c r="E198" s="13">
        <v>111985.1</v>
      </c>
      <c r="F198" s="13">
        <v>404163.47</v>
      </c>
      <c r="G198" s="13">
        <v>322874.2</v>
      </c>
      <c r="H198" s="13">
        <v>514661.45</v>
      </c>
      <c r="I198" s="13">
        <v>749111.58</v>
      </c>
      <c r="J198" s="13">
        <v>235834.97</v>
      </c>
      <c r="K198" s="13">
        <v>175978.79</v>
      </c>
      <c r="L198" s="13">
        <v>777113.35</v>
      </c>
      <c r="M198" s="13">
        <v>557867.66</v>
      </c>
      <c r="N198" s="13">
        <v>209837.72</v>
      </c>
      <c r="O198" s="13">
        <v>336654.83</v>
      </c>
    </row>
    <row r="199" spans="1:15" x14ac:dyDescent="0.25">
      <c r="A199" s="84" t="s">
        <v>90</v>
      </c>
      <c r="B199" s="84" t="s">
        <v>91</v>
      </c>
      <c r="C199" s="84" t="s">
        <v>1056</v>
      </c>
      <c r="D199" s="13">
        <v>198098.1</v>
      </c>
      <c r="E199" s="13">
        <v>457064.37</v>
      </c>
      <c r="F199" s="13">
        <v>466919.63</v>
      </c>
      <c r="G199" s="13">
        <v>314266.5</v>
      </c>
      <c r="H199" s="13">
        <v>839828.75</v>
      </c>
      <c r="I199" s="13">
        <v>391002.26</v>
      </c>
      <c r="J199" s="13">
        <v>570520.62</v>
      </c>
      <c r="K199" s="13">
        <v>547130.76</v>
      </c>
      <c r="L199" s="13">
        <v>919110.77</v>
      </c>
      <c r="M199" s="13">
        <v>901751.83</v>
      </c>
      <c r="N199" s="13">
        <v>140909.72</v>
      </c>
      <c r="O199" s="13">
        <v>684750.91</v>
      </c>
    </row>
    <row r="200" spans="1:15" x14ac:dyDescent="0.25">
      <c r="A200" s="84" t="s">
        <v>90</v>
      </c>
      <c r="B200" s="84" t="s">
        <v>91</v>
      </c>
      <c r="C200" s="84" t="s">
        <v>1057</v>
      </c>
      <c r="D200" s="13">
        <v>375776.74</v>
      </c>
      <c r="E200" s="13">
        <v>407403.66</v>
      </c>
      <c r="F200" s="13">
        <v>580635.32999999996</v>
      </c>
      <c r="G200" s="13">
        <v>119663.85</v>
      </c>
      <c r="H200" s="13">
        <v>991474.41</v>
      </c>
      <c r="I200" s="13">
        <v>723899.77</v>
      </c>
      <c r="J200" s="13">
        <v>194449.55</v>
      </c>
      <c r="K200" s="13">
        <v>276665.55</v>
      </c>
      <c r="L200" s="13">
        <v>953053.25</v>
      </c>
      <c r="M200" s="13">
        <v>142896.73000000001</v>
      </c>
      <c r="N200" s="13">
        <v>995883.67</v>
      </c>
      <c r="O200" s="13">
        <v>304821.94</v>
      </c>
    </row>
    <row r="201" spans="1:15" x14ac:dyDescent="0.25">
      <c r="A201" s="84" t="s">
        <v>58</v>
      </c>
      <c r="B201" s="84" t="s">
        <v>145</v>
      </c>
      <c r="C201" s="84" t="s">
        <v>146</v>
      </c>
      <c r="D201" s="13">
        <v>157595.29</v>
      </c>
      <c r="E201" s="13">
        <v>128415.33</v>
      </c>
      <c r="F201" s="13">
        <v>659640.86</v>
      </c>
      <c r="G201" s="13">
        <v>532380.51</v>
      </c>
      <c r="H201" s="13">
        <v>871002.21</v>
      </c>
      <c r="I201" s="13">
        <v>886246.9</v>
      </c>
      <c r="J201" s="13">
        <v>236420.78</v>
      </c>
      <c r="K201" s="13">
        <v>743157.83</v>
      </c>
      <c r="L201" s="13">
        <v>247289.13</v>
      </c>
      <c r="M201" s="13">
        <v>912733.91</v>
      </c>
      <c r="N201" s="13">
        <v>900826.77</v>
      </c>
      <c r="O201" s="13">
        <v>113077.18</v>
      </c>
    </row>
    <row r="202" spans="1:15" x14ac:dyDescent="0.25">
      <c r="A202" s="84" t="s">
        <v>58</v>
      </c>
      <c r="B202" s="84" t="s">
        <v>145</v>
      </c>
      <c r="C202" s="84" t="s">
        <v>147</v>
      </c>
      <c r="D202" s="13">
        <v>188386.67</v>
      </c>
      <c r="E202" s="13">
        <v>798409.82</v>
      </c>
      <c r="F202" s="13">
        <v>431047.75</v>
      </c>
      <c r="G202" s="13">
        <v>784771.39</v>
      </c>
      <c r="H202" s="13">
        <v>278543.51</v>
      </c>
      <c r="I202" s="13">
        <v>871974.82</v>
      </c>
      <c r="J202" s="13">
        <v>827437.36</v>
      </c>
      <c r="K202" s="13">
        <v>526586.59</v>
      </c>
      <c r="L202" s="13">
        <v>537142</v>
      </c>
      <c r="M202" s="13">
        <v>391182.5</v>
      </c>
      <c r="N202" s="13">
        <v>327837.17</v>
      </c>
      <c r="O202" s="13">
        <v>645255.17000000004</v>
      </c>
    </row>
    <row r="203" spans="1:15" x14ac:dyDescent="0.25">
      <c r="A203" s="84" t="s">
        <v>58</v>
      </c>
      <c r="B203" s="84" t="s">
        <v>145</v>
      </c>
      <c r="C203" s="84" t="s">
        <v>148</v>
      </c>
      <c r="D203" s="13">
        <v>864499.02</v>
      </c>
      <c r="E203" s="13">
        <v>504982.73</v>
      </c>
      <c r="F203" s="13">
        <v>272141.74</v>
      </c>
      <c r="G203" s="13">
        <v>425854.47</v>
      </c>
      <c r="H203" s="13">
        <v>952148.53</v>
      </c>
      <c r="I203" s="13">
        <v>193587.89</v>
      </c>
      <c r="J203" s="13">
        <v>553307.77</v>
      </c>
      <c r="K203" s="13">
        <v>446463.33</v>
      </c>
      <c r="L203" s="13">
        <v>363700.56</v>
      </c>
      <c r="M203" s="13">
        <v>632847.39</v>
      </c>
      <c r="N203" s="13">
        <v>502559.16</v>
      </c>
      <c r="O203" s="13">
        <v>599711.86</v>
      </c>
    </row>
    <row r="204" spans="1:15" x14ac:dyDescent="0.25">
      <c r="A204" s="84" t="s">
        <v>58</v>
      </c>
      <c r="B204" s="84" t="s">
        <v>145</v>
      </c>
      <c r="C204" s="84" t="s">
        <v>149</v>
      </c>
      <c r="D204" s="13">
        <v>787893.05</v>
      </c>
      <c r="E204" s="13">
        <v>838501.33</v>
      </c>
      <c r="F204" s="13">
        <v>810158.27</v>
      </c>
      <c r="G204" s="13">
        <v>354831.19</v>
      </c>
      <c r="H204" s="13">
        <v>213696.4</v>
      </c>
      <c r="I204" s="13">
        <v>344465.5</v>
      </c>
      <c r="J204" s="13">
        <v>448200.08</v>
      </c>
      <c r="K204" s="13">
        <v>616655.85</v>
      </c>
      <c r="L204" s="13">
        <v>930785.44</v>
      </c>
      <c r="M204" s="13">
        <v>332787.96999999997</v>
      </c>
      <c r="N204" s="13">
        <v>352628.04</v>
      </c>
      <c r="O204" s="13">
        <v>988585.81</v>
      </c>
    </row>
    <row r="205" spans="1:15" x14ac:dyDescent="0.25">
      <c r="A205" s="84" t="s">
        <v>58</v>
      </c>
      <c r="B205" s="84" t="s">
        <v>145</v>
      </c>
      <c r="C205" s="84" t="s">
        <v>150</v>
      </c>
      <c r="D205" s="13">
        <v>373952.32</v>
      </c>
      <c r="E205" s="13">
        <v>555233.28000000003</v>
      </c>
      <c r="F205" s="13">
        <v>820781.94</v>
      </c>
      <c r="G205" s="13">
        <v>931897.71</v>
      </c>
      <c r="H205" s="13">
        <v>229391.98</v>
      </c>
      <c r="I205" s="13">
        <v>885250.46</v>
      </c>
      <c r="J205" s="13">
        <v>893786.63</v>
      </c>
      <c r="K205" s="13">
        <v>266291.03000000003</v>
      </c>
      <c r="L205" s="13">
        <v>890679.37</v>
      </c>
      <c r="M205" s="13">
        <v>604639.28</v>
      </c>
      <c r="N205" s="13">
        <v>807355.87</v>
      </c>
      <c r="O205" s="13">
        <v>785957.74</v>
      </c>
    </row>
    <row r="206" spans="1:15" x14ac:dyDescent="0.25">
      <c r="A206" s="84" t="s">
        <v>58</v>
      </c>
      <c r="B206" s="84" t="s">
        <v>145</v>
      </c>
      <c r="C206" s="84" t="s">
        <v>1058</v>
      </c>
      <c r="D206" s="13">
        <v>336884.4</v>
      </c>
      <c r="E206" s="13">
        <v>361600.19</v>
      </c>
      <c r="F206" s="13">
        <v>824706.01</v>
      </c>
      <c r="G206" s="13">
        <v>779250.92</v>
      </c>
      <c r="H206" s="13">
        <v>196232.52</v>
      </c>
      <c r="I206" s="13">
        <v>642479.13</v>
      </c>
      <c r="J206" s="13">
        <v>480074.14</v>
      </c>
      <c r="K206" s="13">
        <v>296402.44</v>
      </c>
      <c r="L206" s="13">
        <v>212763.56</v>
      </c>
      <c r="M206" s="13">
        <v>290011.24</v>
      </c>
      <c r="N206" s="13">
        <v>309627.40999999997</v>
      </c>
      <c r="O206" s="13">
        <v>655728.06999999995</v>
      </c>
    </row>
    <row r="207" spans="1:15" x14ac:dyDescent="0.25">
      <c r="A207" s="84" t="s">
        <v>58</v>
      </c>
      <c r="B207" s="84" t="s">
        <v>145</v>
      </c>
      <c r="C207" s="84" t="s">
        <v>1059</v>
      </c>
      <c r="D207" s="13">
        <v>252282.94</v>
      </c>
      <c r="E207" s="13">
        <v>940367.49</v>
      </c>
      <c r="F207" s="13">
        <v>869475.42</v>
      </c>
      <c r="G207" s="13">
        <v>129265.65</v>
      </c>
      <c r="H207" s="13">
        <v>500358.43</v>
      </c>
      <c r="I207" s="13">
        <v>939275.1</v>
      </c>
      <c r="J207" s="13">
        <v>885003.09</v>
      </c>
      <c r="K207" s="13">
        <v>160657.88</v>
      </c>
      <c r="L207" s="13">
        <v>791520.58</v>
      </c>
      <c r="M207" s="13">
        <v>931265.52</v>
      </c>
      <c r="N207" s="13">
        <v>490149.39</v>
      </c>
      <c r="O207" s="13">
        <v>921246.53</v>
      </c>
    </row>
    <row r="208" spans="1:15" x14ac:dyDescent="0.25">
      <c r="A208" s="84" t="s">
        <v>58</v>
      </c>
      <c r="B208" s="84" t="s">
        <v>145</v>
      </c>
      <c r="C208" s="84" t="s">
        <v>1060</v>
      </c>
      <c r="D208" s="13">
        <v>432011.22</v>
      </c>
      <c r="E208" s="13">
        <v>523914.63</v>
      </c>
      <c r="F208" s="13">
        <v>145069.99</v>
      </c>
      <c r="G208" s="13">
        <v>724393.43</v>
      </c>
      <c r="H208" s="13">
        <v>779864.11</v>
      </c>
      <c r="I208" s="13">
        <v>724289.88</v>
      </c>
      <c r="J208" s="13">
        <v>488311.86</v>
      </c>
      <c r="K208" s="13">
        <v>308901.46999999997</v>
      </c>
      <c r="L208" s="13">
        <v>252753.74</v>
      </c>
      <c r="M208" s="13">
        <v>626856.52</v>
      </c>
      <c r="N208" s="13">
        <v>478099.98</v>
      </c>
      <c r="O208" s="13">
        <v>150630.45000000001</v>
      </c>
    </row>
    <row r="209" spans="1:15" x14ac:dyDescent="0.25">
      <c r="A209" s="84" t="s">
        <v>58</v>
      </c>
      <c r="B209" s="84" t="s">
        <v>145</v>
      </c>
      <c r="C209" s="84" t="s">
        <v>1061</v>
      </c>
      <c r="D209" s="13">
        <v>422705.59</v>
      </c>
      <c r="E209" s="13">
        <v>940755.41</v>
      </c>
      <c r="F209" s="13">
        <v>549355.48</v>
      </c>
      <c r="G209" s="13">
        <v>857767.34</v>
      </c>
      <c r="H209" s="13">
        <v>493520.34</v>
      </c>
      <c r="I209" s="13">
        <v>791557.55</v>
      </c>
      <c r="J209" s="13">
        <v>136464.73000000001</v>
      </c>
      <c r="K209" s="13">
        <v>898707.06</v>
      </c>
      <c r="L209" s="13">
        <v>277235.63</v>
      </c>
      <c r="M209" s="13">
        <v>795229.97</v>
      </c>
      <c r="N209" s="13">
        <v>351766.17</v>
      </c>
      <c r="O209" s="13">
        <v>491602.08</v>
      </c>
    </row>
    <row r="210" spans="1:15" x14ac:dyDescent="0.25">
      <c r="A210" s="84" t="s">
        <v>58</v>
      </c>
      <c r="B210" s="84" t="s">
        <v>145</v>
      </c>
      <c r="C210" s="84" t="s">
        <v>1062</v>
      </c>
      <c r="D210" s="13">
        <v>810651.54</v>
      </c>
      <c r="E210" s="13">
        <v>230360.49</v>
      </c>
      <c r="F210" s="13">
        <v>120591.26</v>
      </c>
      <c r="G210" s="13">
        <v>413487.2</v>
      </c>
      <c r="H210" s="13">
        <v>561904.81000000006</v>
      </c>
      <c r="I210" s="13">
        <v>908580.58</v>
      </c>
      <c r="J210" s="13">
        <v>470618.42</v>
      </c>
      <c r="K210" s="13">
        <v>763735.79</v>
      </c>
      <c r="L210" s="13">
        <v>196778.94</v>
      </c>
      <c r="M210" s="13">
        <v>775663.22</v>
      </c>
      <c r="N210" s="13">
        <v>828212.28</v>
      </c>
      <c r="O210" s="13">
        <v>492694.46</v>
      </c>
    </row>
    <row r="211" spans="1:15" x14ac:dyDescent="0.25">
      <c r="A211" s="84" t="s">
        <v>58</v>
      </c>
      <c r="B211" s="84" t="s">
        <v>59</v>
      </c>
      <c r="C211" s="84" t="s">
        <v>702</v>
      </c>
      <c r="D211" s="13">
        <v>638879.25</v>
      </c>
      <c r="E211" s="13">
        <v>609660.1</v>
      </c>
      <c r="F211" s="13">
        <v>679390.86</v>
      </c>
      <c r="G211" s="13">
        <v>185215.57</v>
      </c>
      <c r="H211" s="13">
        <v>237339.2</v>
      </c>
      <c r="I211" s="13">
        <v>583725.85</v>
      </c>
      <c r="J211" s="13">
        <v>555899.06000000006</v>
      </c>
      <c r="K211" s="13">
        <v>483109.93</v>
      </c>
      <c r="L211" s="13">
        <v>316282.49</v>
      </c>
      <c r="M211" s="13">
        <v>682225.31</v>
      </c>
      <c r="N211" s="13">
        <v>198374.12</v>
      </c>
      <c r="O211" s="13">
        <v>483048.08</v>
      </c>
    </row>
    <row r="212" spans="1:15" x14ac:dyDescent="0.25">
      <c r="A212" s="84" t="s">
        <v>58</v>
      </c>
      <c r="B212" s="84" t="s">
        <v>59</v>
      </c>
      <c r="C212" s="84" t="s">
        <v>1063</v>
      </c>
      <c r="D212" s="13">
        <v>788808.88</v>
      </c>
      <c r="E212" s="13">
        <v>634516.57999999996</v>
      </c>
      <c r="F212" s="13">
        <v>211700.77</v>
      </c>
      <c r="G212" s="13">
        <v>514802.52</v>
      </c>
      <c r="H212" s="13">
        <v>555296.04</v>
      </c>
      <c r="I212" s="13">
        <v>927220.8</v>
      </c>
      <c r="J212" s="13">
        <v>265029.84999999998</v>
      </c>
      <c r="K212" s="13">
        <v>272982.40999999997</v>
      </c>
      <c r="L212" s="13">
        <v>720442.34</v>
      </c>
      <c r="M212" s="13">
        <v>967853.54</v>
      </c>
      <c r="N212" s="13">
        <v>826219.52000000002</v>
      </c>
      <c r="O212" s="13">
        <v>207054.25</v>
      </c>
    </row>
    <row r="213" spans="1:15" x14ac:dyDescent="0.25">
      <c r="A213" s="84" t="s">
        <v>58</v>
      </c>
      <c r="B213" s="84" t="s">
        <v>59</v>
      </c>
      <c r="C213" s="84" t="s">
        <v>1064</v>
      </c>
      <c r="D213" s="13">
        <v>774327.03</v>
      </c>
      <c r="E213" s="13">
        <v>843415.84</v>
      </c>
      <c r="F213" s="13">
        <v>939299.07</v>
      </c>
      <c r="G213" s="13">
        <v>594624.36</v>
      </c>
      <c r="H213" s="13">
        <v>924926.62</v>
      </c>
      <c r="I213" s="13">
        <v>599608.88</v>
      </c>
      <c r="J213" s="13">
        <v>979311.93</v>
      </c>
      <c r="K213" s="13">
        <v>293741.28999999998</v>
      </c>
      <c r="L213" s="13">
        <v>642104.1</v>
      </c>
      <c r="M213" s="13">
        <v>249127.46</v>
      </c>
      <c r="N213" s="13">
        <v>385395.23</v>
      </c>
      <c r="O213" s="13">
        <v>538396.92000000004</v>
      </c>
    </row>
    <row r="214" spans="1:15" x14ac:dyDescent="0.25">
      <c r="A214" s="84" t="s">
        <v>58</v>
      </c>
      <c r="B214" s="84" t="s">
        <v>59</v>
      </c>
      <c r="C214" s="84" t="s">
        <v>1065</v>
      </c>
      <c r="D214" s="13">
        <v>142638.85</v>
      </c>
      <c r="E214" s="13">
        <v>600417.59</v>
      </c>
      <c r="F214" s="13">
        <v>444269.42</v>
      </c>
      <c r="G214" s="13">
        <v>909588.78</v>
      </c>
      <c r="H214" s="13">
        <v>908336.14</v>
      </c>
      <c r="I214" s="13">
        <v>713000.35</v>
      </c>
      <c r="J214" s="13">
        <v>514215.41</v>
      </c>
      <c r="K214" s="13">
        <v>503787.85</v>
      </c>
      <c r="L214" s="13">
        <v>307678.86</v>
      </c>
      <c r="M214" s="13">
        <v>211241.51</v>
      </c>
      <c r="N214" s="13">
        <v>199997.98</v>
      </c>
      <c r="O214" s="13">
        <v>131092.87</v>
      </c>
    </row>
    <row r="215" spans="1:15" x14ac:dyDescent="0.25">
      <c r="A215" s="84" t="s">
        <v>58</v>
      </c>
      <c r="B215" s="84" t="s">
        <v>59</v>
      </c>
      <c r="C215" s="84" t="s">
        <v>1066</v>
      </c>
      <c r="D215" s="13">
        <v>290255.98</v>
      </c>
      <c r="E215" s="13">
        <v>409918.2</v>
      </c>
      <c r="F215" s="13">
        <v>631803.68999999994</v>
      </c>
      <c r="G215" s="13">
        <v>366388.21</v>
      </c>
      <c r="H215" s="13">
        <v>698914.71</v>
      </c>
      <c r="I215" s="13">
        <v>936160.58</v>
      </c>
      <c r="J215" s="13">
        <v>503174.02</v>
      </c>
      <c r="K215" s="13">
        <v>822363.15</v>
      </c>
      <c r="L215" s="13">
        <v>436644.66</v>
      </c>
      <c r="M215" s="13">
        <v>901414.32</v>
      </c>
      <c r="N215" s="13">
        <v>508129.69</v>
      </c>
      <c r="O215" s="13">
        <v>583707.92000000004</v>
      </c>
    </row>
    <row r="216" spans="1:15" x14ac:dyDescent="0.25">
      <c r="A216" s="84" t="s">
        <v>58</v>
      </c>
      <c r="B216" s="84" t="s">
        <v>59</v>
      </c>
      <c r="C216" s="84" t="s">
        <v>1067</v>
      </c>
      <c r="D216" s="13">
        <v>629304.87</v>
      </c>
      <c r="E216" s="13">
        <v>876289.5</v>
      </c>
      <c r="F216" s="13">
        <v>624675.05000000005</v>
      </c>
      <c r="G216" s="13">
        <v>858397.39</v>
      </c>
      <c r="H216" s="13">
        <v>995742.29</v>
      </c>
      <c r="I216" s="13">
        <v>700932.22</v>
      </c>
      <c r="J216" s="13">
        <v>220777.23</v>
      </c>
      <c r="K216" s="13">
        <v>198874.16</v>
      </c>
      <c r="L216" s="13">
        <v>994160.81</v>
      </c>
      <c r="M216" s="13">
        <v>531688.82999999996</v>
      </c>
      <c r="N216" s="13">
        <v>923463.95</v>
      </c>
      <c r="O216" s="13">
        <v>675966.56</v>
      </c>
    </row>
    <row r="217" spans="1:15" x14ac:dyDescent="0.25">
      <c r="A217" s="84" t="s">
        <v>58</v>
      </c>
      <c r="B217" s="84" t="s">
        <v>59</v>
      </c>
      <c r="C217" s="84" t="s">
        <v>1068</v>
      </c>
      <c r="D217" s="13">
        <v>475551.44</v>
      </c>
      <c r="E217" s="13">
        <v>434049.6</v>
      </c>
      <c r="F217" s="13">
        <v>491282.55</v>
      </c>
      <c r="G217" s="13">
        <v>880667.43</v>
      </c>
      <c r="H217" s="13">
        <v>136175.01</v>
      </c>
      <c r="I217" s="13">
        <v>168942.3</v>
      </c>
      <c r="J217" s="13">
        <v>283791.46000000002</v>
      </c>
      <c r="K217" s="13">
        <v>350195.45</v>
      </c>
      <c r="L217" s="13">
        <v>122952.34</v>
      </c>
      <c r="M217" s="13">
        <v>684172.78</v>
      </c>
      <c r="N217" s="13">
        <v>873340.97</v>
      </c>
      <c r="O217" s="13">
        <v>551832.81999999995</v>
      </c>
    </row>
    <row r="218" spans="1:15" x14ac:dyDescent="0.25">
      <c r="A218" s="84" t="s">
        <v>58</v>
      </c>
      <c r="B218" s="84" t="s">
        <v>59</v>
      </c>
      <c r="C218" s="84" t="s">
        <v>1069</v>
      </c>
      <c r="D218" s="13">
        <v>995470.79</v>
      </c>
      <c r="E218" s="13">
        <v>142307.39000000001</v>
      </c>
      <c r="F218" s="13">
        <v>197568.02</v>
      </c>
      <c r="G218" s="13">
        <v>825186.58</v>
      </c>
      <c r="H218" s="13">
        <v>206646.27</v>
      </c>
      <c r="I218" s="13">
        <v>909228.97</v>
      </c>
      <c r="J218" s="13">
        <v>983224.05</v>
      </c>
      <c r="K218" s="13">
        <v>785172.64</v>
      </c>
      <c r="L218" s="13">
        <v>666643.27</v>
      </c>
      <c r="M218" s="13">
        <v>793132.36</v>
      </c>
      <c r="N218" s="13">
        <v>550912.30000000005</v>
      </c>
      <c r="O218" s="13">
        <v>911682.89</v>
      </c>
    </row>
    <row r="219" spans="1:15" x14ac:dyDescent="0.25">
      <c r="A219" s="84" t="s">
        <v>58</v>
      </c>
      <c r="B219" s="84" t="s">
        <v>59</v>
      </c>
      <c r="C219" s="84" t="s">
        <v>1070</v>
      </c>
      <c r="D219" s="13">
        <v>482223.24</v>
      </c>
      <c r="E219" s="13">
        <v>915531.84</v>
      </c>
      <c r="F219" s="13">
        <v>715740.26</v>
      </c>
      <c r="G219" s="13">
        <v>331806.42</v>
      </c>
      <c r="H219" s="13">
        <v>133982.92000000001</v>
      </c>
      <c r="I219" s="13">
        <v>182220.53</v>
      </c>
      <c r="J219" s="13">
        <v>409721.86</v>
      </c>
      <c r="K219" s="13">
        <v>650125.82999999996</v>
      </c>
      <c r="L219" s="13">
        <v>276054.65000000002</v>
      </c>
      <c r="M219" s="13">
        <v>801283.72</v>
      </c>
      <c r="N219" s="13">
        <v>890035.44</v>
      </c>
      <c r="O219" s="13">
        <v>621573.54</v>
      </c>
    </row>
    <row r="220" spans="1:15" x14ac:dyDescent="0.25">
      <c r="A220" s="84" t="s">
        <v>58</v>
      </c>
      <c r="B220" s="84" t="s">
        <v>59</v>
      </c>
      <c r="C220" s="84" t="s">
        <v>1071</v>
      </c>
      <c r="D220" s="13">
        <v>163534.76</v>
      </c>
      <c r="E220" s="13">
        <v>188073.09</v>
      </c>
      <c r="F220" s="13">
        <v>180924.79999999999</v>
      </c>
      <c r="G220" s="13">
        <v>178221.84</v>
      </c>
      <c r="H220" s="13">
        <v>736546.91</v>
      </c>
      <c r="I220" s="13">
        <v>613374.44999999995</v>
      </c>
      <c r="J220" s="13">
        <v>368644.04</v>
      </c>
      <c r="K220" s="13">
        <v>505291.51</v>
      </c>
      <c r="L220" s="13">
        <v>798038.05</v>
      </c>
      <c r="M220" s="13">
        <v>152606.18</v>
      </c>
      <c r="N220" s="13">
        <v>898615.16</v>
      </c>
      <c r="O220" s="13">
        <v>529445.04</v>
      </c>
    </row>
    <row r="221" spans="1:15" x14ac:dyDescent="0.25">
      <c r="A221" s="84" t="s">
        <v>58</v>
      </c>
      <c r="B221" s="84" t="s">
        <v>59</v>
      </c>
      <c r="C221" s="84" t="s">
        <v>1072</v>
      </c>
      <c r="D221" s="13">
        <v>977052.34</v>
      </c>
      <c r="E221" s="13">
        <v>132785.35999999999</v>
      </c>
      <c r="F221" s="13">
        <v>851049.63</v>
      </c>
      <c r="G221" s="13">
        <v>346463.41</v>
      </c>
      <c r="H221" s="13">
        <v>333053.86</v>
      </c>
      <c r="I221" s="13">
        <v>272255.86</v>
      </c>
      <c r="J221" s="13">
        <v>696285.77</v>
      </c>
      <c r="K221" s="13">
        <v>846951.2</v>
      </c>
      <c r="L221" s="13">
        <v>488781.21</v>
      </c>
      <c r="M221" s="13">
        <v>865075.34</v>
      </c>
      <c r="N221" s="13">
        <v>523036.14</v>
      </c>
      <c r="O221" s="13">
        <v>411529.25</v>
      </c>
    </row>
    <row r="222" spans="1:15" x14ac:dyDescent="0.25">
      <c r="A222" s="84" t="s">
        <v>58</v>
      </c>
      <c r="B222" s="84" t="s">
        <v>59</v>
      </c>
      <c r="C222" s="84" t="s">
        <v>1073</v>
      </c>
      <c r="D222" s="13">
        <v>819789.05</v>
      </c>
      <c r="E222" s="13">
        <v>974297.38</v>
      </c>
      <c r="F222" s="13">
        <v>732130.74</v>
      </c>
      <c r="G222" s="13">
        <v>168731.73</v>
      </c>
      <c r="H222" s="13">
        <v>742972.99</v>
      </c>
      <c r="I222" s="13">
        <v>469245.53</v>
      </c>
      <c r="J222" s="13">
        <v>838918.3</v>
      </c>
      <c r="K222" s="13">
        <v>517143.22</v>
      </c>
      <c r="L222" s="13">
        <v>373299.83</v>
      </c>
      <c r="M222" s="13">
        <v>976099.73</v>
      </c>
      <c r="N222" s="13">
        <v>583721.38</v>
      </c>
      <c r="O222" s="13">
        <v>614588.17000000004</v>
      </c>
    </row>
    <row r="223" spans="1:15" x14ac:dyDescent="0.25">
      <c r="A223" s="84" t="s">
        <v>58</v>
      </c>
      <c r="B223" s="84" t="s">
        <v>59</v>
      </c>
      <c r="C223" s="84" t="s">
        <v>1074</v>
      </c>
      <c r="D223" s="13">
        <v>615045.34</v>
      </c>
      <c r="E223" s="13">
        <v>857070.07</v>
      </c>
      <c r="F223" s="13">
        <v>844196.28</v>
      </c>
      <c r="G223" s="13">
        <v>391954.79</v>
      </c>
      <c r="H223" s="13">
        <v>679272.95</v>
      </c>
      <c r="I223" s="13">
        <v>279745.15999999997</v>
      </c>
      <c r="J223" s="13">
        <v>245238.38</v>
      </c>
      <c r="K223" s="13">
        <v>305522.45</v>
      </c>
      <c r="L223" s="13">
        <v>208082.94</v>
      </c>
      <c r="M223" s="13">
        <v>242393.18</v>
      </c>
      <c r="N223" s="13">
        <v>912948.56</v>
      </c>
      <c r="O223" s="13">
        <v>893313.97</v>
      </c>
    </row>
    <row r="224" spans="1:15" x14ac:dyDescent="0.25">
      <c r="A224" s="84" t="s">
        <v>58</v>
      </c>
      <c r="B224" s="84" t="s">
        <v>59</v>
      </c>
      <c r="C224" s="84" t="s">
        <v>1075</v>
      </c>
      <c r="D224" s="13">
        <v>696459.49</v>
      </c>
      <c r="E224" s="13">
        <v>630124.5</v>
      </c>
      <c r="F224" s="13">
        <v>958370.62</v>
      </c>
      <c r="G224" s="13">
        <v>346709.03</v>
      </c>
      <c r="H224" s="13">
        <v>705116.39</v>
      </c>
      <c r="I224" s="13">
        <v>455956.1</v>
      </c>
      <c r="J224" s="13">
        <v>112134.03</v>
      </c>
      <c r="K224" s="13">
        <v>374559.08</v>
      </c>
      <c r="L224" s="13">
        <v>792851.57</v>
      </c>
      <c r="M224" s="13">
        <v>731147.62</v>
      </c>
      <c r="N224" s="13">
        <v>121261.52</v>
      </c>
      <c r="O224" s="13">
        <v>396194.7</v>
      </c>
    </row>
    <row r="225" spans="1:15" x14ac:dyDescent="0.25">
      <c r="A225" s="84" t="s">
        <v>58</v>
      </c>
      <c r="B225" s="84" t="s">
        <v>59</v>
      </c>
      <c r="C225" s="84" t="s">
        <v>1076</v>
      </c>
      <c r="D225" s="13">
        <v>867090.09</v>
      </c>
      <c r="E225" s="13">
        <v>926942.37</v>
      </c>
      <c r="F225" s="13">
        <v>548631.72</v>
      </c>
      <c r="G225" s="13">
        <v>380032.44</v>
      </c>
      <c r="H225" s="13">
        <v>846888.16</v>
      </c>
      <c r="I225" s="13">
        <v>792138.17</v>
      </c>
      <c r="J225" s="13">
        <v>725359.06</v>
      </c>
      <c r="K225" s="13">
        <v>120650.85</v>
      </c>
      <c r="L225" s="13">
        <v>893307.79</v>
      </c>
      <c r="M225" s="13">
        <v>755934.5</v>
      </c>
      <c r="N225" s="13">
        <v>192758.36</v>
      </c>
      <c r="O225" s="13">
        <v>531137.84</v>
      </c>
    </row>
    <row r="226" spans="1:15" x14ac:dyDescent="0.25">
      <c r="A226" s="84" t="s">
        <v>58</v>
      </c>
      <c r="B226" s="84" t="s">
        <v>59</v>
      </c>
      <c r="C226" s="84" t="s">
        <v>1077</v>
      </c>
      <c r="D226" s="13">
        <v>806518.54</v>
      </c>
      <c r="E226" s="13">
        <v>124913.51</v>
      </c>
      <c r="F226" s="13">
        <v>671323.75</v>
      </c>
      <c r="G226" s="13">
        <v>390447.41</v>
      </c>
      <c r="H226" s="13">
        <v>451375.44</v>
      </c>
      <c r="I226" s="13">
        <v>726544.46</v>
      </c>
      <c r="J226" s="13">
        <v>350743.91</v>
      </c>
      <c r="K226" s="13">
        <v>372690.57</v>
      </c>
      <c r="L226" s="13">
        <v>804609.26</v>
      </c>
      <c r="M226" s="13">
        <v>317035.2</v>
      </c>
      <c r="N226" s="13">
        <v>721498.04</v>
      </c>
      <c r="O226" s="13">
        <v>746671.59</v>
      </c>
    </row>
    <row r="227" spans="1:15" x14ac:dyDescent="0.25">
      <c r="A227" s="84" t="s">
        <v>58</v>
      </c>
      <c r="B227" s="84" t="s">
        <v>59</v>
      </c>
      <c r="C227" s="84" t="s">
        <v>1078</v>
      </c>
      <c r="D227" s="13">
        <v>294127.74</v>
      </c>
      <c r="E227" s="13">
        <v>265572.3</v>
      </c>
      <c r="F227" s="13">
        <v>959294.15</v>
      </c>
      <c r="G227" s="13">
        <v>807474.26</v>
      </c>
      <c r="H227" s="13">
        <v>775968.08</v>
      </c>
      <c r="I227" s="13">
        <v>777251.3</v>
      </c>
      <c r="J227" s="13">
        <v>549611.71</v>
      </c>
      <c r="K227" s="13">
        <v>304880.68</v>
      </c>
      <c r="L227" s="13">
        <v>272895.34000000003</v>
      </c>
      <c r="M227" s="13">
        <v>155947.13</v>
      </c>
      <c r="N227" s="13">
        <v>144812.57999999999</v>
      </c>
      <c r="O227" s="13">
        <v>123025.47</v>
      </c>
    </row>
    <row r="228" spans="1:15" x14ac:dyDescent="0.25">
      <c r="A228" s="84" t="s">
        <v>58</v>
      </c>
      <c r="B228" s="84" t="s">
        <v>59</v>
      </c>
      <c r="C228" s="84" t="s">
        <v>1079</v>
      </c>
      <c r="D228" s="13">
        <v>988221.87</v>
      </c>
      <c r="E228" s="13">
        <v>566902.89</v>
      </c>
      <c r="F228" s="13">
        <v>880475.22</v>
      </c>
      <c r="G228" s="13">
        <v>590228.18999999994</v>
      </c>
      <c r="H228" s="13">
        <v>896960.86</v>
      </c>
      <c r="I228" s="13">
        <v>537800.42000000004</v>
      </c>
      <c r="J228" s="13">
        <v>525359.66</v>
      </c>
      <c r="K228" s="13">
        <v>692113.63</v>
      </c>
      <c r="L228" s="13">
        <v>135016.45000000001</v>
      </c>
      <c r="M228" s="13">
        <v>188500.72</v>
      </c>
      <c r="N228" s="13">
        <v>715296.34</v>
      </c>
      <c r="O228" s="13">
        <v>702026.96</v>
      </c>
    </row>
    <row r="229" spans="1:15" x14ac:dyDescent="0.25">
      <c r="A229" s="84" t="s">
        <v>58</v>
      </c>
      <c r="B229" s="84" t="s">
        <v>59</v>
      </c>
      <c r="C229" s="84" t="s">
        <v>1080</v>
      </c>
      <c r="D229" s="13">
        <v>905273.56</v>
      </c>
      <c r="E229" s="13">
        <v>502030.8</v>
      </c>
      <c r="F229" s="13">
        <v>757697.9</v>
      </c>
      <c r="G229" s="13">
        <v>884076.17</v>
      </c>
      <c r="H229" s="13">
        <v>166334.95000000001</v>
      </c>
      <c r="I229" s="13">
        <v>851497.92</v>
      </c>
      <c r="J229" s="13">
        <v>837696.49</v>
      </c>
      <c r="K229" s="13">
        <v>412539.34</v>
      </c>
      <c r="L229" s="13">
        <v>504873.69</v>
      </c>
      <c r="M229" s="13">
        <v>916544.83</v>
      </c>
      <c r="N229" s="13">
        <v>231571.44</v>
      </c>
      <c r="O229" s="13">
        <v>327139.44</v>
      </c>
    </row>
    <row r="230" spans="1:15" x14ac:dyDescent="0.25">
      <c r="A230" s="84" t="s">
        <v>58</v>
      </c>
      <c r="B230" s="84" t="s">
        <v>59</v>
      </c>
      <c r="C230" s="84" t="s">
        <v>1081</v>
      </c>
      <c r="D230" s="13">
        <v>812842.89</v>
      </c>
      <c r="E230" s="13">
        <v>517122.68</v>
      </c>
      <c r="F230" s="13">
        <v>273330.32</v>
      </c>
      <c r="G230" s="13">
        <v>991796.92</v>
      </c>
      <c r="H230" s="13">
        <v>857119.01</v>
      </c>
      <c r="I230" s="13">
        <v>827429.03</v>
      </c>
      <c r="J230" s="13">
        <v>405030.61</v>
      </c>
      <c r="K230" s="13">
        <v>863900.26</v>
      </c>
      <c r="L230" s="13">
        <v>647641.04</v>
      </c>
      <c r="M230" s="13">
        <v>540450.9</v>
      </c>
      <c r="N230" s="13">
        <v>731018.6</v>
      </c>
      <c r="O230" s="13">
        <v>715232.73</v>
      </c>
    </row>
    <row r="231" spans="1:15" x14ac:dyDescent="0.25">
      <c r="A231" s="84" t="s">
        <v>58</v>
      </c>
      <c r="B231" s="84" t="s">
        <v>59</v>
      </c>
      <c r="C231" s="84" t="s">
        <v>1082</v>
      </c>
      <c r="D231" s="13">
        <v>457622.2</v>
      </c>
      <c r="E231" s="13">
        <v>935111.54</v>
      </c>
      <c r="F231" s="13">
        <v>839708.17</v>
      </c>
      <c r="G231" s="13">
        <v>806570.44</v>
      </c>
      <c r="H231" s="13">
        <v>873011.96</v>
      </c>
      <c r="I231" s="13">
        <v>775948.97</v>
      </c>
      <c r="J231" s="13">
        <v>978610.49</v>
      </c>
      <c r="K231" s="13">
        <v>844478</v>
      </c>
      <c r="L231" s="13">
        <v>893498.22</v>
      </c>
      <c r="M231" s="13">
        <v>137459.78</v>
      </c>
      <c r="N231" s="13">
        <v>156924.81</v>
      </c>
      <c r="O231" s="13">
        <v>934479.81</v>
      </c>
    </row>
    <row r="232" spans="1:15" x14ac:dyDescent="0.25">
      <c r="A232" s="84" t="s">
        <v>58</v>
      </c>
      <c r="B232" s="84" t="s">
        <v>59</v>
      </c>
      <c r="C232" s="84" t="s">
        <v>1083</v>
      </c>
      <c r="D232" s="13">
        <v>257557.26</v>
      </c>
      <c r="E232" s="13">
        <v>228701.04</v>
      </c>
      <c r="F232" s="13">
        <v>166150.57999999999</v>
      </c>
      <c r="G232" s="13">
        <v>824941.09</v>
      </c>
      <c r="H232" s="13">
        <v>216578.74</v>
      </c>
      <c r="I232" s="13">
        <v>983959.75</v>
      </c>
      <c r="J232" s="13">
        <v>292302.08000000002</v>
      </c>
      <c r="K232" s="13">
        <v>697389.12</v>
      </c>
      <c r="L232" s="13">
        <v>915985.25</v>
      </c>
      <c r="M232" s="13">
        <v>265769.94</v>
      </c>
      <c r="N232" s="13">
        <v>505855.03</v>
      </c>
      <c r="O232" s="13">
        <v>689154.41</v>
      </c>
    </row>
    <row r="233" spans="1:15" x14ac:dyDescent="0.25">
      <c r="A233" s="84" t="s">
        <v>58</v>
      </c>
      <c r="B233" s="84" t="s">
        <v>59</v>
      </c>
      <c r="C233" s="84" t="s">
        <v>1084</v>
      </c>
      <c r="D233" s="13">
        <v>728998.89</v>
      </c>
      <c r="E233" s="13">
        <v>608753.46</v>
      </c>
      <c r="F233" s="13">
        <v>673500.7</v>
      </c>
      <c r="G233" s="13">
        <v>987096.5</v>
      </c>
      <c r="H233" s="13">
        <v>790828.49</v>
      </c>
      <c r="I233" s="13">
        <v>804136.33</v>
      </c>
      <c r="J233" s="13">
        <v>579585.77</v>
      </c>
      <c r="K233" s="13">
        <v>872455.76</v>
      </c>
      <c r="L233" s="13">
        <v>128079.41</v>
      </c>
      <c r="M233" s="13">
        <v>889621.15</v>
      </c>
      <c r="N233" s="13">
        <v>308085.24</v>
      </c>
      <c r="O233" s="13">
        <v>207766.49</v>
      </c>
    </row>
    <row r="234" spans="1:15" x14ac:dyDescent="0.25">
      <c r="A234" s="84" t="s">
        <v>58</v>
      </c>
      <c r="B234" s="84" t="s">
        <v>59</v>
      </c>
      <c r="C234" s="84" t="s">
        <v>1085</v>
      </c>
      <c r="D234" s="13">
        <v>222412.59</v>
      </c>
      <c r="E234" s="13">
        <v>610688.06000000006</v>
      </c>
      <c r="F234" s="13">
        <v>131304.31</v>
      </c>
      <c r="G234" s="13">
        <v>344354.19</v>
      </c>
      <c r="H234" s="13">
        <v>835609.71</v>
      </c>
      <c r="I234" s="13">
        <v>866467.31</v>
      </c>
      <c r="J234" s="13">
        <v>145537.73000000001</v>
      </c>
      <c r="K234" s="13">
        <v>124376.62</v>
      </c>
      <c r="L234" s="13">
        <v>993689.98</v>
      </c>
      <c r="M234" s="13">
        <v>561736.14</v>
      </c>
      <c r="N234" s="13">
        <v>265664.13</v>
      </c>
      <c r="O234" s="13">
        <v>453812.49</v>
      </c>
    </row>
    <row r="235" spans="1:15" x14ac:dyDescent="0.25">
      <c r="A235" s="84" t="s">
        <v>58</v>
      </c>
      <c r="B235" s="84" t="s">
        <v>59</v>
      </c>
      <c r="C235" s="84" t="s">
        <v>1086</v>
      </c>
      <c r="D235" s="13">
        <v>562285.64</v>
      </c>
      <c r="E235" s="13">
        <v>191665.43</v>
      </c>
      <c r="F235" s="13">
        <v>678735.58</v>
      </c>
      <c r="G235" s="13">
        <v>255200.38</v>
      </c>
      <c r="H235" s="13">
        <v>661903.04</v>
      </c>
      <c r="I235" s="13">
        <v>636705.66</v>
      </c>
      <c r="J235" s="13">
        <v>595081.93000000005</v>
      </c>
      <c r="K235" s="13">
        <v>506697.61</v>
      </c>
      <c r="L235" s="13">
        <v>905779.48</v>
      </c>
      <c r="M235" s="13">
        <v>907987.09</v>
      </c>
      <c r="N235" s="13">
        <v>873404.35</v>
      </c>
      <c r="O235" s="13">
        <v>304168.09999999998</v>
      </c>
    </row>
    <row r="236" spans="1:15" x14ac:dyDescent="0.25">
      <c r="A236" s="84" t="s">
        <v>58</v>
      </c>
      <c r="B236" s="84" t="s">
        <v>59</v>
      </c>
      <c r="C236" s="84" t="s">
        <v>1087</v>
      </c>
      <c r="D236" s="13">
        <v>381602.97</v>
      </c>
      <c r="E236" s="13">
        <v>688278.65</v>
      </c>
      <c r="F236" s="13">
        <v>752706.72</v>
      </c>
      <c r="G236" s="13">
        <v>193414.1</v>
      </c>
      <c r="H236" s="13">
        <v>641467.85</v>
      </c>
      <c r="I236" s="13">
        <v>399488.87</v>
      </c>
      <c r="J236" s="13">
        <v>154120.14000000001</v>
      </c>
      <c r="K236" s="13">
        <v>265866.26</v>
      </c>
      <c r="L236" s="13">
        <v>383304.56</v>
      </c>
      <c r="M236" s="13">
        <v>191462.89</v>
      </c>
      <c r="N236" s="13">
        <v>846566.78</v>
      </c>
      <c r="O236" s="13">
        <v>909113.22</v>
      </c>
    </row>
    <row r="237" spans="1:15" x14ac:dyDescent="0.25">
      <c r="A237" s="84" t="s">
        <v>58</v>
      </c>
      <c r="B237" s="84" t="s">
        <v>59</v>
      </c>
      <c r="C237" s="84" t="s">
        <v>1088</v>
      </c>
      <c r="D237" s="13">
        <v>242493.86</v>
      </c>
      <c r="E237" s="13">
        <v>406479.93</v>
      </c>
      <c r="F237" s="13">
        <v>207429.53</v>
      </c>
      <c r="G237" s="13">
        <v>930252.82</v>
      </c>
      <c r="H237" s="13">
        <v>841491.32</v>
      </c>
      <c r="I237" s="13">
        <v>112161.97</v>
      </c>
      <c r="J237" s="13">
        <v>438657.27</v>
      </c>
      <c r="K237" s="13">
        <v>490840.91</v>
      </c>
      <c r="L237" s="13">
        <v>319663.77</v>
      </c>
      <c r="M237" s="13">
        <v>930642.13</v>
      </c>
      <c r="N237" s="13">
        <v>876002.68</v>
      </c>
      <c r="O237" s="13">
        <v>143000.01999999999</v>
      </c>
    </row>
    <row r="238" spans="1:15" x14ac:dyDescent="0.25">
      <c r="A238" s="84" t="s">
        <v>58</v>
      </c>
      <c r="B238" s="84" t="s">
        <v>59</v>
      </c>
      <c r="C238" s="84" t="s">
        <v>1089</v>
      </c>
      <c r="D238" s="13">
        <v>322622.77</v>
      </c>
      <c r="E238" s="13">
        <v>653917.86</v>
      </c>
      <c r="F238" s="13">
        <v>641574.40000000002</v>
      </c>
      <c r="G238" s="13">
        <v>765482.84</v>
      </c>
      <c r="H238" s="13">
        <v>135879.82</v>
      </c>
      <c r="I238" s="13">
        <v>246535.8</v>
      </c>
      <c r="J238" s="13">
        <v>291511.52</v>
      </c>
      <c r="K238" s="13">
        <v>960204.85</v>
      </c>
      <c r="L238" s="13">
        <v>439914.53</v>
      </c>
      <c r="M238" s="13">
        <v>930811.19</v>
      </c>
      <c r="N238" s="13">
        <v>915236.54</v>
      </c>
      <c r="O238" s="13">
        <v>720740.97</v>
      </c>
    </row>
    <row r="239" spans="1:15" x14ac:dyDescent="0.25">
      <c r="A239" s="84" t="s">
        <v>58</v>
      </c>
      <c r="B239" s="84" t="s">
        <v>59</v>
      </c>
      <c r="C239" s="84" t="s">
        <v>1090</v>
      </c>
      <c r="D239" s="13">
        <v>183368.39</v>
      </c>
      <c r="E239" s="13">
        <v>136405.17000000001</v>
      </c>
      <c r="F239" s="13">
        <v>803846.36</v>
      </c>
      <c r="G239" s="13">
        <v>518687.64</v>
      </c>
      <c r="H239" s="13">
        <v>438102.8</v>
      </c>
      <c r="I239" s="13">
        <v>680974.35</v>
      </c>
      <c r="J239" s="13">
        <v>304729.24</v>
      </c>
      <c r="K239" s="13">
        <v>877922.55</v>
      </c>
      <c r="L239" s="13">
        <v>194802.44</v>
      </c>
      <c r="M239" s="13">
        <v>818397.73</v>
      </c>
      <c r="N239" s="13">
        <v>190632.05</v>
      </c>
      <c r="O239" s="13">
        <v>588442.72</v>
      </c>
    </row>
    <row r="240" spans="1:15" x14ac:dyDescent="0.25">
      <c r="A240" s="84" t="s">
        <v>58</v>
      </c>
      <c r="B240" s="84" t="s">
        <v>59</v>
      </c>
      <c r="C240" s="84" t="s">
        <v>1091</v>
      </c>
      <c r="D240" s="13">
        <v>140319.35</v>
      </c>
      <c r="E240" s="13">
        <v>682195.39</v>
      </c>
      <c r="F240" s="13">
        <v>189751.24</v>
      </c>
      <c r="G240" s="13">
        <v>246269.08</v>
      </c>
      <c r="H240" s="13">
        <v>789833.48</v>
      </c>
      <c r="I240" s="13">
        <v>969925.46</v>
      </c>
      <c r="J240" s="13">
        <v>640246.18999999994</v>
      </c>
      <c r="K240" s="13">
        <v>286655.7</v>
      </c>
      <c r="L240" s="13">
        <v>590572.66</v>
      </c>
      <c r="M240" s="13">
        <v>601373.35</v>
      </c>
      <c r="N240" s="13">
        <v>821756.16</v>
      </c>
      <c r="O240" s="13">
        <v>355053.71</v>
      </c>
    </row>
    <row r="241" spans="1:15" x14ac:dyDescent="0.25">
      <c r="A241" s="84" t="s">
        <v>58</v>
      </c>
      <c r="B241" s="84" t="s">
        <v>59</v>
      </c>
      <c r="C241" s="84" t="s">
        <v>1092</v>
      </c>
      <c r="D241" s="13">
        <v>244991.84</v>
      </c>
      <c r="E241" s="13">
        <v>518051.17</v>
      </c>
      <c r="F241" s="13">
        <v>416685.49</v>
      </c>
      <c r="G241" s="13">
        <v>707430.9</v>
      </c>
      <c r="H241" s="13">
        <v>125283.79</v>
      </c>
      <c r="I241" s="13">
        <v>972101.6</v>
      </c>
      <c r="J241" s="13">
        <v>993032.64</v>
      </c>
      <c r="K241" s="13">
        <v>454128.7</v>
      </c>
      <c r="L241" s="13">
        <v>968565.21</v>
      </c>
      <c r="M241" s="13">
        <v>243202.11</v>
      </c>
      <c r="N241" s="13">
        <v>583606.68999999994</v>
      </c>
      <c r="O241" s="13">
        <v>885513.77</v>
      </c>
    </row>
    <row r="242" spans="1:15" x14ac:dyDescent="0.25">
      <c r="A242" s="84" t="s">
        <v>58</v>
      </c>
      <c r="B242" s="84" t="s">
        <v>59</v>
      </c>
      <c r="C242" s="84" t="s">
        <v>1093</v>
      </c>
      <c r="D242" s="13">
        <v>629536.63</v>
      </c>
      <c r="E242" s="13">
        <v>207304.91</v>
      </c>
      <c r="F242" s="13">
        <v>713121.8</v>
      </c>
      <c r="G242" s="13">
        <v>846893.29</v>
      </c>
      <c r="H242" s="13">
        <v>548974.96</v>
      </c>
      <c r="I242" s="13">
        <v>822910.64</v>
      </c>
      <c r="J242" s="13">
        <v>707964.57</v>
      </c>
      <c r="K242" s="13">
        <v>506499.43</v>
      </c>
      <c r="L242" s="13">
        <v>350784.68</v>
      </c>
      <c r="M242" s="13">
        <v>493515.33</v>
      </c>
      <c r="N242" s="13">
        <v>610868.66</v>
      </c>
      <c r="O242" s="13">
        <v>612776.27</v>
      </c>
    </row>
    <row r="243" spans="1:15" x14ac:dyDescent="0.25">
      <c r="A243" s="84" t="s">
        <v>58</v>
      </c>
      <c r="B243" s="84" t="s">
        <v>59</v>
      </c>
      <c r="C243" s="84" t="s">
        <v>1094</v>
      </c>
      <c r="D243" s="13">
        <v>500434.77</v>
      </c>
      <c r="E243" s="13">
        <v>530304.72</v>
      </c>
      <c r="F243" s="13">
        <v>874082.82</v>
      </c>
      <c r="G243" s="13">
        <v>317507.33</v>
      </c>
      <c r="H243" s="13">
        <v>626064.74</v>
      </c>
      <c r="I243" s="13">
        <v>306567.27</v>
      </c>
      <c r="J243" s="13">
        <v>767562</v>
      </c>
      <c r="K243" s="13">
        <v>814764.58</v>
      </c>
      <c r="L243" s="13">
        <v>162647.62</v>
      </c>
      <c r="M243" s="13">
        <v>475692.12</v>
      </c>
      <c r="N243" s="13">
        <v>729788.36</v>
      </c>
      <c r="O243" s="13">
        <v>420756.94</v>
      </c>
    </row>
    <row r="244" spans="1:15" x14ac:dyDescent="0.25">
      <c r="A244" s="84" t="s">
        <v>58</v>
      </c>
      <c r="B244" s="84" t="s">
        <v>59</v>
      </c>
      <c r="C244" s="84" t="s">
        <v>1095</v>
      </c>
      <c r="D244" s="13">
        <v>309977.09999999998</v>
      </c>
      <c r="E244" s="13">
        <v>607126.74</v>
      </c>
      <c r="F244" s="13">
        <v>334141.5</v>
      </c>
      <c r="G244" s="13">
        <v>432293.18</v>
      </c>
      <c r="H244" s="13">
        <v>885887.28</v>
      </c>
      <c r="I244" s="13">
        <v>978633.36</v>
      </c>
      <c r="J244" s="13">
        <v>979172.15</v>
      </c>
      <c r="K244" s="13">
        <v>634275.57999999996</v>
      </c>
      <c r="L244" s="13">
        <v>377103.94</v>
      </c>
      <c r="M244" s="13">
        <v>740957.73</v>
      </c>
      <c r="N244" s="13">
        <v>749160.77</v>
      </c>
      <c r="O244" s="13">
        <v>785148.27</v>
      </c>
    </row>
    <row r="245" spans="1:15" x14ac:dyDescent="0.25">
      <c r="A245" s="84" t="s">
        <v>58</v>
      </c>
      <c r="B245" s="84" t="s">
        <v>59</v>
      </c>
      <c r="C245" s="84" t="s">
        <v>1096</v>
      </c>
      <c r="D245" s="13">
        <v>330681.12</v>
      </c>
      <c r="E245" s="13">
        <v>116220.14</v>
      </c>
      <c r="F245" s="13">
        <v>545687.46</v>
      </c>
      <c r="G245" s="13">
        <v>463521.59</v>
      </c>
      <c r="H245" s="13">
        <v>704227.21</v>
      </c>
      <c r="I245" s="13">
        <v>920660.43</v>
      </c>
      <c r="J245" s="13">
        <v>578804.6</v>
      </c>
      <c r="K245" s="13">
        <v>690796.31</v>
      </c>
      <c r="L245" s="13">
        <v>988337.63</v>
      </c>
      <c r="M245" s="13">
        <v>195588.26</v>
      </c>
      <c r="N245" s="13">
        <v>284640.28999999998</v>
      </c>
      <c r="O245" s="13">
        <v>172394.15</v>
      </c>
    </row>
    <row r="246" spans="1:15" x14ac:dyDescent="0.25">
      <c r="A246" s="84" t="s">
        <v>58</v>
      </c>
      <c r="B246" s="84" t="s">
        <v>59</v>
      </c>
      <c r="C246" s="84" t="s">
        <v>1097</v>
      </c>
      <c r="D246" s="13">
        <v>819350.27</v>
      </c>
      <c r="E246" s="13">
        <v>702065.18</v>
      </c>
      <c r="F246" s="13">
        <v>552416.04</v>
      </c>
      <c r="G246" s="13">
        <v>898510.54</v>
      </c>
      <c r="H246" s="13">
        <v>516375.77</v>
      </c>
      <c r="I246" s="13">
        <v>677679.49</v>
      </c>
      <c r="J246" s="13">
        <v>701949.26</v>
      </c>
      <c r="K246" s="13">
        <v>779058.57</v>
      </c>
      <c r="L246" s="13">
        <v>645349.26</v>
      </c>
      <c r="M246" s="13">
        <v>590222.52</v>
      </c>
      <c r="N246" s="13">
        <v>953875.25</v>
      </c>
      <c r="O246" s="13">
        <v>885665.29</v>
      </c>
    </row>
    <row r="247" spans="1:15" x14ac:dyDescent="0.25">
      <c r="A247" s="84" t="s">
        <v>58</v>
      </c>
      <c r="B247" s="84" t="s">
        <v>59</v>
      </c>
      <c r="C247" s="84" t="s">
        <v>1098</v>
      </c>
      <c r="D247" s="13">
        <v>877041.33</v>
      </c>
      <c r="E247" s="13">
        <v>776564.86</v>
      </c>
      <c r="F247" s="13">
        <v>434374.69</v>
      </c>
      <c r="G247" s="13">
        <v>303325.23</v>
      </c>
      <c r="H247" s="13">
        <v>919781.61</v>
      </c>
      <c r="I247" s="13">
        <v>858643.25</v>
      </c>
      <c r="J247" s="13">
        <v>411545.3</v>
      </c>
      <c r="K247" s="13">
        <v>951708.54</v>
      </c>
      <c r="L247" s="13">
        <v>610535.86</v>
      </c>
      <c r="M247" s="13">
        <v>155847.57</v>
      </c>
      <c r="N247" s="13">
        <v>907056.64000000001</v>
      </c>
      <c r="O247" s="13">
        <v>715627.67</v>
      </c>
    </row>
    <row r="248" spans="1:15" x14ac:dyDescent="0.25">
      <c r="A248" s="84" t="s">
        <v>58</v>
      </c>
      <c r="B248" s="84" t="s">
        <v>59</v>
      </c>
      <c r="C248" s="84" t="s">
        <v>1099</v>
      </c>
      <c r="D248" s="13">
        <v>648172.85</v>
      </c>
      <c r="E248" s="13">
        <v>929383.68</v>
      </c>
      <c r="F248" s="13">
        <v>940066.78</v>
      </c>
      <c r="G248" s="13">
        <v>249387.43</v>
      </c>
      <c r="H248" s="13">
        <v>697169.75</v>
      </c>
      <c r="I248" s="13">
        <v>959438.05</v>
      </c>
      <c r="J248" s="13">
        <v>777425.47</v>
      </c>
      <c r="K248" s="13">
        <v>999992.6</v>
      </c>
      <c r="L248" s="13">
        <v>247836.03</v>
      </c>
      <c r="M248" s="13">
        <v>494183.05</v>
      </c>
      <c r="N248" s="13">
        <v>756359.67</v>
      </c>
      <c r="O248" s="13">
        <v>506799.73</v>
      </c>
    </row>
    <row r="249" spans="1:15" x14ac:dyDescent="0.25">
      <c r="A249" s="84" t="s">
        <v>58</v>
      </c>
      <c r="B249" s="84" t="s">
        <v>59</v>
      </c>
      <c r="C249" s="84" t="s">
        <v>1100</v>
      </c>
      <c r="D249" s="13">
        <v>226050.89</v>
      </c>
      <c r="E249" s="13">
        <v>583349.84</v>
      </c>
      <c r="F249" s="13">
        <v>673713.08</v>
      </c>
      <c r="G249" s="13">
        <v>599038.86</v>
      </c>
      <c r="H249" s="13">
        <v>128050.62</v>
      </c>
      <c r="I249" s="13">
        <v>908688.55</v>
      </c>
      <c r="J249" s="13">
        <v>332934.69</v>
      </c>
      <c r="K249" s="13">
        <v>680743.86</v>
      </c>
      <c r="L249" s="13">
        <v>535727.9</v>
      </c>
      <c r="M249" s="13">
        <v>790154.94</v>
      </c>
      <c r="N249" s="13">
        <v>233583.34</v>
      </c>
      <c r="O249" s="13">
        <v>515618.27</v>
      </c>
    </row>
    <row r="250" spans="1:15" x14ac:dyDescent="0.25">
      <c r="A250" s="84" t="s">
        <v>58</v>
      </c>
      <c r="B250" s="84" t="s">
        <v>59</v>
      </c>
      <c r="C250" s="84" t="s">
        <v>1101</v>
      </c>
      <c r="D250" s="13">
        <v>188627.71</v>
      </c>
      <c r="E250" s="13">
        <v>116527.96</v>
      </c>
      <c r="F250" s="13">
        <v>311257.75</v>
      </c>
      <c r="G250" s="13">
        <v>986299.18</v>
      </c>
      <c r="H250" s="13">
        <v>267791.78000000003</v>
      </c>
      <c r="I250" s="13">
        <v>687687.37</v>
      </c>
      <c r="J250" s="13">
        <v>275594.96000000002</v>
      </c>
      <c r="K250" s="13">
        <v>666592.63</v>
      </c>
      <c r="L250" s="13">
        <v>548251.12</v>
      </c>
      <c r="M250" s="13">
        <v>641689.27</v>
      </c>
      <c r="N250" s="13">
        <v>832281.62</v>
      </c>
      <c r="O250" s="13">
        <v>792830.67</v>
      </c>
    </row>
    <row r="251" spans="1:15" x14ac:dyDescent="0.25">
      <c r="A251" s="84" t="s">
        <v>58</v>
      </c>
      <c r="B251" s="84" t="s">
        <v>59</v>
      </c>
      <c r="C251" s="84" t="s">
        <v>1102</v>
      </c>
      <c r="D251" s="13">
        <v>245641.8</v>
      </c>
      <c r="E251" s="13">
        <v>344815.88</v>
      </c>
      <c r="F251" s="13">
        <v>382976.76</v>
      </c>
      <c r="G251" s="13">
        <v>701291.53</v>
      </c>
      <c r="H251" s="13">
        <v>488495.88</v>
      </c>
      <c r="I251" s="13">
        <v>515629.8</v>
      </c>
      <c r="J251" s="13">
        <v>193430.92</v>
      </c>
      <c r="K251" s="13">
        <v>291979.09000000003</v>
      </c>
      <c r="L251" s="13">
        <v>639794.25</v>
      </c>
      <c r="M251" s="13">
        <v>898107</v>
      </c>
      <c r="N251" s="13">
        <v>694726.92</v>
      </c>
      <c r="O251" s="13">
        <v>308574.53000000003</v>
      </c>
    </row>
    <row r="252" spans="1:15" x14ac:dyDescent="0.25">
      <c r="A252" s="84" t="s">
        <v>58</v>
      </c>
      <c r="B252" s="84" t="s">
        <v>59</v>
      </c>
      <c r="C252" s="84" t="s">
        <v>985</v>
      </c>
      <c r="D252" s="13">
        <v>271819.38</v>
      </c>
      <c r="E252" s="13">
        <v>996993.42</v>
      </c>
      <c r="F252" s="13">
        <v>749384.42</v>
      </c>
      <c r="G252" s="13">
        <v>190573.46</v>
      </c>
      <c r="H252" s="13">
        <v>351128.32000000001</v>
      </c>
      <c r="I252" s="13">
        <v>275094</v>
      </c>
      <c r="J252" s="13">
        <v>197396.71</v>
      </c>
      <c r="K252" s="13">
        <v>248604.81</v>
      </c>
      <c r="L252" s="13">
        <v>686899.86</v>
      </c>
      <c r="M252" s="13">
        <v>120457.66</v>
      </c>
      <c r="N252" s="13">
        <v>257790.09</v>
      </c>
      <c r="O252" s="13">
        <v>524199.47</v>
      </c>
    </row>
    <row r="253" spans="1:15" x14ac:dyDescent="0.25">
      <c r="A253" s="84" t="s">
        <v>58</v>
      </c>
      <c r="B253" s="84" t="s">
        <v>59</v>
      </c>
      <c r="C253" s="84" t="s">
        <v>1103</v>
      </c>
      <c r="D253" s="13">
        <v>208324.97</v>
      </c>
      <c r="E253" s="13">
        <v>661630.74</v>
      </c>
      <c r="F253" s="13">
        <v>170577.97</v>
      </c>
      <c r="G253" s="13">
        <v>763677.15</v>
      </c>
      <c r="H253" s="13">
        <v>646554.04</v>
      </c>
      <c r="I253" s="13">
        <v>620528.57999999996</v>
      </c>
      <c r="J253" s="13">
        <v>455437.72</v>
      </c>
      <c r="K253" s="13">
        <v>124158.85</v>
      </c>
      <c r="L253" s="13">
        <v>615025.06999999995</v>
      </c>
      <c r="M253" s="13">
        <v>120028.61</v>
      </c>
      <c r="N253" s="13">
        <v>350142.56</v>
      </c>
      <c r="O253" s="13">
        <v>325758.65000000002</v>
      </c>
    </row>
    <row r="254" spans="1:15" x14ac:dyDescent="0.25">
      <c r="A254" s="84" t="s">
        <v>58</v>
      </c>
      <c r="B254" s="84" t="s">
        <v>59</v>
      </c>
      <c r="C254" s="84" t="s">
        <v>1104</v>
      </c>
      <c r="D254" s="13">
        <v>768661.46</v>
      </c>
      <c r="E254" s="13">
        <v>864623.23</v>
      </c>
      <c r="F254" s="13">
        <v>381317.28</v>
      </c>
      <c r="G254" s="13">
        <v>735785.2</v>
      </c>
      <c r="H254" s="13">
        <v>566250.01</v>
      </c>
      <c r="I254" s="13">
        <v>538350.57999999996</v>
      </c>
      <c r="J254" s="13">
        <v>798155.99</v>
      </c>
      <c r="K254" s="13">
        <v>197234.43</v>
      </c>
      <c r="L254" s="13">
        <v>193842.09</v>
      </c>
      <c r="M254" s="13">
        <v>116686.82</v>
      </c>
      <c r="N254" s="13">
        <v>720684.12</v>
      </c>
      <c r="O254" s="13">
        <v>790347.49</v>
      </c>
    </row>
    <row r="255" spans="1:15" x14ac:dyDescent="0.25">
      <c r="A255" s="84" t="s">
        <v>58</v>
      </c>
      <c r="B255" s="84" t="s">
        <v>59</v>
      </c>
      <c r="C255" s="84" t="s">
        <v>1105</v>
      </c>
      <c r="D255" s="13">
        <v>639034.67000000004</v>
      </c>
      <c r="E255" s="13">
        <v>276177.52</v>
      </c>
      <c r="F255" s="13">
        <v>206463.27</v>
      </c>
      <c r="G255" s="13">
        <v>790848.74</v>
      </c>
      <c r="H255" s="13">
        <v>124666.35</v>
      </c>
      <c r="I255" s="13">
        <v>914150.66</v>
      </c>
      <c r="J255" s="13">
        <v>248011.4</v>
      </c>
      <c r="K255" s="13">
        <v>491781.19</v>
      </c>
      <c r="L255" s="13">
        <v>255890.45</v>
      </c>
      <c r="M255" s="13">
        <v>157463.70000000001</v>
      </c>
      <c r="N255" s="13">
        <v>297476.69</v>
      </c>
      <c r="O255" s="13">
        <v>349320.48</v>
      </c>
    </row>
    <row r="256" spans="1:15" x14ac:dyDescent="0.25">
      <c r="A256" s="84" t="s">
        <v>58</v>
      </c>
      <c r="B256" s="84" t="s">
        <v>59</v>
      </c>
      <c r="C256" s="84" t="s">
        <v>1106</v>
      </c>
      <c r="D256" s="13">
        <v>673028.08</v>
      </c>
      <c r="E256" s="13">
        <v>927633.46</v>
      </c>
      <c r="F256" s="13">
        <v>818569.69</v>
      </c>
      <c r="G256" s="13">
        <v>465003.89</v>
      </c>
      <c r="H256" s="13">
        <v>141221.35</v>
      </c>
      <c r="I256" s="13">
        <v>923595.2</v>
      </c>
      <c r="J256" s="13">
        <v>221539.32</v>
      </c>
      <c r="K256" s="13">
        <v>381696.37</v>
      </c>
      <c r="L256" s="13">
        <v>767425.4</v>
      </c>
      <c r="M256" s="13">
        <v>528908.82999999996</v>
      </c>
      <c r="N256" s="13">
        <v>596261.57999999996</v>
      </c>
      <c r="O256" s="13">
        <v>752618.63</v>
      </c>
    </row>
    <row r="257" spans="1:15" x14ac:dyDescent="0.25">
      <c r="A257" s="84" t="s">
        <v>58</v>
      </c>
      <c r="B257" s="84" t="s">
        <v>59</v>
      </c>
      <c r="C257" s="84" t="s">
        <v>1107</v>
      </c>
      <c r="D257" s="13">
        <v>899009.82</v>
      </c>
      <c r="E257" s="13">
        <v>165464.32000000001</v>
      </c>
      <c r="F257" s="13">
        <v>719324.2</v>
      </c>
      <c r="G257" s="13">
        <v>263370.28000000003</v>
      </c>
      <c r="H257" s="13">
        <v>641709.47</v>
      </c>
      <c r="I257" s="13">
        <v>576474.74</v>
      </c>
      <c r="J257" s="13">
        <v>612038.43000000005</v>
      </c>
      <c r="K257" s="13">
        <v>567207.26</v>
      </c>
      <c r="L257" s="13">
        <v>459290.68</v>
      </c>
      <c r="M257" s="13">
        <v>764749.65</v>
      </c>
      <c r="N257" s="13">
        <v>890863.4</v>
      </c>
      <c r="O257" s="13">
        <v>206279.22</v>
      </c>
    </row>
    <row r="258" spans="1:15" x14ac:dyDescent="0.25">
      <c r="A258" s="84" t="s">
        <v>58</v>
      </c>
      <c r="B258" s="84" t="s">
        <v>59</v>
      </c>
      <c r="C258" s="84" t="s">
        <v>1108</v>
      </c>
      <c r="D258" s="13">
        <v>362688.62</v>
      </c>
      <c r="E258" s="13">
        <v>365775.58</v>
      </c>
      <c r="F258" s="13">
        <v>167949.25</v>
      </c>
      <c r="G258" s="13">
        <v>373821.12</v>
      </c>
      <c r="H258" s="13">
        <v>629593.65</v>
      </c>
      <c r="I258" s="13">
        <v>685741.98</v>
      </c>
      <c r="J258" s="13">
        <v>499243.57</v>
      </c>
      <c r="K258" s="13">
        <v>120111.32</v>
      </c>
      <c r="L258" s="13">
        <v>495037.24</v>
      </c>
      <c r="M258" s="13">
        <v>660506.92000000004</v>
      </c>
      <c r="N258" s="13">
        <v>273533.05</v>
      </c>
      <c r="O258" s="13">
        <v>962408.52</v>
      </c>
    </row>
    <row r="259" spans="1:15" x14ac:dyDescent="0.25">
      <c r="A259" s="84" t="s">
        <v>58</v>
      </c>
      <c r="B259" s="84" t="s">
        <v>59</v>
      </c>
      <c r="C259" s="84" t="s">
        <v>1109</v>
      </c>
      <c r="D259" s="13">
        <v>390163.82</v>
      </c>
      <c r="E259" s="13">
        <v>736392.15</v>
      </c>
      <c r="F259" s="13">
        <v>713569.9</v>
      </c>
      <c r="G259" s="13">
        <v>609983.94999999995</v>
      </c>
      <c r="H259" s="13">
        <v>982662.43</v>
      </c>
      <c r="I259" s="13">
        <v>250067.37</v>
      </c>
      <c r="J259" s="13">
        <v>799512.91</v>
      </c>
      <c r="K259" s="13">
        <v>446588.19</v>
      </c>
      <c r="L259" s="13">
        <v>416634.79</v>
      </c>
      <c r="M259" s="13">
        <v>709423.21</v>
      </c>
      <c r="N259" s="13">
        <v>205774.37</v>
      </c>
      <c r="O259" s="13">
        <v>252118.09</v>
      </c>
    </row>
    <row r="260" spans="1:15" x14ac:dyDescent="0.25">
      <c r="A260" s="84" t="s">
        <v>58</v>
      </c>
      <c r="B260" s="84" t="s">
        <v>59</v>
      </c>
      <c r="C260" s="84" t="s">
        <v>1110</v>
      </c>
      <c r="D260" s="13">
        <v>934798.53</v>
      </c>
      <c r="E260" s="13">
        <v>384737.64</v>
      </c>
      <c r="F260" s="13">
        <v>741543.7</v>
      </c>
      <c r="G260" s="13">
        <v>560579.72</v>
      </c>
      <c r="H260" s="13">
        <v>259510.86</v>
      </c>
      <c r="I260" s="13">
        <v>861890.37</v>
      </c>
      <c r="J260" s="13">
        <v>711194.36</v>
      </c>
      <c r="K260" s="13">
        <v>469840.76</v>
      </c>
      <c r="L260" s="13">
        <v>476901.79</v>
      </c>
      <c r="M260" s="13">
        <v>799106.32</v>
      </c>
      <c r="N260" s="13">
        <v>919745.79</v>
      </c>
      <c r="O260" s="13">
        <v>699283.39</v>
      </c>
    </row>
    <row r="261" spans="1:15" x14ac:dyDescent="0.25">
      <c r="A261" s="84" t="s">
        <v>58</v>
      </c>
      <c r="B261" s="84" t="s">
        <v>59</v>
      </c>
      <c r="C261" s="84" t="s">
        <v>1111</v>
      </c>
      <c r="D261" s="13">
        <v>563921.34</v>
      </c>
      <c r="E261" s="13">
        <v>113001.38</v>
      </c>
      <c r="F261" s="13">
        <v>534481.81000000006</v>
      </c>
      <c r="G261" s="13">
        <v>444522.78</v>
      </c>
      <c r="H261" s="13">
        <v>583149.43000000005</v>
      </c>
      <c r="I261" s="13">
        <v>487954.32</v>
      </c>
      <c r="J261" s="13">
        <v>408239.77</v>
      </c>
      <c r="K261" s="13">
        <v>326092.78999999998</v>
      </c>
      <c r="L261" s="13">
        <v>376553.71</v>
      </c>
      <c r="M261" s="13">
        <v>755168.16</v>
      </c>
      <c r="N261" s="13">
        <v>138618</v>
      </c>
      <c r="O261" s="13">
        <v>385850.66</v>
      </c>
    </row>
    <row r="262" spans="1:15" x14ac:dyDescent="0.25">
      <c r="A262" s="84" t="s">
        <v>58</v>
      </c>
      <c r="B262" s="84" t="s">
        <v>59</v>
      </c>
      <c r="C262" s="84" t="s">
        <v>1112</v>
      </c>
      <c r="D262" s="13">
        <v>246134.45</v>
      </c>
      <c r="E262" s="13">
        <v>424857.26</v>
      </c>
      <c r="F262" s="13">
        <v>660347.13</v>
      </c>
      <c r="G262" s="13">
        <v>212796.06</v>
      </c>
      <c r="H262" s="13">
        <v>269236.3</v>
      </c>
      <c r="I262" s="13">
        <v>545545.15</v>
      </c>
      <c r="J262" s="13">
        <v>191162.88</v>
      </c>
      <c r="K262" s="13">
        <v>662078.03</v>
      </c>
      <c r="L262" s="13">
        <v>356181.77</v>
      </c>
      <c r="M262" s="13">
        <v>703293.2</v>
      </c>
      <c r="N262" s="13">
        <v>294771.62</v>
      </c>
      <c r="O262" s="13">
        <v>589718.65</v>
      </c>
    </row>
    <row r="263" spans="1:15" x14ac:dyDescent="0.25">
      <c r="A263" s="84" t="s">
        <v>58</v>
      </c>
      <c r="B263" s="84" t="s">
        <v>59</v>
      </c>
      <c r="C263" s="84" t="s">
        <v>1113</v>
      </c>
      <c r="D263" s="13">
        <v>449191.11</v>
      </c>
      <c r="E263" s="13">
        <v>210750.53</v>
      </c>
      <c r="F263" s="13">
        <v>799969.62</v>
      </c>
      <c r="G263" s="13">
        <v>976971.36</v>
      </c>
      <c r="H263" s="13">
        <v>281228.57</v>
      </c>
      <c r="I263" s="13">
        <v>876755.4</v>
      </c>
      <c r="J263" s="13">
        <v>672562.09</v>
      </c>
      <c r="K263" s="13">
        <v>354130.01</v>
      </c>
      <c r="L263" s="13">
        <v>534201.26</v>
      </c>
      <c r="M263" s="13">
        <v>242813.02</v>
      </c>
      <c r="N263" s="13">
        <v>310877.24</v>
      </c>
      <c r="O263" s="13">
        <v>518388.35</v>
      </c>
    </row>
    <row r="264" spans="1:15" x14ac:dyDescent="0.25">
      <c r="A264" s="84" t="s">
        <v>58</v>
      </c>
      <c r="B264" s="84" t="s">
        <v>59</v>
      </c>
      <c r="C264" s="84" t="s">
        <v>1114</v>
      </c>
      <c r="D264" s="13">
        <v>207645.9</v>
      </c>
      <c r="E264" s="13">
        <v>735129.56</v>
      </c>
      <c r="F264" s="13">
        <v>674267.56</v>
      </c>
      <c r="G264" s="13">
        <v>802207.59</v>
      </c>
      <c r="H264" s="13">
        <v>628572.97</v>
      </c>
      <c r="I264" s="13">
        <v>607721.48</v>
      </c>
      <c r="J264" s="13">
        <v>862163.86</v>
      </c>
      <c r="K264" s="13">
        <v>377500.84</v>
      </c>
      <c r="L264" s="13">
        <v>837140.96</v>
      </c>
      <c r="M264" s="13">
        <v>202153.39</v>
      </c>
      <c r="N264" s="13">
        <v>432146.07</v>
      </c>
      <c r="O264" s="13">
        <v>302560.11</v>
      </c>
    </row>
    <row r="265" spans="1:15" x14ac:dyDescent="0.25">
      <c r="A265" s="84" t="s">
        <v>58</v>
      </c>
      <c r="B265" s="84" t="s">
        <v>59</v>
      </c>
      <c r="C265" s="84" t="s">
        <v>1115</v>
      </c>
      <c r="D265" s="13">
        <v>746832.53</v>
      </c>
      <c r="E265" s="13">
        <v>920903.51</v>
      </c>
      <c r="F265" s="13">
        <v>961045.35</v>
      </c>
      <c r="G265" s="13">
        <v>732275.81</v>
      </c>
      <c r="H265" s="13">
        <v>715391.08</v>
      </c>
      <c r="I265" s="13">
        <v>955962.91</v>
      </c>
      <c r="J265" s="13">
        <v>756330.61</v>
      </c>
      <c r="K265" s="13">
        <v>505600.6</v>
      </c>
      <c r="L265" s="13">
        <v>968163.95</v>
      </c>
      <c r="M265" s="13">
        <v>227961.57</v>
      </c>
      <c r="N265" s="13">
        <v>231604.64</v>
      </c>
      <c r="O265" s="13">
        <v>456987.88</v>
      </c>
    </row>
    <row r="266" spans="1:15" x14ac:dyDescent="0.25">
      <c r="A266" s="84" t="s">
        <v>58</v>
      </c>
      <c r="B266" s="84" t="s">
        <v>151</v>
      </c>
      <c r="C266" s="84" t="s">
        <v>703</v>
      </c>
      <c r="D266" s="13">
        <v>656093.69999999995</v>
      </c>
      <c r="E266" s="13">
        <v>136625.17000000001</v>
      </c>
      <c r="F266" s="13">
        <v>478330.47</v>
      </c>
      <c r="G266" s="13">
        <v>722243.15</v>
      </c>
      <c r="H266" s="13">
        <v>244201.41</v>
      </c>
      <c r="I266" s="13">
        <v>638134.15</v>
      </c>
      <c r="J266" s="13">
        <v>548167.94999999995</v>
      </c>
      <c r="K266" s="13">
        <v>571923.64</v>
      </c>
      <c r="L266" s="13">
        <v>538049.54</v>
      </c>
      <c r="M266" s="13">
        <v>829282.02</v>
      </c>
      <c r="N266" s="13">
        <v>613359.54</v>
      </c>
      <c r="O266" s="13">
        <v>883230.44</v>
      </c>
    </row>
    <row r="267" spans="1:15" x14ac:dyDescent="0.25">
      <c r="A267" s="84" t="s">
        <v>58</v>
      </c>
      <c r="B267" s="84" t="s">
        <v>151</v>
      </c>
      <c r="C267" s="84" t="s">
        <v>457</v>
      </c>
      <c r="D267" s="13">
        <v>991884.49</v>
      </c>
      <c r="E267" s="13">
        <v>434518.98</v>
      </c>
      <c r="F267" s="13">
        <v>148026.91</v>
      </c>
      <c r="G267" s="13">
        <v>566346.67000000004</v>
      </c>
      <c r="H267" s="13">
        <v>603913.81000000006</v>
      </c>
      <c r="I267" s="13">
        <v>763745.98</v>
      </c>
      <c r="J267" s="13">
        <v>998003.19999999995</v>
      </c>
      <c r="K267" s="13">
        <v>738041.17</v>
      </c>
      <c r="L267" s="13">
        <v>122479.44</v>
      </c>
      <c r="M267" s="13">
        <v>427342.38</v>
      </c>
      <c r="N267" s="13">
        <v>811924.95</v>
      </c>
      <c r="O267" s="13">
        <v>791107.44</v>
      </c>
    </row>
    <row r="268" spans="1:15" x14ac:dyDescent="0.25">
      <c r="A268" s="84" t="s">
        <v>58</v>
      </c>
      <c r="B268" s="84" t="s">
        <v>151</v>
      </c>
      <c r="C268" s="84" t="s">
        <v>1116</v>
      </c>
      <c r="D268" s="13">
        <v>141021.16</v>
      </c>
      <c r="E268" s="13">
        <v>995124.51</v>
      </c>
      <c r="F268" s="13">
        <v>226307.67</v>
      </c>
      <c r="G268" s="13">
        <v>432278.69</v>
      </c>
      <c r="H268" s="13">
        <v>758951.05</v>
      </c>
      <c r="I268" s="13">
        <v>990831.44</v>
      </c>
      <c r="J268" s="13">
        <v>411598.27</v>
      </c>
      <c r="K268" s="13">
        <v>702466.29</v>
      </c>
      <c r="L268" s="13">
        <v>690165.51</v>
      </c>
      <c r="M268" s="13">
        <v>506458.45</v>
      </c>
      <c r="N268" s="13">
        <v>659256.75</v>
      </c>
      <c r="O268" s="13">
        <v>797405.13</v>
      </c>
    </row>
    <row r="269" spans="1:15" x14ac:dyDescent="0.25">
      <c r="A269" s="84" t="s">
        <v>58</v>
      </c>
      <c r="B269" s="84" t="s">
        <v>151</v>
      </c>
      <c r="C269" s="84" t="s">
        <v>1117</v>
      </c>
      <c r="D269" s="13">
        <v>137508.25</v>
      </c>
      <c r="E269" s="13">
        <v>240937.07</v>
      </c>
      <c r="F269" s="13">
        <v>391772.54</v>
      </c>
      <c r="G269" s="13">
        <v>732224.05</v>
      </c>
      <c r="H269" s="13">
        <v>607187.31999999995</v>
      </c>
      <c r="I269" s="13">
        <v>878769.35</v>
      </c>
      <c r="J269" s="13">
        <v>167173.26</v>
      </c>
      <c r="K269" s="13">
        <v>436620.06</v>
      </c>
      <c r="L269" s="13">
        <v>677629.64</v>
      </c>
      <c r="M269" s="13">
        <v>694106.54</v>
      </c>
      <c r="N269" s="13">
        <v>207499.18</v>
      </c>
      <c r="O269" s="13">
        <v>680297.54</v>
      </c>
    </row>
    <row r="270" spans="1:15" x14ac:dyDescent="0.25">
      <c r="A270" s="84" t="s">
        <v>58</v>
      </c>
      <c r="B270" s="84" t="s">
        <v>151</v>
      </c>
      <c r="C270" s="84" t="s">
        <v>1118</v>
      </c>
      <c r="D270" s="13">
        <v>423790.17</v>
      </c>
      <c r="E270" s="13">
        <v>424275.6</v>
      </c>
      <c r="F270" s="13">
        <v>947693.98</v>
      </c>
      <c r="G270" s="13">
        <v>554451.84</v>
      </c>
      <c r="H270" s="13">
        <v>897374.42</v>
      </c>
      <c r="I270" s="13">
        <v>367146.61</v>
      </c>
      <c r="J270" s="13">
        <v>515364.45</v>
      </c>
      <c r="K270" s="13">
        <v>801974.86</v>
      </c>
      <c r="L270" s="13">
        <v>539652.01</v>
      </c>
      <c r="M270" s="13">
        <v>229191.53</v>
      </c>
      <c r="N270" s="13">
        <v>816067.96</v>
      </c>
      <c r="O270" s="13">
        <v>919724.7</v>
      </c>
    </row>
    <row r="271" spans="1:15" x14ac:dyDescent="0.25">
      <c r="A271" s="84" t="s">
        <v>58</v>
      </c>
      <c r="B271" s="84" t="s">
        <v>151</v>
      </c>
      <c r="C271" s="84" t="s">
        <v>1119</v>
      </c>
      <c r="D271" s="13">
        <v>989650.21</v>
      </c>
      <c r="E271" s="13">
        <v>221815.49</v>
      </c>
      <c r="F271" s="13">
        <v>813392.15</v>
      </c>
      <c r="G271" s="13">
        <v>122484.62</v>
      </c>
      <c r="H271" s="13">
        <v>486903.26</v>
      </c>
      <c r="I271" s="13">
        <v>245277.96</v>
      </c>
      <c r="J271" s="13">
        <v>165397.66</v>
      </c>
      <c r="K271" s="13">
        <v>913005.47</v>
      </c>
      <c r="L271" s="13">
        <v>483374.27</v>
      </c>
      <c r="M271" s="13">
        <v>622136.26</v>
      </c>
      <c r="N271" s="13">
        <v>690861.22</v>
      </c>
      <c r="O271" s="13">
        <v>469441.52</v>
      </c>
    </row>
    <row r="272" spans="1:15" x14ac:dyDescent="0.25">
      <c r="A272" s="84" t="s">
        <v>58</v>
      </c>
      <c r="B272" s="84" t="s">
        <v>151</v>
      </c>
      <c r="C272" s="84" t="s">
        <v>669</v>
      </c>
      <c r="D272" s="13">
        <v>994908.81</v>
      </c>
      <c r="E272" s="13">
        <v>724729.94</v>
      </c>
      <c r="F272" s="13">
        <v>224939.96</v>
      </c>
      <c r="G272" s="13">
        <v>186637.05</v>
      </c>
      <c r="H272" s="13">
        <v>592724.06000000006</v>
      </c>
      <c r="I272" s="13">
        <v>304941.38</v>
      </c>
      <c r="J272" s="13">
        <v>855033.37</v>
      </c>
      <c r="K272" s="13">
        <v>616769.9</v>
      </c>
      <c r="L272" s="13">
        <v>597294.02</v>
      </c>
      <c r="M272" s="13">
        <v>813786.23</v>
      </c>
      <c r="N272" s="13">
        <v>620602.29</v>
      </c>
      <c r="O272" s="13">
        <v>165962.44</v>
      </c>
    </row>
    <row r="273" spans="1:15" x14ac:dyDescent="0.25">
      <c r="A273" s="84" t="s">
        <v>58</v>
      </c>
      <c r="B273" s="84" t="s">
        <v>151</v>
      </c>
      <c r="C273" s="84" t="s">
        <v>1120</v>
      </c>
      <c r="D273" s="13">
        <v>907714.02</v>
      </c>
      <c r="E273" s="13">
        <v>598717.75</v>
      </c>
      <c r="F273" s="13">
        <v>929889.71</v>
      </c>
      <c r="G273" s="13">
        <v>838818.58</v>
      </c>
      <c r="H273" s="13">
        <v>547997.80000000005</v>
      </c>
      <c r="I273" s="13">
        <v>879589.49</v>
      </c>
      <c r="J273" s="13">
        <v>562688.27</v>
      </c>
      <c r="K273" s="13">
        <v>304122.78999999998</v>
      </c>
      <c r="L273" s="13">
        <v>760546.09</v>
      </c>
      <c r="M273" s="13">
        <v>212193.1</v>
      </c>
      <c r="N273" s="13">
        <v>817389.78</v>
      </c>
      <c r="O273" s="13">
        <v>664360.43999999994</v>
      </c>
    </row>
    <row r="274" spans="1:15" x14ac:dyDescent="0.25">
      <c r="A274" s="84" t="s">
        <v>58</v>
      </c>
      <c r="B274" s="84" t="s">
        <v>151</v>
      </c>
      <c r="C274" s="84" t="s">
        <v>1121</v>
      </c>
      <c r="D274" s="13">
        <v>574047.56999999995</v>
      </c>
      <c r="E274" s="13">
        <v>808401.53</v>
      </c>
      <c r="F274" s="13">
        <v>438154.56</v>
      </c>
      <c r="G274" s="13">
        <v>915691.6</v>
      </c>
      <c r="H274" s="13">
        <v>306206.43</v>
      </c>
      <c r="I274" s="13">
        <v>872725.52</v>
      </c>
      <c r="J274" s="13">
        <v>743312.42</v>
      </c>
      <c r="K274" s="13">
        <v>925314.7</v>
      </c>
      <c r="L274" s="13">
        <v>916609.95</v>
      </c>
      <c r="M274" s="13">
        <v>243325.34</v>
      </c>
      <c r="N274" s="13">
        <v>819152.77</v>
      </c>
      <c r="O274" s="13">
        <v>922505.44</v>
      </c>
    </row>
    <row r="275" spans="1:15" x14ac:dyDescent="0.25">
      <c r="A275" s="84" t="s">
        <v>58</v>
      </c>
      <c r="B275" s="84" t="s">
        <v>151</v>
      </c>
      <c r="C275" s="84" t="s">
        <v>1122</v>
      </c>
      <c r="D275" s="13">
        <v>619361.89</v>
      </c>
      <c r="E275" s="13">
        <v>537611.66</v>
      </c>
      <c r="F275" s="13">
        <v>479231.71</v>
      </c>
      <c r="G275" s="13">
        <v>118329.11</v>
      </c>
      <c r="H275" s="13">
        <v>183292.08</v>
      </c>
      <c r="I275" s="13">
        <v>688001.2</v>
      </c>
      <c r="J275" s="13">
        <v>753559.18</v>
      </c>
      <c r="K275" s="13">
        <v>150619.54</v>
      </c>
      <c r="L275" s="13">
        <v>626255.98</v>
      </c>
      <c r="M275" s="13">
        <v>561140.24</v>
      </c>
      <c r="N275" s="13">
        <v>184028.26</v>
      </c>
      <c r="O275" s="13">
        <v>852737.23</v>
      </c>
    </row>
    <row r="276" spans="1:15" x14ac:dyDescent="0.25">
      <c r="A276" s="84" t="s">
        <v>58</v>
      </c>
      <c r="B276" s="84" t="s">
        <v>151</v>
      </c>
      <c r="C276" s="84" t="s">
        <v>1123</v>
      </c>
      <c r="D276" s="13">
        <v>165143.95000000001</v>
      </c>
      <c r="E276" s="13">
        <v>631802.59</v>
      </c>
      <c r="F276" s="13">
        <v>914055.91</v>
      </c>
      <c r="G276" s="13">
        <v>381827.74</v>
      </c>
      <c r="H276" s="13">
        <v>499145.5</v>
      </c>
      <c r="I276" s="13">
        <v>918449.33</v>
      </c>
      <c r="J276" s="13">
        <v>689119.03</v>
      </c>
      <c r="K276" s="13">
        <v>679759.58</v>
      </c>
      <c r="L276" s="13">
        <v>508337.73</v>
      </c>
      <c r="M276" s="13">
        <v>587496.1</v>
      </c>
      <c r="N276" s="13">
        <v>294752.93</v>
      </c>
      <c r="O276" s="13">
        <v>227882.35</v>
      </c>
    </row>
    <row r="277" spans="1:15" x14ac:dyDescent="0.25">
      <c r="A277" s="84" t="s">
        <v>58</v>
      </c>
      <c r="B277" s="84" t="s">
        <v>151</v>
      </c>
      <c r="C277" s="84" t="s">
        <v>1124</v>
      </c>
      <c r="D277" s="13">
        <v>448765.44</v>
      </c>
      <c r="E277" s="13">
        <v>871909.52</v>
      </c>
      <c r="F277" s="13">
        <v>694083.5</v>
      </c>
      <c r="G277" s="13">
        <v>962462.61</v>
      </c>
      <c r="H277" s="13">
        <v>234370.34</v>
      </c>
      <c r="I277" s="13">
        <v>856149.06</v>
      </c>
      <c r="J277" s="13">
        <v>957262.75</v>
      </c>
      <c r="K277" s="13">
        <v>519876.56</v>
      </c>
      <c r="L277" s="13">
        <v>202425.09</v>
      </c>
      <c r="M277" s="13">
        <v>753152.68</v>
      </c>
      <c r="N277" s="13">
        <v>365978.99</v>
      </c>
      <c r="O277" s="13">
        <v>195803.42</v>
      </c>
    </row>
    <row r="278" spans="1:15" x14ac:dyDescent="0.25">
      <c r="A278" s="84" t="s">
        <v>58</v>
      </c>
      <c r="B278" s="84" t="s">
        <v>151</v>
      </c>
      <c r="C278" s="84" t="s">
        <v>1125</v>
      </c>
      <c r="D278" s="13">
        <v>290520.59000000003</v>
      </c>
      <c r="E278" s="13">
        <v>984883.73</v>
      </c>
      <c r="F278" s="13">
        <v>523718.2</v>
      </c>
      <c r="G278" s="13">
        <v>331513.14</v>
      </c>
      <c r="H278" s="13">
        <v>504448.43</v>
      </c>
      <c r="I278" s="13">
        <v>645130.9</v>
      </c>
      <c r="J278" s="13">
        <v>189621.39</v>
      </c>
      <c r="K278" s="13">
        <v>700418.61</v>
      </c>
      <c r="L278" s="13">
        <v>754219.46</v>
      </c>
      <c r="M278" s="13">
        <v>764483.28</v>
      </c>
      <c r="N278" s="13">
        <v>138087.20000000001</v>
      </c>
      <c r="O278" s="13">
        <v>561727.85</v>
      </c>
    </row>
    <row r="279" spans="1:15" x14ac:dyDescent="0.25">
      <c r="A279" s="84" t="s">
        <v>58</v>
      </c>
      <c r="B279" s="84" t="s">
        <v>151</v>
      </c>
      <c r="C279" s="84" t="s">
        <v>1126</v>
      </c>
      <c r="D279" s="13">
        <v>585581.9</v>
      </c>
      <c r="E279" s="13">
        <v>324247.03000000003</v>
      </c>
      <c r="F279" s="13">
        <v>198313.33</v>
      </c>
      <c r="G279" s="13">
        <v>377360.72</v>
      </c>
      <c r="H279" s="13">
        <v>334678.11</v>
      </c>
      <c r="I279" s="13">
        <v>371330.98</v>
      </c>
      <c r="J279" s="13">
        <v>892492.37</v>
      </c>
      <c r="K279" s="13">
        <v>457327.24</v>
      </c>
      <c r="L279" s="13">
        <v>146213.51999999999</v>
      </c>
      <c r="M279" s="13">
        <v>350998.83</v>
      </c>
      <c r="N279" s="13">
        <v>390112.39</v>
      </c>
      <c r="O279" s="13">
        <v>523879.98</v>
      </c>
    </row>
    <row r="280" spans="1:15" x14ac:dyDescent="0.25">
      <c r="A280" s="84" t="s">
        <v>58</v>
      </c>
      <c r="B280" s="84" t="s">
        <v>151</v>
      </c>
      <c r="C280" s="84" t="s">
        <v>1127</v>
      </c>
      <c r="D280" s="13">
        <v>803105.44</v>
      </c>
      <c r="E280" s="13">
        <v>618090.81999999995</v>
      </c>
      <c r="F280" s="13">
        <v>578721.48</v>
      </c>
      <c r="G280" s="13">
        <v>255655.96</v>
      </c>
      <c r="H280" s="13">
        <v>558524.97</v>
      </c>
      <c r="I280" s="13">
        <v>797666.5</v>
      </c>
      <c r="J280" s="13">
        <v>740984.22</v>
      </c>
      <c r="K280" s="13">
        <v>705123.72</v>
      </c>
      <c r="L280" s="13">
        <v>608857.96</v>
      </c>
      <c r="M280" s="13">
        <v>976669.16</v>
      </c>
      <c r="N280" s="13">
        <v>589747.74</v>
      </c>
      <c r="O280" s="13">
        <v>642280.93000000005</v>
      </c>
    </row>
    <row r="281" spans="1:15" x14ac:dyDescent="0.25">
      <c r="A281" s="84" t="s">
        <v>58</v>
      </c>
      <c r="B281" s="84" t="s">
        <v>151</v>
      </c>
      <c r="C281" s="84" t="s">
        <v>1128</v>
      </c>
      <c r="D281" s="13">
        <v>906098.14</v>
      </c>
      <c r="E281" s="13">
        <v>843108.41</v>
      </c>
      <c r="F281" s="13">
        <v>582243.99</v>
      </c>
      <c r="G281" s="13">
        <v>614364.28</v>
      </c>
      <c r="H281" s="13">
        <v>784719.06</v>
      </c>
      <c r="I281" s="13">
        <v>700503.53</v>
      </c>
      <c r="J281" s="13">
        <v>574354.98</v>
      </c>
      <c r="K281" s="13">
        <v>443628.19</v>
      </c>
      <c r="L281" s="13">
        <v>998128.66</v>
      </c>
      <c r="M281" s="13">
        <v>645711.5</v>
      </c>
      <c r="N281" s="13">
        <v>360258.16</v>
      </c>
      <c r="O281" s="13">
        <v>314336.98</v>
      </c>
    </row>
    <row r="282" spans="1:15" x14ac:dyDescent="0.25">
      <c r="A282" s="84" t="s">
        <v>58</v>
      </c>
      <c r="B282" s="84" t="s">
        <v>151</v>
      </c>
      <c r="C282" s="84" t="s">
        <v>1129</v>
      </c>
      <c r="D282" s="13">
        <v>770161.54</v>
      </c>
      <c r="E282" s="13">
        <v>113131.61</v>
      </c>
      <c r="F282" s="13">
        <v>493925.84</v>
      </c>
      <c r="G282" s="13">
        <v>677436.6</v>
      </c>
      <c r="H282" s="13">
        <v>231016.8</v>
      </c>
      <c r="I282" s="13">
        <v>817450.54</v>
      </c>
      <c r="J282" s="13">
        <v>686598.77</v>
      </c>
      <c r="K282" s="13">
        <v>162639.74</v>
      </c>
      <c r="L282" s="13">
        <v>777867.11</v>
      </c>
      <c r="M282" s="13">
        <v>809662.55</v>
      </c>
      <c r="N282" s="13">
        <v>409057.67</v>
      </c>
      <c r="O282" s="13">
        <v>400235.79</v>
      </c>
    </row>
    <row r="283" spans="1:15" x14ac:dyDescent="0.25">
      <c r="A283" s="84" t="s">
        <v>58</v>
      </c>
      <c r="B283" s="84" t="s">
        <v>151</v>
      </c>
      <c r="C283" s="84" t="s">
        <v>1130</v>
      </c>
      <c r="D283" s="13">
        <v>179403.21</v>
      </c>
      <c r="E283" s="13">
        <v>537027.92000000004</v>
      </c>
      <c r="F283" s="13">
        <v>180434.46</v>
      </c>
      <c r="G283" s="13">
        <v>772248.48</v>
      </c>
      <c r="H283" s="13">
        <v>197362.85</v>
      </c>
      <c r="I283" s="13">
        <v>822703.83</v>
      </c>
      <c r="J283" s="13">
        <v>627268.39</v>
      </c>
      <c r="K283" s="13">
        <v>597108.94999999995</v>
      </c>
      <c r="L283" s="13">
        <v>355404.1</v>
      </c>
      <c r="M283" s="13">
        <v>302802.82</v>
      </c>
      <c r="N283" s="13">
        <v>997031.23</v>
      </c>
      <c r="O283" s="13">
        <v>994500.29</v>
      </c>
    </row>
    <row r="284" spans="1:15" x14ac:dyDescent="0.25">
      <c r="A284" s="84" t="s">
        <v>58</v>
      </c>
      <c r="B284" s="84" t="s">
        <v>151</v>
      </c>
      <c r="C284" s="84" t="s">
        <v>1131</v>
      </c>
      <c r="D284" s="13">
        <v>136444.13</v>
      </c>
      <c r="E284" s="13">
        <v>210899.82</v>
      </c>
      <c r="F284" s="13">
        <v>643326.96</v>
      </c>
      <c r="G284" s="13">
        <v>947515.84</v>
      </c>
      <c r="H284" s="13">
        <v>660539.69999999995</v>
      </c>
      <c r="I284" s="13">
        <v>166037.04</v>
      </c>
      <c r="J284" s="13">
        <v>692791.47</v>
      </c>
      <c r="K284" s="13">
        <v>890576.59</v>
      </c>
      <c r="L284" s="13">
        <v>213768.92</v>
      </c>
      <c r="M284" s="13">
        <v>914476.04</v>
      </c>
      <c r="N284" s="13">
        <v>367455.59</v>
      </c>
      <c r="O284" s="13">
        <v>620399.29</v>
      </c>
    </row>
    <row r="285" spans="1:15" x14ac:dyDescent="0.25">
      <c r="A285" s="84" t="s">
        <v>58</v>
      </c>
      <c r="B285" s="84" t="s">
        <v>151</v>
      </c>
      <c r="C285" s="84" t="s">
        <v>1132</v>
      </c>
      <c r="D285" s="13">
        <v>898859.14</v>
      </c>
      <c r="E285" s="13">
        <v>309463.2</v>
      </c>
      <c r="F285" s="13">
        <v>497004.33</v>
      </c>
      <c r="G285" s="13">
        <v>350786.65</v>
      </c>
      <c r="H285" s="13">
        <v>762936.82</v>
      </c>
      <c r="I285" s="13">
        <v>136070.45000000001</v>
      </c>
      <c r="J285" s="13">
        <v>689343.93</v>
      </c>
      <c r="K285" s="13">
        <v>365606.46</v>
      </c>
      <c r="L285" s="13">
        <v>292990.76</v>
      </c>
      <c r="M285" s="13">
        <v>826571.19</v>
      </c>
      <c r="N285" s="13">
        <v>813982.25</v>
      </c>
      <c r="O285" s="13">
        <v>398125.3</v>
      </c>
    </row>
    <row r="286" spans="1:15" x14ac:dyDescent="0.25">
      <c r="A286" s="84" t="s">
        <v>58</v>
      </c>
      <c r="B286" s="84" t="s">
        <v>151</v>
      </c>
      <c r="C286" s="84" t="s">
        <v>1133</v>
      </c>
      <c r="D286" s="13">
        <v>810508.71</v>
      </c>
      <c r="E286" s="13">
        <v>439973.82</v>
      </c>
      <c r="F286" s="13">
        <v>870532.73</v>
      </c>
      <c r="G286" s="13">
        <v>640919.44999999995</v>
      </c>
      <c r="H286" s="13">
        <v>465990.44</v>
      </c>
      <c r="I286" s="13">
        <v>902717.47</v>
      </c>
      <c r="J286" s="13">
        <v>457560.28</v>
      </c>
      <c r="K286" s="13">
        <v>128303.25</v>
      </c>
      <c r="L286" s="13">
        <v>139598.04999999999</v>
      </c>
      <c r="M286" s="13">
        <v>887482.2</v>
      </c>
      <c r="N286" s="13">
        <v>544419.37</v>
      </c>
      <c r="O286" s="13">
        <v>131004.56</v>
      </c>
    </row>
    <row r="287" spans="1:15" x14ac:dyDescent="0.25">
      <c r="A287" s="84" t="s">
        <v>58</v>
      </c>
      <c r="B287" s="84" t="s">
        <v>151</v>
      </c>
      <c r="C287" s="84" t="s">
        <v>670</v>
      </c>
      <c r="D287" s="13">
        <v>757901.23</v>
      </c>
      <c r="E287" s="13">
        <v>215762.65</v>
      </c>
      <c r="F287" s="13">
        <v>320635.96999999997</v>
      </c>
      <c r="G287" s="13">
        <v>315052.5</v>
      </c>
      <c r="H287" s="13">
        <v>246480.76</v>
      </c>
      <c r="I287" s="13">
        <v>962337.51</v>
      </c>
      <c r="J287" s="13">
        <v>366954.05</v>
      </c>
      <c r="K287" s="13">
        <v>602663.41</v>
      </c>
      <c r="L287" s="13">
        <v>637850.35</v>
      </c>
      <c r="M287" s="13">
        <v>497928.44</v>
      </c>
      <c r="N287" s="13">
        <v>932723.68</v>
      </c>
      <c r="O287" s="13">
        <v>459831.79</v>
      </c>
    </row>
    <row r="288" spans="1:15" x14ac:dyDescent="0.25">
      <c r="A288" s="84" t="s">
        <v>58</v>
      </c>
      <c r="B288" s="84" t="s">
        <v>151</v>
      </c>
      <c r="C288" s="84" t="s">
        <v>1134</v>
      </c>
      <c r="D288" s="13">
        <v>126311.56</v>
      </c>
      <c r="E288" s="13">
        <v>331487.67</v>
      </c>
      <c r="F288" s="13">
        <v>563276.46</v>
      </c>
      <c r="G288" s="13">
        <v>767230.99</v>
      </c>
      <c r="H288" s="13">
        <v>111612.85</v>
      </c>
      <c r="I288" s="13">
        <v>805804.6</v>
      </c>
      <c r="J288" s="13">
        <v>349037.24</v>
      </c>
      <c r="K288" s="13">
        <v>753744.1</v>
      </c>
      <c r="L288" s="13">
        <v>954979.98</v>
      </c>
      <c r="M288" s="13">
        <v>987749.86</v>
      </c>
      <c r="N288" s="13">
        <v>848864.23</v>
      </c>
      <c r="O288" s="13">
        <v>502542.11</v>
      </c>
    </row>
    <row r="289" spans="1:15" x14ac:dyDescent="0.25">
      <c r="A289" s="84" t="s">
        <v>58</v>
      </c>
      <c r="B289" s="84" t="s">
        <v>151</v>
      </c>
      <c r="C289" s="84" t="s">
        <v>1135</v>
      </c>
      <c r="D289" s="13">
        <v>355844.04</v>
      </c>
      <c r="E289" s="13">
        <v>993249.26</v>
      </c>
      <c r="F289" s="13">
        <v>205620.3</v>
      </c>
      <c r="G289" s="13">
        <v>206883.43</v>
      </c>
      <c r="H289" s="13">
        <v>439394.71</v>
      </c>
      <c r="I289" s="13">
        <v>425713.02</v>
      </c>
      <c r="J289" s="13">
        <v>294909.43</v>
      </c>
      <c r="K289" s="13">
        <v>330045.46000000002</v>
      </c>
      <c r="L289" s="13">
        <v>298100.28000000003</v>
      </c>
      <c r="M289" s="13">
        <v>927550.71</v>
      </c>
      <c r="N289" s="13">
        <v>487517.42</v>
      </c>
      <c r="O289" s="13">
        <v>871199.85</v>
      </c>
    </row>
    <row r="290" spans="1:15" x14ac:dyDescent="0.25">
      <c r="A290" s="84" t="s">
        <v>58</v>
      </c>
      <c r="B290" s="84" t="s">
        <v>151</v>
      </c>
      <c r="C290" s="84" t="s">
        <v>1136</v>
      </c>
      <c r="D290" s="13">
        <v>482625.97</v>
      </c>
      <c r="E290" s="13">
        <v>450002.67</v>
      </c>
      <c r="F290" s="13">
        <v>262245.75</v>
      </c>
      <c r="G290" s="13">
        <v>537070.51</v>
      </c>
      <c r="H290" s="13">
        <v>568777.31999999995</v>
      </c>
      <c r="I290" s="13">
        <v>663579.92000000004</v>
      </c>
      <c r="J290" s="13">
        <v>627825.92000000004</v>
      </c>
      <c r="K290" s="13">
        <v>245389.46</v>
      </c>
      <c r="L290" s="13">
        <v>212371.66</v>
      </c>
      <c r="M290" s="13">
        <v>365585.33</v>
      </c>
      <c r="N290" s="13">
        <v>616894.04</v>
      </c>
      <c r="O290" s="13">
        <v>341658.46</v>
      </c>
    </row>
    <row r="291" spans="1:15" x14ac:dyDescent="0.25">
      <c r="A291" s="84" t="s">
        <v>58</v>
      </c>
      <c r="B291" s="84" t="s">
        <v>151</v>
      </c>
      <c r="C291" s="84" t="s">
        <v>1137</v>
      </c>
      <c r="D291" s="13">
        <v>454740.83</v>
      </c>
      <c r="E291" s="13">
        <v>402515.11</v>
      </c>
      <c r="F291" s="13">
        <v>507191.47</v>
      </c>
      <c r="G291" s="13">
        <v>662823.88</v>
      </c>
      <c r="H291" s="13">
        <v>957279.59</v>
      </c>
      <c r="I291" s="13">
        <v>884399.54</v>
      </c>
      <c r="J291" s="13">
        <v>302458.53999999998</v>
      </c>
      <c r="K291" s="13">
        <v>383618.19</v>
      </c>
      <c r="L291" s="13">
        <v>484348.71</v>
      </c>
      <c r="M291" s="13">
        <v>623634.39</v>
      </c>
      <c r="N291" s="13">
        <v>288758.52</v>
      </c>
      <c r="O291" s="13">
        <v>754352.41</v>
      </c>
    </row>
    <row r="292" spans="1:15" x14ac:dyDescent="0.25">
      <c r="A292" s="84" t="s">
        <v>58</v>
      </c>
      <c r="B292" s="84" t="s">
        <v>151</v>
      </c>
      <c r="C292" s="84" t="s">
        <v>453</v>
      </c>
      <c r="D292" s="13">
        <v>673729.05</v>
      </c>
      <c r="E292" s="13">
        <v>568299.31999999995</v>
      </c>
      <c r="F292" s="13">
        <v>612090.32999999996</v>
      </c>
      <c r="G292" s="13">
        <v>272805.87</v>
      </c>
      <c r="H292" s="13">
        <v>477725.15</v>
      </c>
      <c r="I292" s="13">
        <v>549718.71</v>
      </c>
      <c r="J292" s="13">
        <v>288277.21000000002</v>
      </c>
      <c r="K292" s="13">
        <v>607208.06999999995</v>
      </c>
      <c r="L292" s="13">
        <v>402915.71</v>
      </c>
      <c r="M292" s="13">
        <v>384463.26</v>
      </c>
      <c r="N292" s="13">
        <v>192933.29</v>
      </c>
      <c r="O292" s="13">
        <v>465558.3</v>
      </c>
    </row>
    <row r="293" spans="1:15" x14ac:dyDescent="0.25">
      <c r="A293" s="84" t="s">
        <v>58</v>
      </c>
      <c r="B293" s="84" t="s">
        <v>151</v>
      </c>
      <c r="C293" s="84" t="s">
        <v>671</v>
      </c>
      <c r="D293" s="13">
        <v>119448.95</v>
      </c>
      <c r="E293" s="13">
        <v>976848.26</v>
      </c>
      <c r="F293" s="13">
        <v>610097.98</v>
      </c>
      <c r="G293" s="13">
        <v>819534.06</v>
      </c>
      <c r="H293" s="13">
        <v>146450.49</v>
      </c>
      <c r="I293" s="13">
        <v>995192.57</v>
      </c>
      <c r="J293" s="13">
        <v>475038.52</v>
      </c>
      <c r="K293" s="13">
        <v>474790.81</v>
      </c>
      <c r="L293" s="13">
        <v>299018.99</v>
      </c>
      <c r="M293" s="13">
        <v>981828.96</v>
      </c>
      <c r="N293" s="13">
        <v>644851.77</v>
      </c>
      <c r="O293" s="13">
        <v>680356.28</v>
      </c>
    </row>
    <row r="294" spans="1:15" x14ac:dyDescent="0.25">
      <c r="A294" s="84" t="s">
        <v>58</v>
      </c>
      <c r="B294" s="84" t="s">
        <v>151</v>
      </c>
      <c r="C294" s="84" t="s">
        <v>1138</v>
      </c>
      <c r="D294" s="13">
        <v>314306.27</v>
      </c>
      <c r="E294" s="13">
        <v>153584.92000000001</v>
      </c>
      <c r="F294" s="13">
        <v>606311.78</v>
      </c>
      <c r="G294" s="13">
        <v>438741.95</v>
      </c>
      <c r="H294" s="13">
        <v>975885.9</v>
      </c>
      <c r="I294" s="13">
        <v>485872.28</v>
      </c>
      <c r="J294" s="13">
        <v>755285.32</v>
      </c>
      <c r="K294" s="13">
        <v>374262.21</v>
      </c>
      <c r="L294" s="13">
        <v>676780.77</v>
      </c>
      <c r="M294" s="13">
        <v>371084.45</v>
      </c>
      <c r="N294" s="13">
        <v>719943.58</v>
      </c>
      <c r="O294" s="13">
        <v>753581.01</v>
      </c>
    </row>
    <row r="295" spans="1:15" x14ac:dyDescent="0.25">
      <c r="A295" s="84" t="s">
        <v>58</v>
      </c>
      <c r="B295" s="84" t="s">
        <v>151</v>
      </c>
      <c r="C295" s="84" t="s">
        <v>1139</v>
      </c>
      <c r="D295" s="13">
        <v>278925.69</v>
      </c>
      <c r="E295" s="13">
        <v>138947.65</v>
      </c>
      <c r="F295" s="13">
        <v>236311.2</v>
      </c>
      <c r="G295" s="13">
        <v>832711.6</v>
      </c>
      <c r="H295" s="13">
        <v>385554.58</v>
      </c>
      <c r="I295" s="13">
        <v>200932.61</v>
      </c>
      <c r="J295" s="13">
        <v>465441.7</v>
      </c>
      <c r="K295" s="13">
        <v>725618</v>
      </c>
      <c r="L295" s="13">
        <v>336315.25</v>
      </c>
      <c r="M295" s="13">
        <v>258315.99</v>
      </c>
      <c r="N295" s="13">
        <v>675851</v>
      </c>
      <c r="O295" s="13">
        <v>572408.34</v>
      </c>
    </row>
    <row r="296" spans="1:15" x14ac:dyDescent="0.25">
      <c r="A296" s="84" t="s">
        <v>58</v>
      </c>
      <c r="B296" s="84" t="s">
        <v>151</v>
      </c>
      <c r="C296" s="84" t="s">
        <v>1140</v>
      </c>
      <c r="D296" s="13">
        <v>258876.01</v>
      </c>
      <c r="E296" s="13">
        <v>414542.82</v>
      </c>
      <c r="F296" s="13">
        <v>827164.87</v>
      </c>
      <c r="G296" s="13">
        <v>714874.77</v>
      </c>
      <c r="H296" s="13">
        <v>181189.86</v>
      </c>
      <c r="I296" s="13">
        <v>844911.87</v>
      </c>
      <c r="J296" s="13">
        <v>514322.49</v>
      </c>
      <c r="K296" s="13">
        <v>451437.24</v>
      </c>
      <c r="L296" s="13">
        <v>706284.41</v>
      </c>
      <c r="M296" s="13">
        <v>184404.93</v>
      </c>
      <c r="N296" s="13">
        <v>231258.07</v>
      </c>
      <c r="O296" s="13">
        <v>776192.5</v>
      </c>
    </row>
    <row r="297" spans="1:15" x14ac:dyDescent="0.25">
      <c r="A297" s="84" t="s">
        <v>58</v>
      </c>
      <c r="B297" s="84" t="s">
        <v>151</v>
      </c>
      <c r="C297" s="84" t="s">
        <v>1141</v>
      </c>
      <c r="D297" s="13">
        <v>851375.5</v>
      </c>
      <c r="E297" s="13">
        <v>148800.82</v>
      </c>
      <c r="F297" s="13">
        <v>803448.21</v>
      </c>
      <c r="G297" s="13">
        <v>700314.4</v>
      </c>
      <c r="H297" s="13">
        <v>338511.77</v>
      </c>
      <c r="I297" s="13">
        <v>990896.76</v>
      </c>
      <c r="J297" s="13">
        <v>826754.54</v>
      </c>
      <c r="K297" s="13">
        <v>226132.84</v>
      </c>
      <c r="L297" s="13">
        <v>328501.43</v>
      </c>
      <c r="M297" s="13">
        <v>552279.43000000005</v>
      </c>
      <c r="N297" s="13">
        <v>571041</v>
      </c>
      <c r="O297" s="13">
        <v>964374.48</v>
      </c>
    </row>
    <row r="298" spans="1:15" x14ac:dyDescent="0.25">
      <c r="A298" s="84" t="s">
        <v>58</v>
      </c>
      <c r="B298" s="84" t="s">
        <v>151</v>
      </c>
      <c r="C298" s="84" t="s">
        <v>1142</v>
      </c>
      <c r="D298" s="13">
        <v>895852.67</v>
      </c>
      <c r="E298" s="13">
        <v>546777.61</v>
      </c>
      <c r="F298" s="13">
        <v>848001.42</v>
      </c>
      <c r="G298" s="13">
        <v>776015.86</v>
      </c>
      <c r="H298" s="13">
        <v>114947.28</v>
      </c>
      <c r="I298" s="13">
        <v>701250.02</v>
      </c>
      <c r="J298" s="13">
        <v>253325.42</v>
      </c>
      <c r="K298" s="13">
        <v>226046.82</v>
      </c>
      <c r="L298" s="13">
        <v>647020.67000000004</v>
      </c>
      <c r="M298" s="13">
        <v>330137.90000000002</v>
      </c>
      <c r="N298" s="13">
        <v>365773.42</v>
      </c>
      <c r="O298" s="13">
        <v>385069.66</v>
      </c>
    </row>
    <row r="299" spans="1:15" x14ac:dyDescent="0.25">
      <c r="A299" s="84" t="s">
        <v>58</v>
      </c>
      <c r="B299" s="84" t="s">
        <v>151</v>
      </c>
      <c r="C299" s="84" t="s">
        <v>1143</v>
      </c>
      <c r="D299" s="13">
        <v>423885.78</v>
      </c>
      <c r="E299" s="13">
        <v>871717.24</v>
      </c>
      <c r="F299" s="13">
        <v>278113.90999999997</v>
      </c>
      <c r="G299" s="13">
        <v>703180.43</v>
      </c>
      <c r="H299" s="13">
        <v>967409.83</v>
      </c>
      <c r="I299" s="13">
        <v>238259.73</v>
      </c>
      <c r="J299" s="13">
        <v>659667.96</v>
      </c>
      <c r="K299" s="13">
        <v>850498.57</v>
      </c>
      <c r="L299" s="13">
        <v>754264.5</v>
      </c>
      <c r="M299" s="13">
        <v>341711.08</v>
      </c>
      <c r="N299" s="13">
        <v>143609.06</v>
      </c>
      <c r="O299" s="13">
        <v>556750.07999999996</v>
      </c>
    </row>
    <row r="300" spans="1:15" x14ac:dyDescent="0.25">
      <c r="A300" s="84" t="s">
        <v>58</v>
      </c>
      <c r="B300" s="84" t="s">
        <v>151</v>
      </c>
      <c r="C300" s="84" t="s">
        <v>958</v>
      </c>
      <c r="D300" s="13">
        <v>966005.07</v>
      </c>
      <c r="E300" s="13">
        <v>329875.49</v>
      </c>
      <c r="F300" s="13">
        <v>451016.65</v>
      </c>
      <c r="G300" s="13">
        <v>855578.76</v>
      </c>
      <c r="H300" s="13">
        <v>205574.67</v>
      </c>
      <c r="I300" s="13">
        <v>402876.07</v>
      </c>
      <c r="J300" s="13">
        <v>709421.48</v>
      </c>
      <c r="K300" s="13">
        <v>476160.46</v>
      </c>
      <c r="L300" s="13">
        <v>280498</v>
      </c>
      <c r="M300" s="13">
        <v>251163.13</v>
      </c>
      <c r="N300" s="13">
        <v>588466.91</v>
      </c>
      <c r="O300" s="13">
        <v>281366.38</v>
      </c>
    </row>
    <row r="301" spans="1:15" x14ac:dyDescent="0.25">
      <c r="A301" s="84" t="s">
        <v>58</v>
      </c>
      <c r="B301" s="84" t="s">
        <v>151</v>
      </c>
      <c r="C301" s="84" t="s">
        <v>1144</v>
      </c>
      <c r="D301" s="13">
        <v>616631.93999999994</v>
      </c>
      <c r="E301" s="13">
        <v>493778.06</v>
      </c>
      <c r="F301" s="13">
        <v>793474.98</v>
      </c>
      <c r="G301" s="13">
        <v>239130.89</v>
      </c>
      <c r="H301" s="13">
        <v>254725.48</v>
      </c>
      <c r="I301" s="13">
        <v>827364.47</v>
      </c>
      <c r="J301" s="13">
        <v>695274.65</v>
      </c>
      <c r="K301" s="13">
        <v>998319.95</v>
      </c>
      <c r="L301" s="13">
        <v>469618.13</v>
      </c>
      <c r="M301" s="13">
        <v>189868.47</v>
      </c>
      <c r="N301" s="13">
        <v>353557.68</v>
      </c>
      <c r="O301" s="13">
        <v>158055.64000000001</v>
      </c>
    </row>
    <row r="302" spans="1:15" x14ac:dyDescent="0.25">
      <c r="A302" s="84" t="s">
        <v>58</v>
      </c>
      <c r="B302" s="84" t="s">
        <v>62</v>
      </c>
      <c r="C302" s="84" t="s">
        <v>704</v>
      </c>
      <c r="D302" s="13">
        <v>126299.4</v>
      </c>
      <c r="E302" s="13">
        <v>234767.73</v>
      </c>
      <c r="F302" s="13">
        <v>675546.41</v>
      </c>
      <c r="G302" s="13">
        <v>940873.6</v>
      </c>
      <c r="H302" s="13">
        <v>404033.38</v>
      </c>
      <c r="I302" s="13">
        <v>580616.67000000004</v>
      </c>
      <c r="J302" s="13">
        <v>228478.02</v>
      </c>
      <c r="K302" s="13">
        <v>837636.56</v>
      </c>
      <c r="L302" s="13">
        <v>896750.23</v>
      </c>
      <c r="M302" s="13">
        <v>447551.56</v>
      </c>
      <c r="N302" s="13">
        <v>601402.19999999995</v>
      </c>
      <c r="O302" s="13">
        <v>786004.4</v>
      </c>
    </row>
    <row r="303" spans="1:15" x14ac:dyDescent="0.25">
      <c r="A303" s="84" t="s">
        <v>58</v>
      </c>
      <c r="B303" s="84" t="s">
        <v>62</v>
      </c>
      <c r="C303" s="84" t="s">
        <v>525</v>
      </c>
      <c r="D303" s="13">
        <v>651655.93000000005</v>
      </c>
      <c r="E303" s="13">
        <v>483716.85</v>
      </c>
      <c r="F303" s="13">
        <v>218628.45</v>
      </c>
      <c r="G303" s="13">
        <v>799360.01</v>
      </c>
      <c r="H303" s="13">
        <v>416781.09</v>
      </c>
      <c r="I303" s="13">
        <v>393103.67</v>
      </c>
      <c r="J303" s="13">
        <v>585863.35</v>
      </c>
      <c r="K303" s="13">
        <v>708054.93</v>
      </c>
      <c r="L303" s="13">
        <v>286177.62</v>
      </c>
      <c r="M303" s="13">
        <v>719595.45</v>
      </c>
      <c r="N303" s="13">
        <v>640153.16</v>
      </c>
      <c r="O303" s="13">
        <v>935789.1</v>
      </c>
    </row>
    <row r="304" spans="1:15" x14ac:dyDescent="0.25">
      <c r="A304" s="84" t="s">
        <v>58</v>
      </c>
      <c r="B304" s="84" t="s">
        <v>62</v>
      </c>
      <c r="C304" s="84" t="s">
        <v>1145</v>
      </c>
      <c r="D304" s="13">
        <v>559870.99</v>
      </c>
      <c r="E304" s="13">
        <v>535779.49</v>
      </c>
      <c r="F304" s="13">
        <v>429499.72</v>
      </c>
      <c r="G304" s="13">
        <v>605866.61</v>
      </c>
      <c r="H304" s="13">
        <v>356067.25</v>
      </c>
      <c r="I304" s="13">
        <v>255528.33</v>
      </c>
      <c r="J304" s="13">
        <v>496388.6</v>
      </c>
      <c r="K304" s="13">
        <v>326530.46999999997</v>
      </c>
      <c r="L304" s="13">
        <v>201698.2</v>
      </c>
      <c r="M304" s="13">
        <v>329515.65000000002</v>
      </c>
      <c r="N304" s="13">
        <v>285948.78999999998</v>
      </c>
      <c r="O304" s="13">
        <v>522703.25</v>
      </c>
    </row>
    <row r="305" spans="1:15" x14ac:dyDescent="0.25">
      <c r="A305" s="84" t="s">
        <v>58</v>
      </c>
      <c r="B305" s="84" t="s">
        <v>62</v>
      </c>
      <c r="C305" s="84" t="s">
        <v>1146</v>
      </c>
      <c r="D305" s="13">
        <v>140879.07999999999</v>
      </c>
      <c r="E305" s="13">
        <v>494777.27</v>
      </c>
      <c r="F305" s="13">
        <v>866043.2</v>
      </c>
      <c r="G305" s="13">
        <v>293610.98</v>
      </c>
      <c r="H305" s="13">
        <v>517083.69</v>
      </c>
      <c r="I305" s="13">
        <v>152621.5</v>
      </c>
      <c r="J305" s="13">
        <v>502999.18</v>
      </c>
      <c r="K305" s="13">
        <v>770747.11</v>
      </c>
      <c r="L305" s="13">
        <v>649482.88</v>
      </c>
      <c r="M305" s="13">
        <v>334716.56</v>
      </c>
      <c r="N305" s="13">
        <v>144331.29</v>
      </c>
      <c r="O305" s="13">
        <v>806614.49</v>
      </c>
    </row>
    <row r="306" spans="1:15" x14ac:dyDescent="0.25">
      <c r="A306" s="84" t="s">
        <v>58</v>
      </c>
      <c r="B306" s="84" t="s">
        <v>62</v>
      </c>
      <c r="C306" s="84" t="s">
        <v>1147</v>
      </c>
      <c r="D306" s="13">
        <v>176248.03</v>
      </c>
      <c r="E306" s="13">
        <v>823062.22</v>
      </c>
      <c r="F306" s="13">
        <v>659972.53</v>
      </c>
      <c r="G306" s="13">
        <v>810988.49</v>
      </c>
      <c r="H306" s="13">
        <v>378737.58</v>
      </c>
      <c r="I306" s="13">
        <v>408786.77</v>
      </c>
      <c r="J306" s="13">
        <v>356798.24</v>
      </c>
      <c r="K306" s="13">
        <v>325499.88</v>
      </c>
      <c r="L306" s="13">
        <v>217676.02</v>
      </c>
      <c r="M306" s="13">
        <v>937915.21</v>
      </c>
      <c r="N306" s="13">
        <v>609615.97</v>
      </c>
      <c r="O306" s="13">
        <v>355343.74</v>
      </c>
    </row>
    <row r="307" spans="1:15" x14ac:dyDescent="0.25">
      <c r="A307" s="84" t="s">
        <v>58</v>
      </c>
      <c r="B307" s="84" t="s">
        <v>62</v>
      </c>
      <c r="C307" s="84" t="s">
        <v>1148</v>
      </c>
      <c r="D307" s="13">
        <v>647590.15</v>
      </c>
      <c r="E307" s="13">
        <v>682685.43999999994</v>
      </c>
      <c r="F307" s="13">
        <v>158599.85999999999</v>
      </c>
      <c r="G307" s="13">
        <v>401005.66</v>
      </c>
      <c r="H307" s="13">
        <v>684176.04</v>
      </c>
      <c r="I307" s="13">
        <v>134984.81</v>
      </c>
      <c r="J307" s="13">
        <v>789175.02</v>
      </c>
      <c r="K307" s="13">
        <v>667061.28</v>
      </c>
      <c r="L307" s="13">
        <v>588838.85</v>
      </c>
      <c r="M307" s="13">
        <v>197408.22</v>
      </c>
      <c r="N307" s="13">
        <v>404097.07</v>
      </c>
      <c r="O307" s="13">
        <v>412840.8</v>
      </c>
    </row>
    <row r="308" spans="1:15" x14ac:dyDescent="0.25">
      <c r="A308" s="84" t="s">
        <v>58</v>
      </c>
      <c r="B308" s="84" t="s">
        <v>62</v>
      </c>
      <c r="C308" s="84" t="s">
        <v>1149</v>
      </c>
      <c r="D308" s="13">
        <v>307551.03999999998</v>
      </c>
      <c r="E308" s="13">
        <v>286498.38</v>
      </c>
      <c r="F308" s="13">
        <v>992585.61</v>
      </c>
      <c r="G308" s="13">
        <v>717208.14</v>
      </c>
      <c r="H308" s="13">
        <v>882804.31</v>
      </c>
      <c r="I308" s="13">
        <v>938738.01</v>
      </c>
      <c r="J308" s="13">
        <v>671706.05</v>
      </c>
      <c r="K308" s="13">
        <v>791733.51</v>
      </c>
      <c r="L308" s="13">
        <v>318228.45</v>
      </c>
      <c r="M308" s="13">
        <v>221384.49</v>
      </c>
      <c r="N308" s="13">
        <v>599527.62</v>
      </c>
      <c r="O308" s="13">
        <v>276956.65000000002</v>
      </c>
    </row>
    <row r="309" spans="1:15" x14ac:dyDescent="0.25">
      <c r="A309" s="84" t="s">
        <v>58</v>
      </c>
      <c r="B309" s="84" t="s">
        <v>62</v>
      </c>
      <c r="C309" s="84" t="s">
        <v>1150</v>
      </c>
      <c r="D309" s="13">
        <v>128469.43</v>
      </c>
      <c r="E309" s="13">
        <v>163397.74</v>
      </c>
      <c r="F309" s="13">
        <v>483730.51</v>
      </c>
      <c r="G309" s="13">
        <v>408808.24</v>
      </c>
      <c r="H309" s="13">
        <v>925664.95</v>
      </c>
      <c r="I309" s="13">
        <v>237062.35</v>
      </c>
      <c r="J309" s="13">
        <v>685131.69</v>
      </c>
      <c r="K309" s="13">
        <v>182515.12</v>
      </c>
      <c r="L309" s="13">
        <v>938724.55</v>
      </c>
      <c r="M309" s="13">
        <v>291241.24</v>
      </c>
      <c r="N309" s="13">
        <v>743074.82</v>
      </c>
      <c r="O309" s="13">
        <v>967078.75</v>
      </c>
    </row>
    <row r="310" spans="1:15" x14ac:dyDescent="0.25">
      <c r="A310" s="84" t="s">
        <v>58</v>
      </c>
      <c r="B310" s="84" t="s">
        <v>62</v>
      </c>
      <c r="C310" s="84" t="s">
        <v>1151</v>
      </c>
      <c r="D310" s="13">
        <v>573039.75</v>
      </c>
      <c r="E310" s="13">
        <v>157254.49</v>
      </c>
      <c r="F310" s="13">
        <v>726501.54</v>
      </c>
      <c r="G310" s="13">
        <v>359934.49</v>
      </c>
      <c r="H310" s="13">
        <v>944373.86</v>
      </c>
      <c r="I310" s="13">
        <v>915170.63</v>
      </c>
      <c r="J310" s="13">
        <v>204582.25</v>
      </c>
      <c r="K310" s="13">
        <v>393193.07</v>
      </c>
      <c r="L310" s="13">
        <v>785749.49</v>
      </c>
      <c r="M310" s="13">
        <v>822327.55</v>
      </c>
      <c r="N310" s="13">
        <v>466058.05</v>
      </c>
      <c r="O310" s="13">
        <v>964719.76</v>
      </c>
    </row>
    <row r="311" spans="1:15" x14ac:dyDescent="0.25">
      <c r="A311" s="84" t="s">
        <v>58</v>
      </c>
      <c r="B311" s="84" t="s">
        <v>62</v>
      </c>
      <c r="C311" s="84" t="s">
        <v>451</v>
      </c>
      <c r="D311" s="13">
        <v>176411.97</v>
      </c>
      <c r="E311" s="13">
        <v>814641.49</v>
      </c>
      <c r="F311" s="13">
        <v>413410.04</v>
      </c>
      <c r="G311" s="13">
        <v>806847.79</v>
      </c>
      <c r="H311" s="13">
        <v>166793.24</v>
      </c>
      <c r="I311" s="13">
        <v>920548.95</v>
      </c>
      <c r="J311" s="13">
        <v>572364.13</v>
      </c>
      <c r="K311" s="13">
        <v>913853.17</v>
      </c>
      <c r="L311" s="13">
        <v>797340.31</v>
      </c>
      <c r="M311" s="13">
        <v>130605.86</v>
      </c>
      <c r="N311" s="13">
        <v>440273.37</v>
      </c>
      <c r="O311" s="13">
        <v>528687.44999999995</v>
      </c>
    </row>
    <row r="312" spans="1:15" x14ac:dyDescent="0.25">
      <c r="A312" s="84" t="s">
        <v>58</v>
      </c>
      <c r="B312" s="84" t="s">
        <v>62</v>
      </c>
      <c r="C312" s="84" t="s">
        <v>1152</v>
      </c>
      <c r="D312" s="13">
        <v>930257.5</v>
      </c>
      <c r="E312" s="13">
        <v>629296.36</v>
      </c>
      <c r="F312" s="13">
        <v>700970.91</v>
      </c>
      <c r="G312" s="13">
        <v>826633.45</v>
      </c>
      <c r="H312" s="13">
        <v>789252.77</v>
      </c>
      <c r="I312" s="13">
        <v>756882.12</v>
      </c>
      <c r="J312" s="13">
        <v>559122.82999999996</v>
      </c>
      <c r="K312" s="13">
        <v>472741.36</v>
      </c>
      <c r="L312" s="13">
        <v>409317.26</v>
      </c>
      <c r="M312" s="13">
        <v>224830.84</v>
      </c>
      <c r="N312" s="13">
        <v>289492.8</v>
      </c>
      <c r="O312" s="13">
        <v>699912.44</v>
      </c>
    </row>
    <row r="313" spans="1:15" x14ac:dyDescent="0.25">
      <c r="A313" s="84" t="s">
        <v>58</v>
      </c>
      <c r="B313" s="84" t="s">
        <v>62</v>
      </c>
      <c r="C313" s="84" t="s">
        <v>449</v>
      </c>
      <c r="D313" s="13">
        <v>897291.87</v>
      </c>
      <c r="E313" s="13">
        <v>260074.68</v>
      </c>
      <c r="F313" s="13">
        <v>718663.55</v>
      </c>
      <c r="G313" s="13">
        <v>406574.73</v>
      </c>
      <c r="H313" s="13">
        <v>966699.13</v>
      </c>
      <c r="I313" s="13">
        <v>152826.74</v>
      </c>
      <c r="J313" s="13">
        <v>252895.02</v>
      </c>
      <c r="K313" s="13">
        <v>248076.24</v>
      </c>
      <c r="L313" s="13">
        <v>600852.86</v>
      </c>
      <c r="M313" s="13">
        <v>162474.68</v>
      </c>
      <c r="N313" s="13">
        <v>366121.46</v>
      </c>
      <c r="O313" s="13">
        <v>138288.39000000001</v>
      </c>
    </row>
    <row r="314" spans="1:15" x14ac:dyDescent="0.25">
      <c r="A314" s="84" t="s">
        <v>58</v>
      </c>
      <c r="B314" s="84" t="s">
        <v>62</v>
      </c>
      <c r="C314" s="84" t="s">
        <v>450</v>
      </c>
      <c r="D314" s="13">
        <v>189619.35</v>
      </c>
      <c r="E314" s="13">
        <v>883554.94</v>
      </c>
      <c r="F314" s="13">
        <v>790736.33</v>
      </c>
      <c r="G314" s="13">
        <v>828424.16</v>
      </c>
      <c r="H314" s="13">
        <v>604020.91</v>
      </c>
      <c r="I314" s="13">
        <v>881611.32</v>
      </c>
      <c r="J314" s="13">
        <v>859459.05</v>
      </c>
      <c r="K314" s="13">
        <v>914759.03</v>
      </c>
      <c r="L314" s="13">
        <v>689738.69</v>
      </c>
      <c r="M314" s="13">
        <v>703512.02</v>
      </c>
      <c r="N314" s="13">
        <v>981190.05</v>
      </c>
      <c r="O314" s="13">
        <v>923982.57</v>
      </c>
    </row>
    <row r="315" spans="1:15" x14ac:dyDescent="0.25">
      <c r="A315" s="84" t="s">
        <v>58</v>
      </c>
      <c r="B315" s="84" t="s">
        <v>62</v>
      </c>
      <c r="C315" s="84" t="s">
        <v>1153</v>
      </c>
      <c r="D315" s="13">
        <v>248267.05</v>
      </c>
      <c r="E315" s="13">
        <v>629560.98</v>
      </c>
      <c r="F315" s="13">
        <v>770275.42</v>
      </c>
      <c r="G315" s="13">
        <v>207222.2</v>
      </c>
      <c r="H315" s="13">
        <v>219775.85</v>
      </c>
      <c r="I315" s="13">
        <v>904728.94</v>
      </c>
      <c r="J315" s="13">
        <v>301747.01</v>
      </c>
      <c r="K315" s="13">
        <v>853978.6</v>
      </c>
      <c r="L315" s="13">
        <v>138710.12</v>
      </c>
      <c r="M315" s="13">
        <v>356814</v>
      </c>
      <c r="N315" s="13">
        <v>275922.06</v>
      </c>
      <c r="O315" s="13">
        <v>184541.02</v>
      </c>
    </row>
    <row r="316" spans="1:15" x14ac:dyDescent="0.25">
      <c r="A316" s="84" t="s">
        <v>58</v>
      </c>
      <c r="B316" s="84" t="s">
        <v>62</v>
      </c>
      <c r="C316" s="84" t="s">
        <v>1154</v>
      </c>
      <c r="D316" s="13">
        <v>270568.56</v>
      </c>
      <c r="E316" s="13">
        <v>732540.23</v>
      </c>
      <c r="F316" s="13">
        <v>986855.42</v>
      </c>
      <c r="G316" s="13">
        <v>255661.18</v>
      </c>
      <c r="H316" s="13">
        <v>437947.2</v>
      </c>
      <c r="I316" s="13">
        <v>163047.18</v>
      </c>
      <c r="J316" s="13">
        <v>655795.4</v>
      </c>
      <c r="K316" s="13">
        <v>685418.02</v>
      </c>
      <c r="L316" s="13">
        <v>737892.35</v>
      </c>
      <c r="M316" s="13">
        <v>752877.36</v>
      </c>
      <c r="N316" s="13">
        <v>594874.12</v>
      </c>
      <c r="O316" s="13">
        <v>516237.05</v>
      </c>
    </row>
    <row r="317" spans="1:15" x14ac:dyDescent="0.25">
      <c r="A317" s="84" t="s">
        <v>58</v>
      </c>
      <c r="B317" s="84" t="s">
        <v>62</v>
      </c>
      <c r="C317" s="84" t="s">
        <v>1155</v>
      </c>
      <c r="D317" s="13">
        <v>494432.35</v>
      </c>
      <c r="E317" s="13">
        <v>573512.63</v>
      </c>
      <c r="F317" s="13">
        <v>473513.18</v>
      </c>
      <c r="G317" s="13">
        <v>568349.34</v>
      </c>
      <c r="H317" s="13">
        <v>851088.54</v>
      </c>
      <c r="I317" s="13">
        <v>739998.25</v>
      </c>
      <c r="J317" s="13">
        <v>428177</v>
      </c>
      <c r="K317" s="13">
        <v>644042.28</v>
      </c>
      <c r="L317" s="13">
        <v>445115.99</v>
      </c>
      <c r="M317" s="13">
        <v>414110.37</v>
      </c>
      <c r="N317" s="13">
        <v>894486.09</v>
      </c>
      <c r="O317" s="13">
        <v>664278.06999999995</v>
      </c>
    </row>
    <row r="318" spans="1:15" x14ac:dyDescent="0.25">
      <c r="A318" s="84" t="s">
        <v>58</v>
      </c>
      <c r="B318" s="84" t="s">
        <v>62</v>
      </c>
      <c r="C318" s="84" t="s">
        <v>1156</v>
      </c>
      <c r="D318" s="13">
        <v>769425.49</v>
      </c>
      <c r="E318" s="13">
        <v>186386.5</v>
      </c>
      <c r="F318" s="13">
        <v>954727.35</v>
      </c>
      <c r="G318" s="13">
        <v>952958.79</v>
      </c>
      <c r="H318" s="13">
        <v>435388.74</v>
      </c>
      <c r="I318" s="13">
        <v>335634.13</v>
      </c>
      <c r="J318" s="13">
        <v>754511.08</v>
      </c>
      <c r="K318" s="13">
        <v>474971.95</v>
      </c>
      <c r="L318" s="13">
        <v>181532.19</v>
      </c>
      <c r="M318" s="13">
        <v>985652.05</v>
      </c>
      <c r="N318" s="13">
        <v>417054.84</v>
      </c>
      <c r="O318" s="13">
        <v>703914.36</v>
      </c>
    </row>
    <row r="319" spans="1:15" x14ac:dyDescent="0.25">
      <c r="A319" s="84" t="s">
        <v>58</v>
      </c>
      <c r="B319" s="84" t="s">
        <v>62</v>
      </c>
      <c r="C319" s="84" t="s">
        <v>1157</v>
      </c>
      <c r="D319" s="13">
        <v>333450.2</v>
      </c>
      <c r="E319" s="13">
        <v>866968.37</v>
      </c>
      <c r="F319" s="13">
        <v>253031.18</v>
      </c>
      <c r="G319" s="13">
        <v>630660.55000000005</v>
      </c>
      <c r="H319" s="13">
        <v>285270.96000000002</v>
      </c>
      <c r="I319" s="13">
        <v>448023.94</v>
      </c>
      <c r="J319" s="13">
        <v>883977.91</v>
      </c>
      <c r="K319" s="13">
        <v>207024.57</v>
      </c>
      <c r="L319" s="13">
        <v>683144.13</v>
      </c>
      <c r="M319" s="13">
        <v>265803.88</v>
      </c>
      <c r="N319" s="13">
        <v>658211.37</v>
      </c>
      <c r="O319" s="13">
        <v>418924.72</v>
      </c>
    </row>
    <row r="320" spans="1:15" x14ac:dyDescent="0.25">
      <c r="A320" s="84" t="s">
        <v>58</v>
      </c>
      <c r="B320" s="84" t="s">
        <v>62</v>
      </c>
      <c r="C320" s="84" t="s">
        <v>1158</v>
      </c>
      <c r="D320" s="13">
        <v>299356.86</v>
      </c>
      <c r="E320" s="13">
        <v>997644.65</v>
      </c>
      <c r="F320" s="13">
        <v>315924.46000000002</v>
      </c>
      <c r="G320" s="13">
        <v>274387.78000000003</v>
      </c>
      <c r="H320" s="13">
        <v>191655.03</v>
      </c>
      <c r="I320" s="13">
        <v>122926.35</v>
      </c>
      <c r="J320" s="13">
        <v>148030.07999999999</v>
      </c>
      <c r="K320" s="13">
        <v>897142.57</v>
      </c>
      <c r="L320" s="13">
        <v>266489.86</v>
      </c>
      <c r="M320" s="13">
        <v>193030.38</v>
      </c>
      <c r="N320" s="13">
        <v>537655.81999999995</v>
      </c>
      <c r="O320" s="13">
        <v>920643.51</v>
      </c>
    </row>
    <row r="321" spans="1:15" x14ac:dyDescent="0.25">
      <c r="A321" s="84" t="s">
        <v>58</v>
      </c>
      <c r="B321" s="84" t="s">
        <v>62</v>
      </c>
      <c r="C321" s="84" t="s">
        <v>1159</v>
      </c>
      <c r="D321" s="13">
        <v>147927.41</v>
      </c>
      <c r="E321" s="13">
        <v>292639.88</v>
      </c>
      <c r="F321" s="13">
        <v>995137.49</v>
      </c>
      <c r="G321" s="13">
        <v>230286.95</v>
      </c>
      <c r="H321" s="13">
        <v>993079.29</v>
      </c>
      <c r="I321" s="13">
        <v>789688.72</v>
      </c>
      <c r="J321" s="13">
        <v>491133.25</v>
      </c>
      <c r="K321" s="13">
        <v>765530.4</v>
      </c>
      <c r="L321" s="13">
        <v>642480.68000000005</v>
      </c>
      <c r="M321" s="13">
        <v>993910.59</v>
      </c>
      <c r="N321" s="13">
        <v>393113.43</v>
      </c>
      <c r="O321" s="13">
        <v>564199.04</v>
      </c>
    </row>
    <row r="322" spans="1:15" x14ac:dyDescent="0.25">
      <c r="A322" s="84" t="s">
        <v>58</v>
      </c>
      <c r="B322" s="84" t="s">
        <v>62</v>
      </c>
      <c r="C322" s="84" t="s">
        <v>447</v>
      </c>
      <c r="D322" s="13">
        <v>169642.67</v>
      </c>
      <c r="E322" s="13">
        <v>844537.26</v>
      </c>
      <c r="F322" s="13">
        <v>390167.56</v>
      </c>
      <c r="G322" s="13">
        <v>434943.95</v>
      </c>
      <c r="H322" s="13">
        <v>748890.04</v>
      </c>
      <c r="I322" s="13">
        <v>714030.16</v>
      </c>
      <c r="J322" s="13">
        <v>833254.40000000002</v>
      </c>
      <c r="K322" s="13">
        <v>455085</v>
      </c>
      <c r="L322" s="13">
        <v>422461.01</v>
      </c>
      <c r="M322" s="13">
        <v>770043.51</v>
      </c>
      <c r="N322" s="13">
        <v>594384.17000000004</v>
      </c>
      <c r="O322" s="13">
        <v>405898.26</v>
      </c>
    </row>
    <row r="323" spans="1:15" x14ac:dyDescent="0.25">
      <c r="A323" s="84" t="s">
        <v>58</v>
      </c>
      <c r="B323" s="84" t="s">
        <v>62</v>
      </c>
      <c r="C323" s="84" t="s">
        <v>1160</v>
      </c>
      <c r="D323" s="13">
        <v>612581.34</v>
      </c>
      <c r="E323" s="13">
        <v>732147.03</v>
      </c>
      <c r="F323" s="13">
        <v>476745.3</v>
      </c>
      <c r="G323" s="13">
        <v>379451.88</v>
      </c>
      <c r="H323" s="13">
        <v>472513.02</v>
      </c>
      <c r="I323" s="13">
        <v>519119.46</v>
      </c>
      <c r="J323" s="13">
        <v>323456</v>
      </c>
      <c r="K323" s="13">
        <v>315108.07</v>
      </c>
      <c r="L323" s="13">
        <v>239143.19</v>
      </c>
      <c r="M323" s="13">
        <v>251375.74</v>
      </c>
      <c r="N323" s="13">
        <v>768744.06</v>
      </c>
      <c r="O323" s="13">
        <v>453514.34</v>
      </c>
    </row>
    <row r="324" spans="1:15" x14ac:dyDescent="0.25">
      <c r="A324" s="84" t="s">
        <v>58</v>
      </c>
      <c r="B324" s="84" t="s">
        <v>62</v>
      </c>
      <c r="C324" s="84" t="s">
        <v>1161</v>
      </c>
      <c r="D324" s="13">
        <v>124241.06</v>
      </c>
      <c r="E324" s="13">
        <v>548240.71</v>
      </c>
      <c r="F324" s="13">
        <v>292400.33</v>
      </c>
      <c r="G324" s="13">
        <v>652085.4</v>
      </c>
      <c r="H324" s="13">
        <v>403959.51</v>
      </c>
      <c r="I324" s="13">
        <v>228924.56</v>
      </c>
      <c r="J324" s="13">
        <v>184502.53</v>
      </c>
      <c r="K324" s="13">
        <v>389758.21</v>
      </c>
      <c r="L324" s="13">
        <v>650353.4</v>
      </c>
      <c r="M324" s="13">
        <v>189845.05</v>
      </c>
      <c r="N324" s="13">
        <v>819982.08</v>
      </c>
      <c r="O324" s="13">
        <v>622937.36</v>
      </c>
    </row>
    <row r="325" spans="1:15" x14ac:dyDescent="0.25">
      <c r="A325" s="84" t="s">
        <v>58</v>
      </c>
      <c r="B325" s="84" t="s">
        <v>62</v>
      </c>
      <c r="C325" s="84" t="s">
        <v>1162</v>
      </c>
      <c r="D325" s="13">
        <v>758859.67</v>
      </c>
      <c r="E325" s="13">
        <v>670007.06000000006</v>
      </c>
      <c r="F325" s="13">
        <v>283360.96000000002</v>
      </c>
      <c r="G325" s="13">
        <v>816487.76</v>
      </c>
      <c r="H325" s="13">
        <v>306936.59000000003</v>
      </c>
      <c r="I325" s="13">
        <v>161959.78</v>
      </c>
      <c r="J325" s="13">
        <v>506474.49</v>
      </c>
      <c r="K325" s="13">
        <v>432639.82</v>
      </c>
      <c r="L325" s="13">
        <v>641830.22</v>
      </c>
      <c r="M325" s="13">
        <v>550973.86</v>
      </c>
      <c r="N325" s="13">
        <v>814529.03</v>
      </c>
      <c r="O325" s="13">
        <v>778287.13</v>
      </c>
    </row>
    <row r="326" spans="1:15" x14ac:dyDescent="0.25">
      <c r="A326" s="84" t="s">
        <v>58</v>
      </c>
      <c r="B326" s="84" t="s">
        <v>62</v>
      </c>
      <c r="C326" s="84" t="s">
        <v>1163</v>
      </c>
      <c r="D326" s="13">
        <v>623064.27</v>
      </c>
      <c r="E326" s="13">
        <v>701181</v>
      </c>
      <c r="F326" s="13">
        <v>707140.28</v>
      </c>
      <c r="G326" s="13">
        <v>547800.4</v>
      </c>
      <c r="H326" s="13">
        <v>402874.11</v>
      </c>
      <c r="I326" s="13">
        <v>893941.15</v>
      </c>
      <c r="J326" s="13">
        <v>483936.24</v>
      </c>
      <c r="K326" s="13">
        <v>655663.92000000004</v>
      </c>
      <c r="L326" s="13">
        <v>409361.12</v>
      </c>
      <c r="M326" s="13">
        <v>732068.87</v>
      </c>
      <c r="N326" s="13">
        <v>172469.59</v>
      </c>
      <c r="O326" s="13">
        <v>451405.12</v>
      </c>
    </row>
    <row r="327" spans="1:15" x14ac:dyDescent="0.25">
      <c r="A327" s="84" t="s">
        <v>58</v>
      </c>
      <c r="B327" s="84" t="s">
        <v>62</v>
      </c>
      <c r="C327" s="84" t="s">
        <v>1164</v>
      </c>
      <c r="D327" s="13">
        <v>709337.15</v>
      </c>
      <c r="E327" s="13">
        <v>675367.97</v>
      </c>
      <c r="F327" s="13">
        <v>594954.30000000005</v>
      </c>
      <c r="G327" s="13">
        <v>886562.52</v>
      </c>
      <c r="H327" s="13">
        <v>967676.82</v>
      </c>
      <c r="I327" s="13">
        <v>302615.39</v>
      </c>
      <c r="J327" s="13">
        <v>300203.38</v>
      </c>
      <c r="K327" s="13">
        <v>485520.27</v>
      </c>
      <c r="L327" s="13">
        <v>692793.84</v>
      </c>
      <c r="M327" s="13">
        <v>456664.62</v>
      </c>
      <c r="N327" s="13">
        <v>296424.31</v>
      </c>
      <c r="O327" s="13">
        <v>283882.90000000002</v>
      </c>
    </row>
    <row r="328" spans="1:15" x14ac:dyDescent="0.25">
      <c r="A328" s="84" t="s">
        <v>58</v>
      </c>
      <c r="B328" s="84" t="s">
        <v>62</v>
      </c>
      <c r="C328" s="84" t="s">
        <v>1165</v>
      </c>
      <c r="D328" s="13">
        <v>703073.76</v>
      </c>
      <c r="E328" s="13">
        <v>627644.93000000005</v>
      </c>
      <c r="F328" s="13">
        <v>268722.25</v>
      </c>
      <c r="G328" s="13">
        <v>245966.16</v>
      </c>
      <c r="H328" s="13">
        <v>817181.05</v>
      </c>
      <c r="I328" s="13">
        <v>492392.78</v>
      </c>
      <c r="J328" s="13">
        <v>211695.95</v>
      </c>
      <c r="K328" s="13">
        <v>944421.32</v>
      </c>
      <c r="L328" s="13">
        <v>909454.19</v>
      </c>
      <c r="M328" s="13">
        <v>408310</v>
      </c>
      <c r="N328" s="13">
        <v>830780.27</v>
      </c>
      <c r="O328" s="13">
        <v>517447.07</v>
      </c>
    </row>
    <row r="329" spans="1:15" x14ac:dyDescent="0.25">
      <c r="A329" s="84" t="s">
        <v>58</v>
      </c>
      <c r="B329" s="84" t="s">
        <v>62</v>
      </c>
      <c r="C329" s="84" t="s">
        <v>1166</v>
      </c>
      <c r="D329" s="13">
        <v>836780.83</v>
      </c>
      <c r="E329" s="13">
        <v>698777.75</v>
      </c>
      <c r="F329" s="13">
        <v>274107.55</v>
      </c>
      <c r="G329" s="13">
        <v>346721.11</v>
      </c>
      <c r="H329" s="13">
        <v>654927.6</v>
      </c>
      <c r="I329" s="13">
        <v>614805.81999999995</v>
      </c>
      <c r="J329" s="13">
        <v>236103.51</v>
      </c>
      <c r="K329" s="13">
        <v>733193.8</v>
      </c>
      <c r="L329" s="13">
        <v>971416.79</v>
      </c>
      <c r="M329" s="13">
        <v>293980.75</v>
      </c>
      <c r="N329" s="13">
        <v>284179.40000000002</v>
      </c>
      <c r="O329" s="13">
        <v>115634.22</v>
      </c>
    </row>
    <row r="330" spans="1:15" x14ac:dyDescent="0.25">
      <c r="A330" s="84" t="s">
        <v>58</v>
      </c>
      <c r="B330" s="84" t="s">
        <v>62</v>
      </c>
      <c r="C330" s="84" t="s">
        <v>529</v>
      </c>
      <c r="D330" s="13">
        <v>223493.18</v>
      </c>
      <c r="E330" s="13">
        <v>366221.27</v>
      </c>
      <c r="F330" s="13">
        <v>606536.17000000004</v>
      </c>
      <c r="G330" s="13">
        <v>229427.05</v>
      </c>
      <c r="H330" s="13">
        <v>334218.44</v>
      </c>
      <c r="I330" s="13">
        <v>483064.47</v>
      </c>
      <c r="J330" s="13">
        <v>510609.48</v>
      </c>
      <c r="K330" s="13">
        <v>737268.68</v>
      </c>
      <c r="L330" s="13">
        <v>328129.64</v>
      </c>
      <c r="M330" s="13">
        <v>208712.68</v>
      </c>
      <c r="N330" s="13">
        <v>602969.66</v>
      </c>
      <c r="O330" s="13">
        <v>933463.97</v>
      </c>
    </row>
    <row r="331" spans="1:15" x14ac:dyDescent="0.25">
      <c r="A331" s="84" t="s">
        <v>58</v>
      </c>
      <c r="B331" s="84" t="s">
        <v>62</v>
      </c>
      <c r="C331" s="84" t="s">
        <v>1167</v>
      </c>
      <c r="D331" s="13">
        <v>852010.81</v>
      </c>
      <c r="E331" s="13">
        <v>431901.75</v>
      </c>
      <c r="F331" s="13">
        <v>565319.80000000005</v>
      </c>
      <c r="G331" s="13">
        <v>763728.27</v>
      </c>
      <c r="H331" s="13">
        <v>549130.30000000005</v>
      </c>
      <c r="I331" s="13">
        <v>208348.6</v>
      </c>
      <c r="J331" s="13">
        <v>189467.96</v>
      </c>
      <c r="K331" s="13">
        <v>552713.13</v>
      </c>
      <c r="L331" s="13">
        <v>942540.96</v>
      </c>
      <c r="M331" s="13">
        <v>578587.51</v>
      </c>
      <c r="N331" s="13">
        <v>385096.84</v>
      </c>
      <c r="O331" s="13">
        <v>449937.2</v>
      </c>
    </row>
    <row r="332" spans="1:15" x14ac:dyDescent="0.25">
      <c r="A332" s="84" t="s">
        <v>58</v>
      </c>
      <c r="B332" s="84" t="s">
        <v>62</v>
      </c>
      <c r="C332" s="84" t="s">
        <v>1168</v>
      </c>
      <c r="D332" s="13">
        <v>297135.27</v>
      </c>
      <c r="E332" s="13">
        <v>766488.09</v>
      </c>
      <c r="F332" s="13">
        <v>962569.2</v>
      </c>
      <c r="G332" s="13">
        <v>195637.2</v>
      </c>
      <c r="H332" s="13">
        <v>689910.49</v>
      </c>
      <c r="I332" s="13">
        <v>749848.06</v>
      </c>
      <c r="J332" s="13">
        <v>825322.97</v>
      </c>
      <c r="K332" s="13">
        <v>673622.2</v>
      </c>
      <c r="L332" s="13">
        <v>513640.21</v>
      </c>
      <c r="M332" s="13">
        <v>961460.86</v>
      </c>
      <c r="N332" s="13">
        <v>250775.66</v>
      </c>
      <c r="O332" s="13">
        <v>237799.5</v>
      </c>
    </row>
    <row r="333" spans="1:15" x14ac:dyDescent="0.25">
      <c r="A333" s="84" t="s">
        <v>58</v>
      </c>
      <c r="B333" s="84" t="s">
        <v>62</v>
      </c>
      <c r="C333" s="84" t="s">
        <v>1169</v>
      </c>
      <c r="D333" s="13">
        <v>188125.03</v>
      </c>
      <c r="E333" s="13">
        <v>913172.62</v>
      </c>
      <c r="F333" s="13">
        <v>987888.69</v>
      </c>
      <c r="G333" s="13">
        <v>914057.18</v>
      </c>
      <c r="H333" s="13">
        <v>228009.66</v>
      </c>
      <c r="I333" s="13">
        <v>297800.74</v>
      </c>
      <c r="J333" s="13">
        <v>572605.97</v>
      </c>
      <c r="K333" s="13">
        <v>387872.17</v>
      </c>
      <c r="L333" s="13">
        <v>127906.07</v>
      </c>
      <c r="M333" s="13">
        <v>860461.02</v>
      </c>
      <c r="N333" s="13">
        <v>956729.13</v>
      </c>
      <c r="O333" s="13">
        <v>817131.35</v>
      </c>
    </row>
    <row r="334" spans="1:15" x14ac:dyDescent="0.25">
      <c r="A334" s="84" t="s">
        <v>58</v>
      </c>
      <c r="B334" s="84" t="s">
        <v>62</v>
      </c>
      <c r="C334" s="84" t="s">
        <v>1170</v>
      </c>
      <c r="D334" s="13">
        <v>925065.88</v>
      </c>
      <c r="E334" s="13">
        <v>352650.67</v>
      </c>
      <c r="F334" s="13">
        <v>225098.96</v>
      </c>
      <c r="G334" s="13">
        <v>846588.53</v>
      </c>
      <c r="H334" s="13">
        <v>592410.4</v>
      </c>
      <c r="I334" s="13">
        <v>739462.12</v>
      </c>
      <c r="J334" s="13">
        <v>706220.1</v>
      </c>
      <c r="K334" s="13">
        <v>161733.62</v>
      </c>
      <c r="L334" s="13">
        <v>443948.17</v>
      </c>
      <c r="M334" s="13">
        <v>483460.17</v>
      </c>
      <c r="N334" s="13">
        <v>986471.32</v>
      </c>
      <c r="O334" s="13">
        <v>203100.04</v>
      </c>
    </row>
    <row r="335" spans="1:15" x14ac:dyDescent="0.25">
      <c r="A335" s="84" t="s">
        <v>58</v>
      </c>
      <c r="B335" s="84" t="s">
        <v>62</v>
      </c>
      <c r="C335" s="84" t="s">
        <v>1171</v>
      </c>
      <c r="D335" s="13">
        <v>998801.16</v>
      </c>
      <c r="E335" s="13">
        <v>737795.72</v>
      </c>
      <c r="F335" s="13">
        <v>611217.68000000005</v>
      </c>
      <c r="G335" s="13">
        <v>505544.85</v>
      </c>
      <c r="H335" s="13">
        <v>335085.23</v>
      </c>
      <c r="I335" s="13">
        <v>449069.32</v>
      </c>
      <c r="J335" s="13">
        <v>385492.66</v>
      </c>
      <c r="K335" s="13">
        <v>197385.14</v>
      </c>
      <c r="L335" s="13">
        <v>223304.08</v>
      </c>
      <c r="M335" s="13">
        <v>721346.13</v>
      </c>
      <c r="N335" s="13">
        <v>113557.46</v>
      </c>
      <c r="O335" s="13">
        <v>416362.36</v>
      </c>
    </row>
    <row r="336" spans="1:15" x14ac:dyDescent="0.25">
      <c r="A336" s="84" t="s">
        <v>58</v>
      </c>
      <c r="B336" s="84" t="s">
        <v>62</v>
      </c>
      <c r="C336" s="84" t="s">
        <v>1172</v>
      </c>
      <c r="D336" s="13">
        <v>579988.98</v>
      </c>
      <c r="E336" s="13">
        <v>145059.06</v>
      </c>
      <c r="F336" s="13">
        <v>260717.95</v>
      </c>
      <c r="G336" s="13">
        <v>122464.01</v>
      </c>
      <c r="H336" s="13">
        <v>843256.93</v>
      </c>
      <c r="I336" s="13">
        <v>775964.09</v>
      </c>
      <c r="J336" s="13">
        <v>970861.02</v>
      </c>
      <c r="K336" s="13">
        <v>790756.62</v>
      </c>
      <c r="L336" s="13">
        <v>124083.09</v>
      </c>
      <c r="M336" s="13">
        <v>922353.62</v>
      </c>
      <c r="N336" s="13">
        <v>925039.77</v>
      </c>
      <c r="O336" s="13">
        <v>580308.79</v>
      </c>
    </row>
    <row r="337" spans="1:15" x14ac:dyDescent="0.25">
      <c r="A337" s="84" t="s">
        <v>58</v>
      </c>
      <c r="B337" s="84" t="s">
        <v>62</v>
      </c>
      <c r="C337" s="84" t="s">
        <v>1173</v>
      </c>
      <c r="D337" s="13">
        <v>563006.02</v>
      </c>
      <c r="E337" s="13">
        <v>181753.69</v>
      </c>
      <c r="F337" s="13">
        <v>728941.54</v>
      </c>
      <c r="G337" s="13">
        <v>860941</v>
      </c>
      <c r="H337" s="13">
        <v>833912.86</v>
      </c>
      <c r="I337" s="13">
        <v>976435.83</v>
      </c>
      <c r="J337" s="13">
        <v>337692.7</v>
      </c>
      <c r="K337" s="13">
        <v>813401.52</v>
      </c>
      <c r="L337" s="13">
        <v>465088.33</v>
      </c>
      <c r="M337" s="13">
        <v>812374.21</v>
      </c>
      <c r="N337" s="13">
        <v>205215.19</v>
      </c>
      <c r="O337" s="13">
        <v>916466.83</v>
      </c>
    </row>
    <row r="338" spans="1:15" x14ac:dyDescent="0.25">
      <c r="A338" s="84" t="s">
        <v>58</v>
      </c>
      <c r="B338" s="84" t="s">
        <v>62</v>
      </c>
      <c r="C338" s="84" t="s">
        <v>1174</v>
      </c>
      <c r="D338" s="13">
        <v>490007.99</v>
      </c>
      <c r="E338" s="13">
        <v>929756.81</v>
      </c>
      <c r="F338" s="13">
        <v>887688.23</v>
      </c>
      <c r="G338" s="13">
        <v>635487.04</v>
      </c>
      <c r="H338" s="13">
        <v>493022.77</v>
      </c>
      <c r="I338" s="13">
        <v>640406.48</v>
      </c>
      <c r="J338" s="13">
        <v>879050.02</v>
      </c>
      <c r="K338" s="13">
        <v>918980.87</v>
      </c>
      <c r="L338" s="13">
        <v>966396.72</v>
      </c>
      <c r="M338" s="13">
        <v>144995.92000000001</v>
      </c>
      <c r="N338" s="13">
        <v>978383.68</v>
      </c>
      <c r="O338" s="13">
        <v>249633.02</v>
      </c>
    </row>
    <row r="339" spans="1:15" x14ac:dyDescent="0.25">
      <c r="A339" s="84" t="s">
        <v>58</v>
      </c>
      <c r="B339" s="84" t="s">
        <v>62</v>
      </c>
      <c r="C339" s="84" t="s">
        <v>1175</v>
      </c>
      <c r="D339" s="13">
        <v>877831.41</v>
      </c>
      <c r="E339" s="13">
        <v>782770.51</v>
      </c>
      <c r="F339" s="13">
        <v>460825.43</v>
      </c>
      <c r="G339" s="13">
        <v>406417.21</v>
      </c>
      <c r="H339" s="13">
        <v>337043.42</v>
      </c>
      <c r="I339" s="13">
        <v>251254.26</v>
      </c>
      <c r="J339" s="13">
        <v>468178.09</v>
      </c>
      <c r="K339" s="13">
        <v>966973.03</v>
      </c>
      <c r="L339" s="13">
        <v>445137.01</v>
      </c>
      <c r="M339" s="13">
        <v>127503.51</v>
      </c>
      <c r="N339" s="13">
        <v>612199.03</v>
      </c>
      <c r="O339" s="13">
        <v>664514.28</v>
      </c>
    </row>
    <row r="340" spans="1:15" x14ac:dyDescent="0.25">
      <c r="A340" s="84" t="s">
        <v>58</v>
      </c>
      <c r="B340" s="84" t="s">
        <v>62</v>
      </c>
      <c r="C340" s="84" t="s">
        <v>530</v>
      </c>
      <c r="D340" s="13">
        <v>508393.67</v>
      </c>
      <c r="E340" s="13">
        <v>235666.49</v>
      </c>
      <c r="F340" s="13">
        <v>319316.95</v>
      </c>
      <c r="G340" s="13">
        <v>920864.21</v>
      </c>
      <c r="H340" s="13">
        <v>889038.85</v>
      </c>
      <c r="I340" s="13">
        <v>678872.09</v>
      </c>
      <c r="J340" s="13">
        <v>292280.12</v>
      </c>
      <c r="K340" s="13">
        <v>613676.62</v>
      </c>
      <c r="L340" s="13">
        <v>723310.68</v>
      </c>
      <c r="M340" s="13">
        <v>270723.94</v>
      </c>
      <c r="N340" s="13">
        <v>633549.9</v>
      </c>
      <c r="O340" s="13">
        <v>195102.31</v>
      </c>
    </row>
    <row r="341" spans="1:15" x14ac:dyDescent="0.25">
      <c r="A341" s="84" t="s">
        <v>58</v>
      </c>
      <c r="B341" s="84" t="s">
        <v>62</v>
      </c>
      <c r="C341" s="84" t="s">
        <v>1176</v>
      </c>
      <c r="D341" s="13">
        <v>948800.52</v>
      </c>
      <c r="E341" s="13">
        <v>597346.17000000004</v>
      </c>
      <c r="F341" s="13">
        <v>321737.15000000002</v>
      </c>
      <c r="G341" s="13">
        <v>695769.91</v>
      </c>
      <c r="H341" s="13">
        <v>325253.83</v>
      </c>
      <c r="I341" s="13">
        <v>517548.78</v>
      </c>
      <c r="J341" s="13">
        <v>150572.81</v>
      </c>
      <c r="K341" s="13">
        <v>790567.34</v>
      </c>
      <c r="L341" s="13">
        <v>459015.75</v>
      </c>
      <c r="M341" s="13">
        <v>215646.03</v>
      </c>
      <c r="N341" s="13">
        <v>979205.77</v>
      </c>
      <c r="O341" s="13">
        <v>189246.96</v>
      </c>
    </row>
    <row r="342" spans="1:15" x14ac:dyDescent="0.25">
      <c r="A342" s="84" t="s">
        <v>58</v>
      </c>
      <c r="B342" s="84" t="s">
        <v>62</v>
      </c>
      <c r="C342" s="84" t="s">
        <v>1177</v>
      </c>
      <c r="D342" s="13">
        <v>170513.22</v>
      </c>
      <c r="E342" s="13">
        <v>863763.51</v>
      </c>
      <c r="F342" s="13">
        <v>226643.87</v>
      </c>
      <c r="G342" s="13">
        <v>680687.72</v>
      </c>
      <c r="H342" s="13">
        <v>705018.83</v>
      </c>
      <c r="I342" s="13">
        <v>594719.30000000005</v>
      </c>
      <c r="J342" s="13">
        <v>458773.06</v>
      </c>
      <c r="K342" s="13">
        <v>860280.97</v>
      </c>
      <c r="L342" s="13">
        <v>685668.06</v>
      </c>
      <c r="M342" s="13">
        <v>871128.49</v>
      </c>
      <c r="N342" s="13">
        <v>727144.95999999996</v>
      </c>
      <c r="O342" s="13">
        <v>445303.11</v>
      </c>
    </row>
    <row r="343" spans="1:15" x14ac:dyDescent="0.25">
      <c r="A343" s="84" t="s">
        <v>58</v>
      </c>
      <c r="B343" s="84" t="s">
        <v>62</v>
      </c>
      <c r="C343" s="84" t="s">
        <v>1178</v>
      </c>
      <c r="D343" s="13">
        <v>557925.18000000005</v>
      </c>
      <c r="E343" s="13">
        <v>177587.57</v>
      </c>
      <c r="F343" s="13">
        <v>795275.41</v>
      </c>
      <c r="G343" s="13">
        <v>551434.14</v>
      </c>
      <c r="H343" s="13">
        <v>519586.95</v>
      </c>
      <c r="I343" s="13">
        <v>552153.9</v>
      </c>
      <c r="J343" s="13">
        <v>501657.11</v>
      </c>
      <c r="K343" s="13">
        <v>640452.41</v>
      </c>
      <c r="L343" s="13">
        <v>286462.15999999997</v>
      </c>
      <c r="M343" s="13">
        <v>274523.65999999997</v>
      </c>
      <c r="N343" s="13">
        <v>779912.59</v>
      </c>
      <c r="O343" s="13">
        <v>158789.04</v>
      </c>
    </row>
    <row r="344" spans="1:15" x14ac:dyDescent="0.25">
      <c r="A344" s="84" t="s">
        <v>58</v>
      </c>
      <c r="B344" s="84" t="s">
        <v>62</v>
      </c>
      <c r="C344" s="84" t="s">
        <v>1179</v>
      </c>
      <c r="D344" s="13">
        <v>374308.39</v>
      </c>
      <c r="E344" s="13">
        <v>522682.95</v>
      </c>
      <c r="F344" s="13">
        <v>153748.04999999999</v>
      </c>
      <c r="G344" s="13">
        <v>410047.11</v>
      </c>
      <c r="H344" s="13">
        <v>364920.4</v>
      </c>
      <c r="I344" s="13">
        <v>272145.65000000002</v>
      </c>
      <c r="J344" s="13">
        <v>173931.18</v>
      </c>
      <c r="K344" s="13">
        <v>886630.78</v>
      </c>
      <c r="L344" s="13">
        <v>913621.79</v>
      </c>
      <c r="M344" s="13">
        <v>546462.62</v>
      </c>
      <c r="N344" s="13">
        <v>387356.74</v>
      </c>
      <c r="O344" s="13">
        <v>566274.49</v>
      </c>
    </row>
    <row r="345" spans="1:15" x14ac:dyDescent="0.25">
      <c r="A345" s="84" t="s">
        <v>58</v>
      </c>
      <c r="B345" s="84" t="s">
        <v>62</v>
      </c>
      <c r="C345" s="84" t="s">
        <v>1180</v>
      </c>
      <c r="D345" s="13">
        <v>455871.7</v>
      </c>
      <c r="E345" s="13">
        <v>139754.41</v>
      </c>
      <c r="F345" s="13">
        <v>637267.43000000005</v>
      </c>
      <c r="G345" s="13">
        <v>642309.54</v>
      </c>
      <c r="H345" s="13">
        <v>617196.01</v>
      </c>
      <c r="I345" s="13">
        <v>693955.71</v>
      </c>
      <c r="J345" s="13">
        <v>739146.83</v>
      </c>
      <c r="K345" s="13">
        <v>640977.92000000004</v>
      </c>
      <c r="L345" s="13">
        <v>715087.19</v>
      </c>
      <c r="M345" s="13">
        <v>114158.46</v>
      </c>
      <c r="N345" s="13">
        <v>774079.79</v>
      </c>
      <c r="O345" s="13">
        <v>997540.93</v>
      </c>
    </row>
    <row r="346" spans="1:15" x14ac:dyDescent="0.25">
      <c r="A346" s="84" t="s">
        <v>58</v>
      </c>
      <c r="B346" s="84" t="s">
        <v>62</v>
      </c>
      <c r="C346" s="84" t="s">
        <v>1181</v>
      </c>
      <c r="D346" s="13">
        <v>959297.31</v>
      </c>
      <c r="E346" s="13">
        <v>181917.14</v>
      </c>
      <c r="F346" s="13">
        <v>497235.74</v>
      </c>
      <c r="G346" s="13">
        <v>891933.95</v>
      </c>
      <c r="H346" s="13">
        <v>842714.63</v>
      </c>
      <c r="I346" s="13">
        <v>623360.30000000005</v>
      </c>
      <c r="J346" s="13">
        <v>667883.31000000006</v>
      </c>
      <c r="K346" s="13">
        <v>440285.6</v>
      </c>
      <c r="L346" s="13">
        <v>338829.52</v>
      </c>
      <c r="M346" s="13">
        <v>261274.34</v>
      </c>
      <c r="N346" s="13">
        <v>501166.61</v>
      </c>
      <c r="O346" s="13">
        <v>233762.39</v>
      </c>
    </row>
    <row r="347" spans="1:15" x14ac:dyDescent="0.25">
      <c r="A347" s="84" t="s">
        <v>58</v>
      </c>
      <c r="B347" s="84" t="s">
        <v>62</v>
      </c>
      <c r="C347" s="84" t="s">
        <v>1182</v>
      </c>
      <c r="D347" s="13">
        <v>783735</v>
      </c>
      <c r="E347" s="13">
        <v>221798.76</v>
      </c>
      <c r="F347" s="13">
        <v>181746.91</v>
      </c>
      <c r="G347" s="13">
        <v>492121.81</v>
      </c>
      <c r="H347" s="13">
        <v>559800.46</v>
      </c>
      <c r="I347" s="13">
        <v>290737.14</v>
      </c>
      <c r="J347" s="13">
        <v>446922.88</v>
      </c>
      <c r="K347" s="13">
        <v>133581.23000000001</v>
      </c>
      <c r="L347" s="13">
        <v>890627.99</v>
      </c>
      <c r="M347" s="13">
        <v>471695.82</v>
      </c>
      <c r="N347" s="13">
        <v>783831.53</v>
      </c>
      <c r="O347" s="13">
        <v>798106.45</v>
      </c>
    </row>
    <row r="348" spans="1:15" x14ac:dyDescent="0.25">
      <c r="A348" s="84" t="s">
        <v>58</v>
      </c>
      <c r="B348" s="84" t="s">
        <v>62</v>
      </c>
      <c r="C348" s="84" t="s">
        <v>1183</v>
      </c>
      <c r="D348" s="13">
        <v>681534.44</v>
      </c>
      <c r="E348" s="13">
        <v>576368.01</v>
      </c>
      <c r="F348" s="13">
        <v>508968.79</v>
      </c>
      <c r="G348" s="13">
        <v>990015.01</v>
      </c>
      <c r="H348" s="13">
        <v>419276.26</v>
      </c>
      <c r="I348" s="13">
        <v>350028.54</v>
      </c>
      <c r="J348" s="13">
        <v>649170.38</v>
      </c>
      <c r="K348" s="13">
        <v>598968.99</v>
      </c>
      <c r="L348" s="13">
        <v>766869.15</v>
      </c>
      <c r="M348" s="13">
        <v>903059.33</v>
      </c>
      <c r="N348" s="13">
        <v>140437.68</v>
      </c>
      <c r="O348" s="13">
        <v>712897.87</v>
      </c>
    </row>
    <row r="349" spans="1:15" x14ac:dyDescent="0.25">
      <c r="A349" s="84" t="s">
        <v>58</v>
      </c>
      <c r="B349" s="84" t="s">
        <v>62</v>
      </c>
      <c r="C349" s="84" t="s">
        <v>1184</v>
      </c>
      <c r="D349" s="13">
        <v>943778.47</v>
      </c>
      <c r="E349" s="13">
        <v>294010.93</v>
      </c>
      <c r="F349" s="13">
        <v>389491.53</v>
      </c>
      <c r="G349" s="13">
        <v>121680.95</v>
      </c>
      <c r="H349" s="13">
        <v>409974.69</v>
      </c>
      <c r="I349" s="13">
        <v>473660.8</v>
      </c>
      <c r="J349" s="13">
        <v>904890.22</v>
      </c>
      <c r="K349" s="13">
        <v>351234.76</v>
      </c>
      <c r="L349" s="13">
        <v>653677.57999999996</v>
      </c>
      <c r="M349" s="13">
        <v>158990.35</v>
      </c>
      <c r="N349" s="13">
        <v>286541.88</v>
      </c>
      <c r="O349" s="13">
        <v>410305.14</v>
      </c>
    </row>
    <row r="350" spans="1:15" x14ac:dyDescent="0.25">
      <c r="A350" s="84" t="s">
        <v>58</v>
      </c>
      <c r="B350" s="84" t="s">
        <v>62</v>
      </c>
      <c r="C350" s="84" t="s">
        <v>1185</v>
      </c>
      <c r="D350" s="13">
        <v>419169.53</v>
      </c>
      <c r="E350" s="13">
        <v>704001.24</v>
      </c>
      <c r="F350" s="13">
        <v>570469</v>
      </c>
      <c r="G350" s="13">
        <v>127329.55</v>
      </c>
      <c r="H350" s="13">
        <v>122378.25</v>
      </c>
      <c r="I350" s="13">
        <v>965512.89</v>
      </c>
      <c r="J350" s="13">
        <v>792969.54</v>
      </c>
      <c r="K350" s="13">
        <v>557075.56999999995</v>
      </c>
      <c r="L350" s="13">
        <v>278964.13</v>
      </c>
      <c r="M350" s="13">
        <v>710902.43</v>
      </c>
      <c r="N350" s="13">
        <v>998585.29</v>
      </c>
      <c r="O350" s="13">
        <v>409905.75</v>
      </c>
    </row>
    <row r="351" spans="1:15" x14ac:dyDescent="0.25">
      <c r="A351" s="84" t="s">
        <v>58</v>
      </c>
      <c r="B351" s="84" t="s">
        <v>62</v>
      </c>
      <c r="C351" s="84" t="s">
        <v>1186</v>
      </c>
      <c r="D351" s="13">
        <v>962906.59</v>
      </c>
      <c r="E351" s="13">
        <v>173004.58</v>
      </c>
      <c r="F351" s="13">
        <v>205890.96</v>
      </c>
      <c r="G351" s="13">
        <v>882563.78</v>
      </c>
      <c r="H351" s="13">
        <v>251075.26</v>
      </c>
      <c r="I351" s="13">
        <v>700516.18</v>
      </c>
      <c r="J351" s="13">
        <v>705544.89</v>
      </c>
      <c r="K351" s="13">
        <v>912375.19</v>
      </c>
      <c r="L351" s="13">
        <v>881141.32</v>
      </c>
      <c r="M351" s="13">
        <v>618182.07999999996</v>
      </c>
      <c r="N351" s="13">
        <v>986285.96</v>
      </c>
      <c r="O351" s="13">
        <v>988171.57</v>
      </c>
    </row>
    <row r="352" spans="1:15" x14ac:dyDescent="0.25">
      <c r="A352" s="84" t="s">
        <v>58</v>
      </c>
      <c r="B352" s="84" t="s">
        <v>62</v>
      </c>
      <c r="C352" s="84" t="s">
        <v>1187</v>
      </c>
      <c r="D352" s="13">
        <v>865176.83</v>
      </c>
      <c r="E352" s="13">
        <v>357471.54</v>
      </c>
      <c r="F352" s="13">
        <v>786779.65</v>
      </c>
      <c r="G352" s="13">
        <v>675857.51</v>
      </c>
      <c r="H352" s="13">
        <v>135657.37</v>
      </c>
      <c r="I352" s="13">
        <v>559280.99</v>
      </c>
      <c r="J352" s="13">
        <v>544187.41</v>
      </c>
      <c r="K352" s="13">
        <v>432626.21</v>
      </c>
      <c r="L352" s="13">
        <v>148356.54</v>
      </c>
      <c r="M352" s="13">
        <v>560706.54</v>
      </c>
      <c r="N352" s="13">
        <v>526124.98</v>
      </c>
      <c r="O352" s="13">
        <v>703670.14</v>
      </c>
    </row>
    <row r="353" spans="1:15" x14ac:dyDescent="0.25">
      <c r="A353" s="84" t="s">
        <v>58</v>
      </c>
      <c r="B353" s="84" t="s">
        <v>62</v>
      </c>
      <c r="C353" s="84" t="s">
        <v>1188</v>
      </c>
      <c r="D353" s="13">
        <v>633339.80000000005</v>
      </c>
      <c r="E353" s="13">
        <v>685974.77</v>
      </c>
      <c r="F353" s="13">
        <v>731132.94</v>
      </c>
      <c r="G353" s="13">
        <v>303292.43</v>
      </c>
      <c r="H353" s="13">
        <v>278269.65999999997</v>
      </c>
      <c r="I353" s="13">
        <v>837253.78</v>
      </c>
      <c r="J353" s="13">
        <v>520221.83</v>
      </c>
      <c r="K353" s="13">
        <v>228648.32000000001</v>
      </c>
      <c r="L353" s="13">
        <v>475645.18</v>
      </c>
      <c r="M353" s="13">
        <v>426235.35</v>
      </c>
      <c r="N353" s="13">
        <v>621930.43999999994</v>
      </c>
      <c r="O353" s="13">
        <v>200312.76</v>
      </c>
    </row>
    <row r="354" spans="1:15" x14ac:dyDescent="0.25">
      <c r="A354" s="84" t="s">
        <v>58</v>
      </c>
      <c r="B354" s="84" t="s">
        <v>62</v>
      </c>
      <c r="C354" s="84" t="s">
        <v>1189</v>
      </c>
      <c r="D354" s="13">
        <v>619505.1</v>
      </c>
      <c r="E354" s="13">
        <v>189169.06</v>
      </c>
      <c r="F354" s="13">
        <v>902061.89</v>
      </c>
      <c r="G354" s="13">
        <v>400430.18</v>
      </c>
      <c r="H354" s="13">
        <v>985872.35</v>
      </c>
      <c r="I354" s="13">
        <v>137895.92000000001</v>
      </c>
      <c r="J354" s="13">
        <v>720925.8</v>
      </c>
      <c r="K354" s="13">
        <v>355481.75</v>
      </c>
      <c r="L354" s="13">
        <v>914773.03</v>
      </c>
      <c r="M354" s="13">
        <v>777961.91</v>
      </c>
      <c r="N354" s="13">
        <v>249453.23</v>
      </c>
      <c r="O354" s="13">
        <v>226404.86</v>
      </c>
    </row>
    <row r="355" spans="1:15" x14ac:dyDescent="0.25">
      <c r="A355" s="84" t="s">
        <v>58</v>
      </c>
      <c r="B355" s="84" t="s">
        <v>62</v>
      </c>
      <c r="C355" s="84" t="s">
        <v>1190</v>
      </c>
      <c r="D355" s="13">
        <v>490166.37</v>
      </c>
      <c r="E355" s="13">
        <v>870911</v>
      </c>
      <c r="F355" s="13">
        <v>780963.68</v>
      </c>
      <c r="G355" s="13">
        <v>161918.54</v>
      </c>
      <c r="H355" s="13">
        <v>426159.6</v>
      </c>
      <c r="I355" s="13">
        <v>772213.84</v>
      </c>
      <c r="J355" s="13">
        <v>122461.61</v>
      </c>
      <c r="K355" s="13">
        <v>494221.34</v>
      </c>
      <c r="L355" s="13">
        <v>370697.65</v>
      </c>
      <c r="M355" s="13">
        <v>912055.75</v>
      </c>
      <c r="N355" s="13">
        <v>397380.33</v>
      </c>
      <c r="O355" s="13">
        <v>759622.31</v>
      </c>
    </row>
    <row r="356" spans="1:15" x14ac:dyDescent="0.25">
      <c r="A356" s="84" t="s">
        <v>58</v>
      </c>
      <c r="B356" s="84" t="s">
        <v>62</v>
      </c>
      <c r="C356" s="84" t="s">
        <v>1191</v>
      </c>
      <c r="D356" s="13">
        <v>435992.39</v>
      </c>
      <c r="E356" s="13">
        <v>925216.29</v>
      </c>
      <c r="F356" s="13">
        <v>622649.49</v>
      </c>
      <c r="G356" s="13">
        <v>248109.05</v>
      </c>
      <c r="H356" s="13">
        <v>964941.13</v>
      </c>
      <c r="I356" s="13">
        <v>534012.94999999995</v>
      </c>
      <c r="J356" s="13">
        <v>328442</v>
      </c>
      <c r="K356" s="13">
        <v>361698.28</v>
      </c>
      <c r="L356" s="13">
        <v>371358.64</v>
      </c>
      <c r="M356" s="13">
        <v>747978.87</v>
      </c>
      <c r="N356" s="13">
        <v>258323.76</v>
      </c>
      <c r="O356" s="13">
        <v>531433.37</v>
      </c>
    </row>
    <row r="357" spans="1:15" x14ac:dyDescent="0.25">
      <c r="A357" s="84" t="s">
        <v>58</v>
      </c>
      <c r="B357" s="84" t="s">
        <v>62</v>
      </c>
      <c r="C357" s="84" t="s">
        <v>452</v>
      </c>
      <c r="D357" s="13">
        <v>164137.31</v>
      </c>
      <c r="E357" s="13">
        <v>443847.97</v>
      </c>
      <c r="F357" s="13">
        <v>480765.27</v>
      </c>
      <c r="G357" s="13">
        <v>501706.26</v>
      </c>
      <c r="H357" s="13">
        <v>275572.24</v>
      </c>
      <c r="I357" s="13">
        <v>457581.83</v>
      </c>
      <c r="J357" s="13">
        <v>775421.88</v>
      </c>
      <c r="K357" s="13">
        <v>394456.79</v>
      </c>
      <c r="L357" s="13">
        <v>503493.57</v>
      </c>
      <c r="M357" s="13">
        <v>363481.54</v>
      </c>
      <c r="N357" s="13">
        <v>703050.55</v>
      </c>
      <c r="O357" s="13">
        <v>976428.38</v>
      </c>
    </row>
    <row r="358" spans="1:15" x14ac:dyDescent="0.25">
      <c r="A358" s="84" t="s">
        <v>58</v>
      </c>
      <c r="B358" s="84" t="s">
        <v>62</v>
      </c>
      <c r="C358" s="84" t="s">
        <v>1192</v>
      </c>
      <c r="D358" s="13">
        <v>842914.51</v>
      </c>
      <c r="E358" s="13">
        <v>652141.85</v>
      </c>
      <c r="F358" s="13">
        <v>930595.74</v>
      </c>
      <c r="G358" s="13">
        <v>959492.46</v>
      </c>
      <c r="H358" s="13">
        <v>153311.73000000001</v>
      </c>
      <c r="I358" s="13">
        <v>958542.5</v>
      </c>
      <c r="J358" s="13">
        <v>159595.37</v>
      </c>
      <c r="K358" s="13">
        <v>697020.81</v>
      </c>
      <c r="L358" s="13">
        <v>884504.63</v>
      </c>
      <c r="M358" s="13">
        <v>248314.46</v>
      </c>
      <c r="N358" s="13">
        <v>391060.47999999998</v>
      </c>
      <c r="O358" s="13">
        <v>287367.51</v>
      </c>
    </row>
    <row r="359" spans="1:15" x14ac:dyDescent="0.25">
      <c r="A359" s="84" t="s">
        <v>58</v>
      </c>
      <c r="B359" s="84" t="s">
        <v>62</v>
      </c>
      <c r="C359" s="84" t="s">
        <v>1193</v>
      </c>
      <c r="D359" s="13">
        <v>521276.41</v>
      </c>
      <c r="E359" s="13">
        <v>448318.49</v>
      </c>
      <c r="F359" s="13">
        <v>634295.97</v>
      </c>
      <c r="G359" s="13">
        <v>765118.17</v>
      </c>
      <c r="H359" s="13">
        <v>641195.43999999994</v>
      </c>
      <c r="I359" s="13">
        <v>658217.81999999995</v>
      </c>
      <c r="J359" s="13">
        <v>489594.23</v>
      </c>
      <c r="K359" s="13">
        <v>808515.1</v>
      </c>
      <c r="L359" s="13">
        <v>693992.42</v>
      </c>
      <c r="M359" s="13">
        <v>837344.53</v>
      </c>
      <c r="N359" s="13">
        <v>913318.3</v>
      </c>
      <c r="O359" s="13">
        <v>399446.28</v>
      </c>
    </row>
    <row r="360" spans="1:15" x14ac:dyDescent="0.25">
      <c r="A360" s="84" t="s">
        <v>58</v>
      </c>
      <c r="B360" s="84" t="s">
        <v>62</v>
      </c>
      <c r="C360" s="84" t="s">
        <v>1194</v>
      </c>
      <c r="D360" s="13">
        <v>839641.22</v>
      </c>
      <c r="E360" s="13">
        <v>558799.19999999995</v>
      </c>
      <c r="F360" s="13">
        <v>859166.36</v>
      </c>
      <c r="G360" s="13">
        <v>595542.22</v>
      </c>
      <c r="H360" s="13">
        <v>481317.74</v>
      </c>
      <c r="I360" s="13">
        <v>360826.44</v>
      </c>
      <c r="J360" s="13">
        <v>707814.83</v>
      </c>
      <c r="K360" s="13">
        <v>207139.20000000001</v>
      </c>
      <c r="L360" s="13">
        <v>822509.95</v>
      </c>
      <c r="M360" s="13">
        <v>728723.74</v>
      </c>
      <c r="N360" s="13">
        <v>453600.11</v>
      </c>
      <c r="O360" s="13">
        <v>667558.73</v>
      </c>
    </row>
    <row r="361" spans="1:15" x14ac:dyDescent="0.25">
      <c r="A361" s="84" t="s">
        <v>58</v>
      </c>
      <c r="B361" s="84" t="s">
        <v>62</v>
      </c>
      <c r="C361" s="84" t="s">
        <v>1195</v>
      </c>
      <c r="D361" s="13">
        <v>153783.82</v>
      </c>
      <c r="E361" s="13">
        <v>852393.16</v>
      </c>
      <c r="F361" s="13">
        <v>623900.22</v>
      </c>
      <c r="G361" s="13">
        <v>522373.19</v>
      </c>
      <c r="H361" s="13">
        <v>507045.84</v>
      </c>
      <c r="I361" s="13">
        <v>338488.6</v>
      </c>
      <c r="J361" s="13">
        <v>485260.08</v>
      </c>
      <c r="K361" s="13">
        <v>871759.08</v>
      </c>
      <c r="L361" s="13">
        <v>967067.72</v>
      </c>
      <c r="M361" s="13">
        <v>494889.48</v>
      </c>
      <c r="N361" s="13">
        <v>590269.03</v>
      </c>
      <c r="O361" s="13">
        <v>610628.79</v>
      </c>
    </row>
    <row r="362" spans="1:15" x14ac:dyDescent="0.25">
      <c r="A362" s="84" t="s">
        <v>58</v>
      </c>
      <c r="B362" s="84" t="s">
        <v>62</v>
      </c>
      <c r="C362" s="84" t="s">
        <v>1196</v>
      </c>
      <c r="D362" s="13">
        <v>794767.52</v>
      </c>
      <c r="E362" s="13">
        <v>165161.34</v>
      </c>
      <c r="F362" s="13">
        <v>830325.6</v>
      </c>
      <c r="G362" s="13">
        <v>985123.97</v>
      </c>
      <c r="H362" s="13">
        <v>551206.18000000005</v>
      </c>
      <c r="I362" s="13">
        <v>855715.02</v>
      </c>
      <c r="J362" s="13">
        <v>772413.29</v>
      </c>
      <c r="K362" s="13">
        <v>243345.29</v>
      </c>
      <c r="L362" s="13">
        <v>344105.74</v>
      </c>
      <c r="M362" s="13">
        <v>938482.01</v>
      </c>
      <c r="N362" s="13">
        <v>691358.02</v>
      </c>
      <c r="O362" s="13">
        <v>863184.16</v>
      </c>
    </row>
    <row r="363" spans="1:15" x14ac:dyDescent="0.25">
      <c r="A363" s="84" t="s">
        <v>58</v>
      </c>
      <c r="B363" s="84" t="s">
        <v>62</v>
      </c>
      <c r="C363" s="84" t="s">
        <v>1197</v>
      </c>
      <c r="D363" s="13">
        <v>602388.37</v>
      </c>
      <c r="E363" s="13">
        <v>859764.1</v>
      </c>
      <c r="F363" s="13">
        <v>705025.36</v>
      </c>
      <c r="G363" s="13">
        <v>398186.14</v>
      </c>
      <c r="H363" s="13">
        <v>691276.25</v>
      </c>
      <c r="I363" s="13">
        <v>613739.73</v>
      </c>
      <c r="J363" s="13">
        <v>479909.05</v>
      </c>
      <c r="K363" s="13">
        <v>598339.75</v>
      </c>
      <c r="L363" s="13">
        <v>327982.34999999998</v>
      </c>
      <c r="M363" s="13">
        <v>335356.64</v>
      </c>
      <c r="N363" s="13">
        <v>462586.13</v>
      </c>
      <c r="O363" s="13">
        <v>566587.92000000004</v>
      </c>
    </row>
    <row r="364" spans="1:15" x14ac:dyDescent="0.25">
      <c r="A364" s="84" t="s">
        <v>58</v>
      </c>
      <c r="B364" s="84" t="s">
        <v>62</v>
      </c>
      <c r="C364" s="84" t="s">
        <v>1198</v>
      </c>
      <c r="D364" s="13">
        <v>848812.08</v>
      </c>
      <c r="E364" s="13">
        <v>546973.54</v>
      </c>
      <c r="F364" s="13">
        <v>229087.11</v>
      </c>
      <c r="G364" s="13">
        <v>162855.9</v>
      </c>
      <c r="H364" s="13">
        <v>376853.79</v>
      </c>
      <c r="I364" s="13">
        <v>960468.9</v>
      </c>
      <c r="J364" s="13">
        <v>639312.44999999995</v>
      </c>
      <c r="K364" s="13">
        <v>392221.95</v>
      </c>
      <c r="L364" s="13">
        <v>907522.82</v>
      </c>
      <c r="M364" s="13">
        <v>180247.4</v>
      </c>
      <c r="N364" s="13">
        <v>936223.58</v>
      </c>
      <c r="O364" s="13">
        <v>616354.43999999994</v>
      </c>
    </row>
    <row r="365" spans="1:15" x14ac:dyDescent="0.25">
      <c r="A365" s="84" t="s">
        <v>58</v>
      </c>
      <c r="B365" s="84" t="s">
        <v>62</v>
      </c>
      <c r="C365" s="84" t="s">
        <v>1199</v>
      </c>
      <c r="D365" s="13">
        <v>255923.78</v>
      </c>
      <c r="E365" s="13">
        <v>349033.94</v>
      </c>
      <c r="F365" s="13">
        <v>908120.55</v>
      </c>
      <c r="G365" s="13">
        <v>468338.36</v>
      </c>
      <c r="H365" s="13">
        <v>815311.95</v>
      </c>
      <c r="I365" s="13">
        <v>506177.47</v>
      </c>
      <c r="J365" s="13">
        <v>250928.8</v>
      </c>
      <c r="K365" s="13">
        <v>232266.86</v>
      </c>
      <c r="L365" s="13">
        <v>577458.61</v>
      </c>
      <c r="M365" s="13">
        <v>990653.04</v>
      </c>
      <c r="N365" s="13">
        <v>622708.31000000006</v>
      </c>
      <c r="O365" s="13">
        <v>535311.67000000004</v>
      </c>
    </row>
    <row r="366" spans="1:15" x14ac:dyDescent="0.25">
      <c r="A366" s="84" t="s">
        <v>58</v>
      </c>
      <c r="B366" s="84" t="s">
        <v>62</v>
      </c>
      <c r="C366" s="84" t="s">
        <v>1200</v>
      </c>
      <c r="D366" s="13">
        <v>841429.03</v>
      </c>
      <c r="E366" s="13">
        <v>818356.11</v>
      </c>
      <c r="F366" s="13">
        <v>496951.62</v>
      </c>
      <c r="G366" s="13">
        <v>409402.68</v>
      </c>
      <c r="H366" s="13">
        <v>968451.77</v>
      </c>
      <c r="I366" s="13">
        <v>635305.32999999996</v>
      </c>
      <c r="J366" s="13">
        <v>349987.9</v>
      </c>
      <c r="K366" s="13">
        <v>617832.24</v>
      </c>
      <c r="L366" s="13">
        <v>268707.18</v>
      </c>
      <c r="M366" s="13">
        <v>996881.29</v>
      </c>
      <c r="N366" s="13">
        <v>813651.07</v>
      </c>
      <c r="O366" s="13">
        <v>903426.98</v>
      </c>
    </row>
    <row r="367" spans="1:15" x14ac:dyDescent="0.25">
      <c r="A367" s="84" t="s">
        <v>58</v>
      </c>
      <c r="B367" s="84" t="s">
        <v>62</v>
      </c>
      <c r="C367" s="84" t="s">
        <v>1201</v>
      </c>
      <c r="D367" s="13">
        <v>939521.87</v>
      </c>
      <c r="E367" s="13">
        <v>406368.73</v>
      </c>
      <c r="F367" s="13">
        <v>741250.77</v>
      </c>
      <c r="G367" s="13">
        <v>447199.14</v>
      </c>
      <c r="H367" s="13">
        <v>233387.36</v>
      </c>
      <c r="I367" s="13">
        <v>987550.13</v>
      </c>
      <c r="J367" s="13">
        <v>529312.11</v>
      </c>
      <c r="K367" s="13">
        <v>819292.87</v>
      </c>
      <c r="L367" s="13">
        <v>825250.41</v>
      </c>
      <c r="M367" s="13">
        <v>897671.78</v>
      </c>
      <c r="N367" s="13">
        <v>971428.32</v>
      </c>
      <c r="O367" s="13">
        <v>802204.09</v>
      </c>
    </row>
    <row r="368" spans="1:15" x14ac:dyDescent="0.25">
      <c r="A368" s="84" t="s">
        <v>58</v>
      </c>
      <c r="B368" s="84" t="s">
        <v>62</v>
      </c>
      <c r="C368" s="84" t="s">
        <v>1202</v>
      </c>
      <c r="D368" s="13">
        <v>960891.31</v>
      </c>
      <c r="E368" s="13">
        <v>630435.22</v>
      </c>
      <c r="F368" s="13">
        <v>564691.63</v>
      </c>
      <c r="G368" s="13">
        <v>587648.76</v>
      </c>
      <c r="H368" s="13">
        <v>605680.18999999994</v>
      </c>
      <c r="I368" s="13">
        <v>831247.8</v>
      </c>
      <c r="J368" s="13">
        <v>339115.03</v>
      </c>
      <c r="K368" s="13">
        <v>573267.73</v>
      </c>
      <c r="L368" s="13">
        <v>941613.69</v>
      </c>
      <c r="M368" s="13">
        <v>508180.4</v>
      </c>
      <c r="N368" s="13">
        <v>343455.61</v>
      </c>
      <c r="O368" s="13">
        <v>429380</v>
      </c>
    </row>
    <row r="369" spans="1:15" x14ac:dyDescent="0.25">
      <c r="A369" s="84" t="s">
        <v>58</v>
      </c>
      <c r="B369" s="84" t="s">
        <v>62</v>
      </c>
      <c r="C369" s="84" t="s">
        <v>1203</v>
      </c>
      <c r="D369" s="13">
        <v>854847.8</v>
      </c>
      <c r="E369" s="13">
        <v>877099.16</v>
      </c>
      <c r="F369" s="13">
        <v>887911.43</v>
      </c>
      <c r="G369" s="13">
        <v>943347.14</v>
      </c>
      <c r="H369" s="13">
        <v>847013.78</v>
      </c>
      <c r="I369" s="13">
        <v>848420.55</v>
      </c>
      <c r="J369" s="13">
        <v>278056.39</v>
      </c>
      <c r="K369" s="13">
        <v>355309.33</v>
      </c>
      <c r="L369" s="13">
        <v>870763.85</v>
      </c>
      <c r="M369" s="13">
        <v>917336.71</v>
      </c>
      <c r="N369" s="13">
        <v>613395.76</v>
      </c>
      <c r="O369" s="13">
        <v>901563.06</v>
      </c>
    </row>
    <row r="370" spans="1:15" x14ac:dyDescent="0.25">
      <c r="A370" s="84" t="s">
        <v>58</v>
      </c>
      <c r="B370" s="84" t="s">
        <v>62</v>
      </c>
      <c r="C370" s="84" t="s">
        <v>531</v>
      </c>
      <c r="D370" s="13">
        <v>281848.34000000003</v>
      </c>
      <c r="E370" s="13">
        <v>111244.89</v>
      </c>
      <c r="F370" s="13">
        <v>181245.39</v>
      </c>
      <c r="G370" s="13">
        <v>766090.03</v>
      </c>
      <c r="H370" s="13">
        <v>982059.25</v>
      </c>
      <c r="I370" s="13">
        <v>988729.01</v>
      </c>
      <c r="J370" s="13">
        <v>925189.77</v>
      </c>
      <c r="K370" s="13">
        <v>592199.4</v>
      </c>
      <c r="L370" s="13">
        <v>840356.53</v>
      </c>
      <c r="M370" s="13">
        <v>863071.19</v>
      </c>
      <c r="N370" s="13">
        <v>578635.19999999995</v>
      </c>
      <c r="O370" s="13">
        <v>626038.89</v>
      </c>
    </row>
    <row r="371" spans="1:15" x14ac:dyDescent="0.25">
      <c r="A371" s="84" t="s">
        <v>58</v>
      </c>
      <c r="B371" s="84" t="s">
        <v>62</v>
      </c>
      <c r="C371" s="84" t="s">
        <v>448</v>
      </c>
      <c r="D371" s="13">
        <v>429813.06</v>
      </c>
      <c r="E371" s="13">
        <v>812891.22</v>
      </c>
      <c r="F371" s="13">
        <v>192232.6</v>
      </c>
      <c r="G371" s="13">
        <v>457751.49</v>
      </c>
      <c r="H371" s="13">
        <v>951980.98</v>
      </c>
      <c r="I371" s="13">
        <v>743731.08</v>
      </c>
      <c r="J371" s="13">
        <v>958375.52</v>
      </c>
      <c r="K371" s="13">
        <v>999134.85</v>
      </c>
      <c r="L371" s="13">
        <v>481725.08</v>
      </c>
      <c r="M371" s="13">
        <v>719048.69</v>
      </c>
      <c r="N371" s="13">
        <v>391601.71</v>
      </c>
      <c r="O371" s="13">
        <v>802740.71</v>
      </c>
    </row>
    <row r="372" spans="1:15" x14ac:dyDescent="0.25">
      <c r="A372" s="84" t="s">
        <v>58</v>
      </c>
      <c r="B372" s="84" t="s">
        <v>62</v>
      </c>
      <c r="C372" s="84" t="s">
        <v>1204</v>
      </c>
      <c r="D372" s="13">
        <v>944404.55</v>
      </c>
      <c r="E372" s="13">
        <v>801297.56</v>
      </c>
      <c r="F372" s="13">
        <v>572874.28</v>
      </c>
      <c r="G372" s="13">
        <v>361062.84</v>
      </c>
      <c r="H372" s="13">
        <v>168985.64</v>
      </c>
      <c r="I372" s="13">
        <v>730249.85</v>
      </c>
      <c r="J372" s="13">
        <v>504626.04</v>
      </c>
      <c r="K372" s="13">
        <v>886998.5</v>
      </c>
      <c r="L372" s="13">
        <v>964613.52</v>
      </c>
      <c r="M372" s="13">
        <v>461315.97</v>
      </c>
      <c r="N372" s="13">
        <v>346272.54</v>
      </c>
      <c r="O372" s="13">
        <v>150182.43</v>
      </c>
    </row>
    <row r="373" spans="1:15" x14ac:dyDescent="0.25">
      <c r="A373" s="84" t="s">
        <v>58</v>
      </c>
      <c r="B373" s="84" t="s">
        <v>62</v>
      </c>
      <c r="C373" s="84" t="s">
        <v>1205</v>
      </c>
      <c r="D373" s="13">
        <v>855925.72</v>
      </c>
      <c r="E373" s="13">
        <v>125068.11</v>
      </c>
      <c r="F373" s="13">
        <v>195582.54</v>
      </c>
      <c r="G373" s="13">
        <v>969785.71</v>
      </c>
      <c r="H373" s="13">
        <v>831293.66</v>
      </c>
      <c r="I373" s="13">
        <v>576042.26</v>
      </c>
      <c r="J373" s="13">
        <v>334727.88</v>
      </c>
      <c r="K373" s="13">
        <v>947098.2</v>
      </c>
      <c r="L373" s="13">
        <v>961037</v>
      </c>
      <c r="M373" s="13">
        <v>287916.26</v>
      </c>
      <c r="N373" s="13">
        <v>594698.61</v>
      </c>
      <c r="O373" s="13">
        <v>765906.55</v>
      </c>
    </row>
    <row r="374" spans="1:15" x14ac:dyDescent="0.25">
      <c r="A374" s="84" t="s">
        <v>58</v>
      </c>
      <c r="B374" s="84" t="s">
        <v>62</v>
      </c>
      <c r="C374" s="84" t="s">
        <v>1206</v>
      </c>
      <c r="D374" s="13">
        <v>267574.3</v>
      </c>
      <c r="E374" s="13">
        <v>307257.46000000002</v>
      </c>
      <c r="F374" s="13">
        <v>637616.39</v>
      </c>
      <c r="G374" s="13">
        <v>279834.05</v>
      </c>
      <c r="H374" s="13">
        <v>601085.9</v>
      </c>
      <c r="I374" s="13">
        <v>145876.91</v>
      </c>
      <c r="J374" s="13">
        <v>280574.23</v>
      </c>
      <c r="K374" s="13">
        <v>328664.88</v>
      </c>
      <c r="L374" s="13">
        <v>757615.11</v>
      </c>
      <c r="M374" s="13">
        <v>233725.09</v>
      </c>
      <c r="N374" s="13">
        <v>989268.89</v>
      </c>
      <c r="O374" s="13">
        <v>346032.26</v>
      </c>
    </row>
    <row r="375" spans="1:15" x14ac:dyDescent="0.25">
      <c r="A375" s="84" t="s">
        <v>58</v>
      </c>
      <c r="B375" s="84" t="s">
        <v>62</v>
      </c>
      <c r="C375" s="84" t="s">
        <v>1207</v>
      </c>
      <c r="D375" s="13">
        <v>752014.01</v>
      </c>
      <c r="E375" s="13">
        <v>440666.13</v>
      </c>
      <c r="F375" s="13">
        <v>767977.64</v>
      </c>
      <c r="G375" s="13">
        <v>958993.28</v>
      </c>
      <c r="H375" s="13">
        <v>715857.12</v>
      </c>
      <c r="I375" s="13">
        <v>665617.42000000004</v>
      </c>
      <c r="J375" s="13">
        <v>259532.46</v>
      </c>
      <c r="K375" s="13">
        <v>126934.19</v>
      </c>
      <c r="L375" s="13">
        <v>270451.33</v>
      </c>
      <c r="M375" s="13">
        <v>920525.52</v>
      </c>
      <c r="N375" s="13">
        <v>725631.06</v>
      </c>
      <c r="O375" s="13">
        <v>587372.5</v>
      </c>
    </row>
    <row r="376" spans="1:15" x14ac:dyDescent="0.25">
      <c r="A376" s="84" t="s">
        <v>58</v>
      </c>
      <c r="B376" s="84" t="s">
        <v>62</v>
      </c>
      <c r="C376" s="84" t="s">
        <v>1208</v>
      </c>
      <c r="D376" s="13">
        <v>616698.16</v>
      </c>
      <c r="E376" s="13">
        <v>416645.99</v>
      </c>
      <c r="F376" s="13">
        <v>979773.16</v>
      </c>
      <c r="G376" s="13">
        <v>898451.13</v>
      </c>
      <c r="H376" s="13">
        <v>781803.39</v>
      </c>
      <c r="I376" s="13">
        <v>444597.97</v>
      </c>
      <c r="J376" s="13">
        <v>478923.22</v>
      </c>
      <c r="K376" s="13">
        <v>113345.44</v>
      </c>
      <c r="L376" s="13">
        <v>817878.05</v>
      </c>
      <c r="M376" s="13">
        <v>273614.48</v>
      </c>
      <c r="N376" s="13">
        <v>970681</v>
      </c>
      <c r="O376" s="13">
        <v>528889.65</v>
      </c>
    </row>
    <row r="377" spans="1:15" x14ac:dyDescent="0.25">
      <c r="A377" s="84" t="s">
        <v>58</v>
      </c>
      <c r="B377" s="84" t="s">
        <v>62</v>
      </c>
      <c r="C377" s="84" t="s">
        <v>1209</v>
      </c>
      <c r="D377" s="13">
        <v>172396.79999999999</v>
      </c>
      <c r="E377" s="13">
        <v>631017.51</v>
      </c>
      <c r="F377" s="13">
        <v>608165.13</v>
      </c>
      <c r="G377" s="13">
        <v>599951.44999999995</v>
      </c>
      <c r="H377" s="13">
        <v>826183.51</v>
      </c>
      <c r="I377" s="13">
        <v>362232.17</v>
      </c>
      <c r="J377" s="13">
        <v>306518.18</v>
      </c>
      <c r="K377" s="13">
        <v>365966.58</v>
      </c>
      <c r="L377" s="13">
        <v>193136.31</v>
      </c>
      <c r="M377" s="13">
        <v>879526.17</v>
      </c>
      <c r="N377" s="13">
        <v>940848.41</v>
      </c>
      <c r="O377" s="13">
        <v>801285.86</v>
      </c>
    </row>
    <row r="378" spans="1:15" x14ac:dyDescent="0.25">
      <c r="A378" s="84" t="s">
        <v>58</v>
      </c>
      <c r="B378" s="84" t="s">
        <v>62</v>
      </c>
      <c r="C378" s="84" t="s">
        <v>1210</v>
      </c>
      <c r="D378" s="13">
        <v>658031.91</v>
      </c>
      <c r="E378" s="13">
        <v>526324.91</v>
      </c>
      <c r="F378" s="13">
        <v>279223.21999999997</v>
      </c>
      <c r="G378" s="13">
        <v>809181.75</v>
      </c>
      <c r="H378" s="13">
        <v>908339.94</v>
      </c>
      <c r="I378" s="13">
        <v>422030.06</v>
      </c>
      <c r="J378" s="13">
        <v>111937.91</v>
      </c>
      <c r="K378" s="13">
        <v>393478.46</v>
      </c>
      <c r="L378" s="13">
        <v>315103.28000000003</v>
      </c>
      <c r="M378" s="13">
        <v>819901.49</v>
      </c>
      <c r="N378" s="13">
        <v>386181.69</v>
      </c>
      <c r="O378" s="13">
        <v>113172.03</v>
      </c>
    </row>
    <row r="379" spans="1:15" x14ac:dyDescent="0.25">
      <c r="A379" s="84" t="s">
        <v>58</v>
      </c>
      <c r="B379" s="84" t="s">
        <v>62</v>
      </c>
      <c r="C379" s="84" t="s">
        <v>1211</v>
      </c>
      <c r="D379" s="13">
        <v>215646.87</v>
      </c>
      <c r="E379" s="13">
        <v>817071.85</v>
      </c>
      <c r="F379" s="13">
        <v>296240.96000000002</v>
      </c>
      <c r="G379" s="13">
        <v>849624.87</v>
      </c>
      <c r="H379" s="13">
        <v>471269.07</v>
      </c>
      <c r="I379" s="13">
        <v>906683.99</v>
      </c>
      <c r="J379" s="13">
        <v>543101.89</v>
      </c>
      <c r="K379" s="13">
        <v>425338.98</v>
      </c>
      <c r="L379" s="13">
        <v>794317.37</v>
      </c>
      <c r="M379" s="13">
        <v>758656</v>
      </c>
      <c r="N379" s="13">
        <v>432966.77</v>
      </c>
      <c r="O379" s="13">
        <v>168880.02</v>
      </c>
    </row>
    <row r="380" spans="1:15" x14ac:dyDescent="0.25">
      <c r="A380" s="84" t="s">
        <v>58</v>
      </c>
      <c r="B380" s="84" t="s">
        <v>62</v>
      </c>
      <c r="C380" s="84" t="s">
        <v>532</v>
      </c>
      <c r="D380" s="13">
        <v>174409.1</v>
      </c>
      <c r="E380" s="13">
        <v>859733.22</v>
      </c>
      <c r="F380" s="13">
        <v>840552.14</v>
      </c>
      <c r="G380" s="13">
        <v>356007.67</v>
      </c>
      <c r="H380" s="13">
        <v>849777.53</v>
      </c>
      <c r="I380" s="13">
        <v>590883.80000000005</v>
      </c>
      <c r="J380" s="13">
        <v>817136.6</v>
      </c>
      <c r="K380" s="13">
        <v>431262.94</v>
      </c>
      <c r="L380" s="13">
        <v>363162.43</v>
      </c>
      <c r="M380" s="13">
        <v>219510.95</v>
      </c>
      <c r="N380" s="13">
        <v>738918.56</v>
      </c>
      <c r="O380" s="13">
        <v>693896.28</v>
      </c>
    </row>
    <row r="381" spans="1:15" x14ac:dyDescent="0.25">
      <c r="A381" s="84" t="s">
        <v>58</v>
      </c>
      <c r="B381" s="84" t="s">
        <v>62</v>
      </c>
      <c r="C381" s="84" t="s">
        <v>1212</v>
      </c>
      <c r="D381" s="13">
        <v>772199.33</v>
      </c>
      <c r="E381" s="13">
        <v>727263.9</v>
      </c>
      <c r="F381" s="13">
        <v>537010.94999999995</v>
      </c>
      <c r="G381" s="13">
        <v>363890.3</v>
      </c>
      <c r="H381" s="13">
        <v>312195.44</v>
      </c>
      <c r="I381" s="13">
        <v>861054.27</v>
      </c>
      <c r="J381" s="13">
        <v>790091.72</v>
      </c>
      <c r="K381" s="13">
        <v>804837.46</v>
      </c>
      <c r="L381" s="13">
        <v>330816.82</v>
      </c>
      <c r="M381" s="13">
        <v>988971.12</v>
      </c>
      <c r="N381" s="13">
        <v>205856.2</v>
      </c>
      <c r="O381" s="13">
        <v>536681.17000000004</v>
      </c>
    </row>
    <row r="382" spans="1:15" x14ac:dyDescent="0.25">
      <c r="A382" s="84" t="s">
        <v>58</v>
      </c>
      <c r="B382" s="84" t="s">
        <v>62</v>
      </c>
      <c r="C382" s="84" t="s">
        <v>685</v>
      </c>
      <c r="D382" s="13">
        <v>578157.74</v>
      </c>
      <c r="E382" s="13">
        <v>935316.4</v>
      </c>
      <c r="F382" s="13">
        <v>657530.80000000005</v>
      </c>
      <c r="G382" s="13">
        <v>796252.26</v>
      </c>
      <c r="H382" s="13">
        <v>874252.71</v>
      </c>
      <c r="I382" s="13">
        <v>795384.57</v>
      </c>
      <c r="J382" s="13">
        <v>531518.65</v>
      </c>
      <c r="K382" s="13">
        <v>707513.75</v>
      </c>
      <c r="L382" s="13">
        <v>539378.05000000005</v>
      </c>
      <c r="M382" s="13">
        <v>175002.32</v>
      </c>
      <c r="N382" s="13">
        <v>298710.14</v>
      </c>
      <c r="O382" s="13">
        <v>114944.91</v>
      </c>
    </row>
    <row r="383" spans="1:15" x14ac:dyDescent="0.25">
      <c r="A383" s="84" t="s">
        <v>58</v>
      </c>
      <c r="B383" s="84" t="s">
        <v>62</v>
      </c>
      <c r="C383" s="84" t="s">
        <v>1213</v>
      </c>
      <c r="D383" s="13">
        <v>317600.55</v>
      </c>
      <c r="E383" s="13">
        <v>988948.9</v>
      </c>
      <c r="F383" s="13">
        <v>153583.22</v>
      </c>
      <c r="G383" s="13">
        <v>643337.66</v>
      </c>
      <c r="H383" s="13">
        <v>333614.89</v>
      </c>
      <c r="I383" s="13">
        <v>209575.38</v>
      </c>
      <c r="J383" s="13">
        <v>584119.48</v>
      </c>
      <c r="K383" s="13">
        <v>146597.38</v>
      </c>
      <c r="L383" s="13">
        <v>673796.4</v>
      </c>
      <c r="M383" s="13">
        <v>824929.29</v>
      </c>
      <c r="N383" s="13">
        <v>945793.01</v>
      </c>
      <c r="O383" s="13">
        <v>339082.72</v>
      </c>
    </row>
    <row r="384" spans="1:15" x14ac:dyDescent="0.25">
      <c r="A384" s="84" t="s">
        <v>58</v>
      </c>
      <c r="B384" s="84" t="s">
        <v>62</v>
      </c>
      <c r="C384" s="84" t="s">
        <v>1214</v>
      </c>
      <c r="D384" s="13">
        <v>824246.92</v>
      </c>
      <c r="E384" s="13">
        <v>972667.67</v>
      </c>
      <c r="F384" s="13">
        <v>452908.12</v>
      </c>
      <c r="G384" s="13">
        <v>610110.06000000006</v>
      </c>
      <c r="H384" s="13">
        <v>334150.84000000003</v>
      </c>
      <c r="I384" s="13">
        <v>246424</v>
      </c>
      <c r="J384" s="13">
        <v>945306.27</v>
      </c>
      <c r="K384" s="13">
        <v>658367.35</v>
      </c>
      <c r="L384" s="13">
        <v>931434.78</v>
      </c>
      <c r="M384" s="13">
        <v>757949.73</v>
      </c>
      <c r="N384" s="13">
        <v>833341.81</v>
      </c>
      <c r="O384" s="13">
        <v>449692.15</v>
      </c>
    </row>
    <row r="385" spans="1:15" x14ac:dyDescent="0.25">
      <c r="A385" s="84" t="s">
        <v>58</v>
      </c>
      <c r="B385" s="84" t="s">
        <v>62</v>
      </c>
      <c r="C385" s="84" t="s">
        <v>1215</v>
      </c>
      <c r="D385" s="13">
        <v>568789.43000000005</v>
      </c>
      <c r="E385" s="13">
        <v>403831.29</v>
      </c>
      <c r="F385" s="13">
        <v>484761.9</v>
      </c>
      <c r="G385" s="13">
        <v>362649.15</v>
      </c>
      <c r="H385" s="13">
        <v>391025.51</v>
      </c>
      <c r="I385" s="13">
        <v>979510.47</v>
      </c>
      <c r="J385" s="13">
        <v>130062.23</v>
      </c>
      <c r="K385" s="13">
        <v>815185.52</v>
      </c>
      <c r="L385" s="13">
        <v>220195.59</v>
      </c>
      <c r="M385" s="13">
        <v>191443.43</v>
      </c>
      <c r="N385" s="13">
        <v>590773.43999999994</v>
      </c>
      <c r="O385" s="13">
        <v>177121.23</v>
      </c>
    </row>
    <row r="386" spans="1:15" x14ac:dyDescent="0.25">
      <c r="A386" s="84" t="s">
        <v>58</v>
      </c>
      <c r="B386" s="84" t="s">
        <v>62</v>
      </c>
      <c r="C386" s="84" t="s">
        <v>1216</v>
      </c>
      <c r="D386" s="13">
        <v>989676.35</v>
      </c>
      <c r="E386" s="13">
        <v>243293.81</v>
      </c>
      <c r="F386" s="13">
        <v>920788.67</v>
      </c>
      <c r="G386" s="13">
        <v>218979.78</v>
      </c>
      <c r="H386" s="13">
        <v>563814.47</v>
      </c>
      <c r="I386" s="13">
        <v>530096.27</v>
      </c>
      <c r="J386" s="13">
        <v>263297.84999999998</v>
      </c>
      <c r="K386" s="13">
        <v>923738.35</v>
      </c>
      <c r="L386" s="13">
        <v>382633.21</v>
      </c>
      <c r="M386" s="13">
        <v>487286.63</v>
      </c>
      <c r="N386" s="13">
        <v>592951.77</v>
      </c>
      <c r="O386" s="13">
        <v>587035.06999999995</v>
      </c>
    </row>
    <row r="387" spans="1:15" x14ac:dyDescent="0.25">
      <c r="A387" s="84" t="s">
        <v>58</v>
      </c>
      <c r="B387" s="84" t="s">
        <v>62</v>
      </c>
      <c r="C387" s="84" t="s">
        <v>1217</v>
      </c>
      <c r="D387" s="13">
        <v>763407.09</v>
      </c>
      <c r="E387" s="13">
        <v>197149.67</v>
      </c>
      <c r="F387" s="13">
        <v>357495.18</v>
      </c>
      <c r="G387" s="13">
        <v>556747.11</v>
      </c>
      <c r="H387" s="13">
        <v>577063.47</v>
      </c>
      <c r="I387" s="13">
        <v>878334.7</v>
      </c>
      <c r="J387" s="13">
        <v>507872.75</v>
      </c>
      <c r="K387" s="13">
        <v>183166.83</v>
      </c>
      <c r="L387" s="13">
        <v>961664.02</v>
      </c>
      <c r="M387" s="13">
        <v>772449.84</v>
      </c>
      <c r="N387" s="13">
        <v>274732.71000000002</v>
      </c>
      <c r="O387" s="13">
        <v>951480.53</v>
      </c>
    </row>
    <row r="388" spans="1:15" x14ac:dyDescent="0.25">
      <c r="A388" s="84" t="s">
        <v>58</v>
      </c>
      <c r="B388" s="84" t="s">
        <v>62</v>
      </c>
      <c r="C388" s="84" t="s">
        <v>1218</v>
      </c>
      <c r="D388" s="13">
        <v>247756.79999999999</v>
      </c>
      <c r="E388" s="13">
        <v>990477.94</v>
      </c>
      <c r="F388" s="13">
        <v>885215.58</v>
      </c>
      <c r="G388" s="13">
        <v>902392.34</v>
      </c>
      <c r="H388" s="13">
        <v>411301.88</v>
      </c>
      <c r="I388" s="13">
        <v>199142.75</v>
      </c>
      <c r="J388" s="13">
        <v>497953.56</v>
      </c>
      <c r="K388" s="13">
        <v>263692.53999999998</v>
      </c>
      <c r="L388" s="13">
        <v>996762.95</v>
      </c>
      <c r="M388" s="13">
        <v>940907</v>
      </c>
      <c r="N388" s="13">
        <v>851430.51</v>
      </c>
      <c r="O388" s="13">
        <v>615329.93000000005</v>
      </c>
    </row>
    <row r="389" spans="1:15" x14ac:dyDescent="0.25">
      <c r="A389" s="84" t="s">
        <v>58</v>
      </c>
      <c r="B389" s="84" t="s">
        <v>62</v>
      </c>
      <c r="C389" s="84" t="s">
        <v>446</v>
      </c>
      <c r="D389" s="13">
        <v>911902.29</v>
      </c>
      <c r="E389" s="13">
        <v>906121.8</v>
      </c>
      <c r="F389" s="13">
        <v>854173.8</v>
      </c>
      <c r="G389" s="13">
        <v>544510.68000000005</v>
      </c>
      <c r="H389" s="13">
        <v>353842.31</v>
      </c>
      <c r="I389" s="13">
        <v>956301.33</v>
      </c>
      <c r="J389" s="13">
        <v>516734.97</v>
      </c>
      <c r="K389" s="13">
        <v>135138.65</v>
      </c>
      <c r="L389" s="13">
        <v>588903.56999999995</v>
      </c>
      <c r="M389" s="13">
        <v>456396.69</v>
      </c>
      <c r="N389" s="13">
        <v>974052.86</v>
      </c>
      <c r="O389" s="13">
        <v>516222.56</v>
      </c>
    </row>
    <row r="390" spans="1:15" x14ac:dyDescent="0.25">
      <c r="A390" s="84" t="s">
        <v>58</v>
      </c>
      <c r="B390" s="84" t="s">
        <v>62</v>
      </c>
      <c r="C390" s="84" t="s">
        <v>533</v>
      </c>
      <c r="D390" s="13">
        <v>567167.62</v>
      </c>
      <c r="E390" s="13">
        <v>769407.81</v>
      </c>
      <c r="F390" s="13">
        <v>822107.39</v>
      </c>
      <c r="G390" s="13">
        <v>118548.98</v>
      </c>
      <c r="H390" s="13">
        <v>810832.27</v>
      </c>
      <c r="I390" s="13">
        <v>312405.5</v>
      </c>
      <c r="J390" s="13">
        <v>864116.85</v>
      </c>
      <c r="K390" s="13">
        <v>479434.85</v>
      </c>
      <c r="L390" s="13">
        <v>580475.59</v>
      </c>
      <c r="M390" s="13">
        <v>949141.61</v>
      </c>
      <c r="N390" s="13">
        <v>677483.02</v>
      </c>
      <c r="O390" s="13">
        <v>476025.82</v>
      </c>
    </row>
    <row r="391" spans="1:15" x14ac:dyDescent="0.25">
      <c r="A391" s="84" t="s">
        <v>58</v>
      </c>
      <c r="B391" s="84" t="s">
        <v>62</v>
      </c>
      <c r="C391" s="84" t="s">
        <v>1219</v>
      </c>
      <c r="D391" s="13">
        <v>194558.15</v>
      </c>
      <c r="E391" s="13">
        <v>451420.45</v>
      </c>
      <c r="F391" s="13">
        <v>750575.74</v>
      </c>
      <c r="G391" s="13">
        <v>464682.94</v>
      </c>
      <c r="H391" s="13">
        <v>136076.64000000001</v>
      </c>
      <c r="I391" s="13">
        <v>848800.03</v>
      </c>
      <c r="J391" s="13">
        <v>443847.82</v>
      </c>
      <c r="K391" s="13">
        <v>621797.87</v>
      </c>
      <c r="L391" s="13">
        <v>922356.92</v>
      </c>
      <c r="M391" s="13">
        <v>338286.89</v>
      </c>
      <c r="N391" s="13">
        <v>837014.65</v>
      </c>
      <c r="O391" s="13">
        <v>290050.14</v>
      </c>
    </row>
    <row r="392" spans="1:15" x14ac:dyDescent="0.25">
      <c r="A392" s="84" t="s">
        <v>58</v>
      </c>
      <c r="B392" s="84" t="s">
        <v>62</v>
      </c>
      <c r="C392" s="84" t="s">
        <v>1220</v>
      </c>
      <c r="D392" s="13">
        <v>559395.19999999995</v>
      </c>
      <c r="E392" s="13">
        <v>210991.66</v>
      </c>
      <c r="F392" s="13">
        <v>275241.03999999998</v>
      </c>
      <c r="G392" s="13">
        <v>795589.21</v>
      </c>
      <c r="H392" s="13">
        <v>978571.1</v>
      </c>
      <c r="I392" s="13">
        <v>285971.26</v>
      </c>
      <c r="J392" s="13">
        <v>833961.08</v>
      </c>
      <c r="K392" s="13">
        <v>703636.41</v>
      </c>
      <c r="L392" s="13">
        <v>513502.1</v>
      </c>
      <c r="M392" s="13">
        <v>506100.9</v>
      </c>
      <c r="N392" s="13">
        <v>423457.27</v>
      </c>
      <c r="O392" s="13">
        <v>961310.78</v>
      </c>
    </row>
    <row r="393" spans="1:15" x14ac:dyDescent="0.25">
      <c r="A393" s="84" t="s">
        <v>58</v>
      </c>
      <c r="B393" s="84" t="s">
        <v>62</v>
      </c>
      <c r="C393" s="84" t="s">
        <v>1221</v>
      </c>
      <c r="D393" s="13">
        <v>398868.33</v>
      </c>
      <c r="E393" s="13">
        <v>403020.08</v>
      </c>
      <c r="F393" s="13">
        <v>991954.64</v>
      </c>
      <c r="G393" s="13">
        <v>123888.99</v>
      </c>
      <c r="H393" s="13">
        <v>338136.93</v>
      </c>
      <c r="I393" s="13">
        <v>174538.09</v>
      </c>
      <c r="J393" s="13">
        <v>964035.79</v>
      </c>
      <c r="K393" s="13">
        <v>272466.94</v>
      </c>
      <c r="L393" s="13">
        <v>153987.63</v>
      </c>
      <c r="M393" s="13">
        <v>526011.11</v>
      </c>
      <c r="N393" s="13">
        <v>327639.43</v>
      </c>
      <c r="O393" s="13">
        <v>123516.34</v>
      </c>
    </row>
    <row r="394" spans="1:15" x14ac:dyDescent="0.25">
      <c r="A394" s="84" t="s">
        <v>58</v>
      </c>
      <c r="B394" s="84" t="s">
        <v>62</v>
      </c>
      <c r="C394" s="84" t="s">
        <v>1222</v>
      </c>
      <c r="D394" s="13">
        <v>267343.2</v>
      </c>
      <c r="E394" s="13">
        <v>521257.4</v>
      </c>
      <c r="F394" s="13">
        <v>394469.84</v>
      </c>
      <c r="G394" s="13">
        <v>967668.41</v>
      </c>
      <c r="H394" s="13">
        <v>328951.19</v>
      </c>
      <c r="I394" s="13">
        <v>850560.88</v>
      </c>
      <c r="J394" s="13">
        <v>988476.54</v>
      </c>
      <c r="K394" s="13">
        <v>320159.43</v>
      </c>
      <c r="L394" s="13">
        <v>994744.78</v>
      </c>
      <c r="M394" s="13">
        <v>195077.36</v>
      </c>
      <c r="N394" s="13">
        <v>143390.95000000001</v>
      </c>
      <c r="O394" s="13">
        <v>132346.63</v>
      </c>
    </row>
    <row r="395" spans="1:15" x14ac:dyDescent="0.25">
      <c r="A395" s="84" t="s">
        <v>58</v>
      </c>
      <c r="B395" s="84" t="s">
        <v>62</v>
      </c>
      <c r="C395" s="84" t="s">
        <v>1223</v>
      </c>
      <c r="D395" s="13">
        <v>517529.5</v>
      </c>
      <c r="E395" s="13">
        <v>522702.88</v>
      </c>
      <c r="F395" s="13">
        <v>669510.97</v>
      </c>
      <c r="G395" s="13">
        <v>886599.29</v>
      </c>
      <c r="H395" s="13">
        <v>871029.94</v>
      </c>
      <c r="I395" s="13">
        <v>545006.63</v>
      </c>
      <c r="J395" s="13">
        <v>784581.03</v>
      </c>
      <c r="K395" s="13">
        <v>762979.23</v>
      </c>
      <c r="L395" s="13">
        <v>975341.18</v>
      </c>
      <c r="M395" s="13">
        <v>190350.78</v>
      </c>
      <c r="N395" s="13">
        <v>803606.32</v>
      </c>
      <c r="O395" s="13">
        <v>387988.21</v>
      </c>
    </row>
    <row r="396" spans="1:15" x14ac:dyDescent="0.25">
      <c r="A396" s="84" t="s">
        <v>58</v>
      </c>
      <c r="B396" s="84" t="s">
        <v>62</v>
      </c>
      <c r="C396" s="84" t="s">
        <v>1224</v>
      </c>
      <c r="D396" s="13">
        <v>695151.7</v>
      </c>
      <c r="E396" s="13">
        <v>167475.4</v>
      </c>
      <c r="F396" s="13">
        <v>899142.47</v>
      </c>
      <c r="G396" s="13">
        <v>243205.71</v>
      </c>
      <c r="H396" s="13">
        <v>131657.04</v>
      </c>
      <c r="I396" s="13">
        <v>635712.61</v>
      </c>
      <c r="J396" s="13">
        <v>540495.37</v>
      </c>
      <c r="K396" s="13">
        <v>228366.12</v>
      </c>
      <c r="L396" s="13">
        <v>125495.9</v>
      </c>
      <c r="M396" s="13">
        <v>447496.61</v>
      </c>
      <c r="N396" s="13">
        <v>421051.34</v>
      </c>
      <c r="O396" s="13">
        <v>495901.7</v>
      </c>
    </row>
    <row r="397" spans="1:15" x14ac:dyDescent="0.25">
      <c r="A397" s="84" t="s">
        <v>58</v>
      </c>
      <c r="B397" s="84" t="s">
        <v>62</v>
      </c>
      <c r="C397" s="84" t="s">
        <v>445</v>
      </c>
      <c r="D397" s="13">
        <v>998732.2</v>
      </c>
      <c r="E397" s="13">
        <v>119118.31</v>
      </c>
      <c r="F397" s="13">
        <v>311250.31</v>
      </c>
      <c r="G397" s="13">
        <v>779904.45</v>
      </c>
      <c r="H397" s="13">
        <v>373825.08</v>
      </c>
      <c r="I397" s="13">
        <v>181405.79</v>
      </c>
      <c r="J397" s="13">
        <v>553771.68999999994</v>
      </c>
      <c r="K397" s="13">
        <v>219789.26</v>
      </c>
      <c r="L397" s="13">
        <v>813927.24</v>
      </c>
      <c r="M397" s="13">
        <v>895720.18</v>
      </c>
      <c r="N397" s="13">
        <v>323755.07</v>
      </c>
      <c r="O397" s="13">
        <v>708963.64</v>
      </c>
    </row>
    <row r="398" spans="1:15" x14ac:dyDescent="0.25">
      <c r="A398" s="84" t="s">
        <v>58</v>
      </c>
      <c r="B398" s="84" t="s">
        <v>62</v>
      </c>
      <c r="C398" s="84" t="s">
        <v>1225</v>
      </c>
      <c r="D398" s="13">
        <v>697689.17</v>
      </c>
      <c r="E398" s="13">
        <v>868152.18</v>
      </c>
      <c r="F398" s="13">
        <v>687453.37</v>
      </c>
      <c r="G398" s="13">
        <v>846903.2</v>
      </c>
      <c r="H398" s="13">
        <v>176870.62</v>
      </c>
      <c r="I398" s="13">
        <v>417812.55</v>
      </c>
      <c r="J398" s="13">
        <v>439559.58</v>
      </c>
      <c r="K398" s="13">
        <v>453344.83</v>
      </c>
      <c r="L398" s="13">
        <v>789016.63</v>
      </c>
      <c r="M398" s="13">
        <v>400931.56</v>
      </c>
      <c r="N398" s="13">
        <v>517964.96</v>
      </c>
      <c r="O398" s="13">
        <v>192777.60000000001</v>
      </c>
    </row>
    <row r="399" spans="1:15" x14ac:dyDescent="0.25">
      <c r="A399" s="84" t="s">
        <v>58</v>
      </c>
      <c r="B399" s="84" t="s">
        <v>62</v>
      </c>
      <c r="C399" s="84" t="s">
        <v>1226</v>
      </c>
      <c r="D399" s="13">
        <v>235634.51</v>
      </c>
      <c r="E399" s="13">
        <v>348213.81</v>
      </c>
      <c r="F399" s="13">
        <v>467083.54</v>
      </c>
      <c r="G399" s="13">
        <v>480352.87</v>
      </c>
      <c r="H399" s="13">
        <v>522743.23</v>
      </c>
      <c r="I399" s="13">
        <v>485079.19</v>
      </c>
      <c r="J399" s="13">
        <v>835503.99</v>
      </c>
      <c r="K399" s="13">
        <v>626076.29</v>
      </c>
      <c r="L399" s="13">
        <v>421682.64</v>
      </c>
      <c r="M399" s="13">
        <v>866534.9</v>
      </c>
      <c r="N399" s="13">
        <v>422485.86</v>
      </c>
      <c r="O399" s="13">
        <v>871849.24</v>
      </c>
    </row>
    <row r="400" spans="1:15" x14ac:dyDescent="0.25">
      <c r="A400" s="84" t="s">
        <v>58</v>
      </c>
      <c r="B400" s="84" t="s">
        <v>62</v>
      </c>
      <c r="C400" s="84" t="s">
        <v>1227</v>
      </c>
      <c r="D400" s="13">
        <v>505272.07</v>
      </c>
      <c r="E400" s="13">
        <v>157571.24</v>
      </c>
      <c r="F400" s="13">
        <v>334056.3</v>
      </c>
      <c r="G400" s="13">
        <v>301491.06</v>
      </c>
      <c r="H400" s="13">
        <v>506920.15</v>
      </c>
      <c r="I400" s="13">
        <v>791135.74</v>
      </c>
      <c r="J400" s="13">
        <v>261365.89</v>
      </c>
      <c r="K400" s="13">
        <v>716266.58</v>
      </c>
      <c r="L400" s="13">
        <v>530860.81000000006</v>
      </c>
      <c r="M400" s="13">
        <v>789060.17</v>
      </c>
      <c r="N400" s="13">
        <v>504766.84</v>
      </c>
      <c r="O400" s="13">
        <v>162461.63</v>
      </c>
    </row>
    <row r="401" spans="1:15" x14ac:dyDescent="0.25">
      <c r="A401" s="84" t="s">
        <v>58</v>
      </c>
      <c r="B401" s="84" t="s">
        <v>62</v>
      </c>
      <c r="C401" s="84" t="s">
        <v>1228</v>
      </c>
      <c r="D401" s="13">
        <v>827011.22</v>
      </c>
      <c r="E401" s="13">
        <v>569030.44999999995</v>
      </c>
      <c r="F401" s="13">
        <v>670677.88</v>
      </c>
      <c r="G401" s="13">
        <v>469086.01</v>
      </c>
      <c r="H401" s="13">
        <v>683197.76</v>
      </c>
      <c r="I401" s="13">
        <v>872610.69</v>
      </c>
      <c r="J401" s="13">
        <v>777808.39</v>
      </c>
      <c r="K401" s="13">
        <v>608767.43999999994</v>
      </c>
      <c r="L401" s="13">
        <v>228250.85</v>
      </c>
      <c r="M401" s="13">
        <v>310365.46000000002</v>
      </c>
      <c r="N401" s="13">
        <v>127621.32</v>
      </c>
      <c r="O401" s="13">
        <v>563493.04</v>
      </c>
    </row>
    <row r="402" spans="1:15" x14ac:dyDescent="0.25">
      <c r="A402" s="84" t="s">
        <v>58</v>
      </c>
      <c r="B402" s="84" t="s">
        <v>62</v>
      </c>
      <c r="C402" s="84" t="s">
        <v>1229</v>
      </c>
      <c r="D402" s="13">
        <v>419342.87</v>
      </c>
      <c r="E402" s="13">
        <v>732538.01</v>
      </c>
      <c r="F402" s="13">
        <v>621318.93000000005</v>
      </c>
      <c r="G402" s="13">
        <v>410838.1</v>
      </c>
      <c r="H402" s="13">
        <v>278063.09000000003</v>
      </c>
      <c r="I402" s="13">
        <v>124767.25</v>
      </c>
      <c r="J402" s="13">
        <v>745205.09</v>
      </c>
      <c r="K402" s="13">
        <v>361600.91</v>
      </c>
      <c r="L402" s="13">
        <v>473690.72</v>
      </c>
      <c r="M402" s="13">
        <v>357241.22</v>
      </c>
      <c r="N402" s="13">
        <v>530565.88</v>
      </c>
      <c r="O402" s="13">
        <v>738929.45</v>
      </c>
    </row>
    <row r="403" spans="1:15" x14ac:dyDescent="0.25">
      <c r="A403" s="84" t="s">
        <v>58</v>
      </c>
      <c r="B403" s="84" t="s">
        <v>62</v>
      </c>
      <c r="C403" s="84" t="s">
        <v>1230</v>
      </c>
      <c r="D403" s="13">
        <v>187850.27</v>
      </c>
      <c r="E403" s="13">
        <v>586903.23</v>
      </c>
      <c r="F403" s="13">
        <v>844080.71</v>
      </c>
      <c r="G403" s="13">
        <v>770624.19</v>
      </c>
      <c r="H403" s="13">
        <v>479837.41</v>
      </c>
      <c r="I403" s="13">
        <v>897212.36</v>
      </c>
      <c r="J403" s="13">
        <v>757013.63</v>
      </c>
      <c r="K403" s="13">
        <v>361854.7</v>
      </c>
      <c r="L403" s="13">
        <v>320927.05</v>
      </c>
      <c r="M403" s="13">
        <v>138254.43</v>
      </c>
      <c r="N403" s="13">
        <v>277853.48</v>
      </c>
      <c r="O403" s="13">
        <v>873083.5</v>
      </c>
    </row>
    <row r="404" spans="1:15" x14ac:dyDescent="0.25">
      <c r="A404" s="84" t="s">
        <v>58</v>
      </c>
      <c r="B404" s="84" t="s">
        <v>62</v>
      </c>
      <c r="C404" s="84" t="s">
        <v>1231</v>
      </c>
      <c r="D404" s="13">
        <v>983406.81</v>
      </c>
      <c r="E404" s="13">
        <v>534962.24</v>
      </c>
      <c r="F404" s="13">
        <v>411943.48</v>
      </c>
      <c r="G404" s="13">
        <v>348188.13</v>
      </c>
      <c r="H404" s="13">
        <v>488639.52</v>
      </c>
      <c r="I404" s="13">
        <v>208329.18</v>
      </c>
      <c r="J404" s="13">
        <v>491832.38</v>
      </c>
      <c r="K404" s="13">
        <v>288336.94</v>
      </c>
      <c r="L404" s="13">
        <v>794296.23</v>
      </c>
      <c r="M404" s="13">
        <v>134224.5</v>
      </c>
      <c r="N404" s="13">
        <v>248570.72</v>
      </c>
      <c r="O404" s="13">
        <v>737498.11</v>
      </c>
    </row>
    <row r="405" spans="1:15" x14ac:dyDescent="0.25">
      <c r="A405" s="84" t="s">
        <v>58</v>
      </c>
      <c r="B405" s="84" t="s">
        <v>62</v>
      </c>
      <c r="C405" s="84" t="s">
        <v>1232</v>
      </c>
      <c r="D405" s="13">
        <v>629257.79</v>
      </c>
      <c r="E405" s="13">
        <v>806210.97</v>
      </c>
      <c r="F405" s="13">
        <v>364875.15</v>
      </c>
      <c r="G405" s="13">
        <v>877055.27</v>
      </c>
      <c r="H405" s="13">
        <v>716762.32</v>
      </c>
      <c r="I405" s="13">
        <v>318004.7</v>
      </c>
      <c r="J405" s="13">
        <v>319630.5</v>
      </c>
      <c r="K405" s="13">
        <v>904506.27</v>
      </c>
      <c r="L405" s="13">
        <v>207561.84</v>
      </c>
      <c r="M405" s="13">
        <v>280519.67999999999</v>
      </c>
      <c r="N405" s="13">
        <v>477970.23</v>
      </c>
      <c r="O405" s="13">
        <v>149408.54999999999</v>
      </c>
    </row>
    <row r="406" spans="1:15" x14ac:dyDescent="0.25">
      <c r="A406" s="84" t="s">
        <v>58</v>
      </c>
      <c r="B406" s="84" t="s">
        <v>62</v>
      </c>
      <c r="C406" s="84" t="s">
        <v>1233</v>
      </c>
      <c r="D406" s="13">
        <v>686327.51</v>
      </c>
      <c r="E406" s="13">
        <v>654109.92000000004</v>
      </c>
      <c r="F406" s="13">
        <v>861682.68</v>
      </c>
      <c r="G406" s="13">
        <v>409587.49</v>
      </c>
      <c r="H406" s="13">
        <v>125148.18</v>
      </c>
      <c r="I406" s="13">
        <v>594381.87</v>
      </c>
      <c r="J406" s="13">
        <v>914791.86</v>
      </c>
      <c r="K406" s="13">
        <v>715060.31</v>
      </c>
      <c r="L406" s="13">
        <v>704361.34</v>
      </c>
      <c r="M406" s="13">
        <v>679870.41</v>
      </c>
      <c r="N406" s="13">
        <v>251651.31</v>
      </c>
      <c r="O406" s="13">
        <v>425264.98</v>
      </c>
    </row>
    <row r="407" spans="1:15" x14ac:dyDescent="0.25">
      <c r="A407" s="84" t="s">
        <v>58</v>
      </c>
      <c r="B407" s="84" t="s">
        <v>62</v>
      </c>
      <c r="C407" s="84" t="s">
        <v>1234</v>
      </c>
      <c r="D407" s="13">
        <v>173540.49</v>
      </c>
      <c r="E407" s="13">
        <v>248874.43</v>
      </c>
      <c r="F407" s="13">
        <v>958264.83</v>
      </c>
      <c r="G407" s="13">
        <v>284617.59999999998</v>
      </c>
      <c r="H407" s="13">
        <v>639266.13</v>
      </c>
      <c r="I407" s="13">
        <v>256261.72</v>
      </c>
      <c r="J407" s="13">
        <v>984834.25</v>
      </c>
      <c r="K407" s="13">
        <v>565308.37</v>
      </c>
      <c r="L407" s="13">
        <v>671649.35</v>
      </c>
      <c r="M407" s="13">
        <v>877210.39</v>
      </c>
      <c r="N407" s="13">
        <v>791105.78</v>
      </c>
      <c r="O407" s="13">
        <v>464076.42</v>
      </c>
    </row>
    <row r="408" spans="1:15" x14ac:dyDescent="0.25">
      <c r="A408" s="84" t="s">
        <v>58</v>
      </c>
      <c r="B408" s="84" t="s">
        <v>62</v>
      </c>
      <c r="C408" s="84" t="s">
        <v>1235</v>
      </c>
      <c r="D408" s="13">
        <v>668345.94999999995</v>
      </c>
      <c r="E408" s="13">
        <v>781723.66</v>
      </c>
      <c r="F408" s="13">
        <v>992177.59</v>
      </c>
      <c r="G408" s="13">
        <v>702592.28</v>
      </c>
      <c r="H408" s="13">
        <v>217176.21</v>
      </c>
      <c r="I408" s="13">
        <v>780482.05</v>
      </c>
      <c r="J408" s="13">
        <v>774849.64</v>
      </c>
      <c r="K408" s="13">
        <v>278701.45</v>
      </c>
      <c r="L408" s="13">
        <v>678229.99</v>
      </c>
      <c r="M408" s="13">
        <v>231767.15</v>
      </c>
      <c r="N408" s="13">
        <v>421903.21</v>
      </c>
      <c r="O408" s="13">
        <v>903973.1</v>
      </c>
    </row>
    <row r="409" spans="1:15" x14ac:dyDescent="0.25">
      <c r="A409" s="84" t="s">
        <v>58</v>
      </c>
      <c r="B409" s="84" t="s">
        <v>62</v>
      </c>
      <c r="C409" s="84" t="s">
        <v>1236</v>
      </c>
      <c r="D409" s="13">
        <v>194494.9</v>
      </c>
      <c r="E409" s="13">
        <v>380640.28</v>
      </c>
      <c r="F409" s="13">
        <v>637299.35</v>
      </c>
      <c r="G409" s="13">
        <v>521702.79</v>
      </c>
      <c r="H409" s="13">
        <v>988307.61</v>
      </c>
      <c r="I409" s="13">
        <v>815997.37</v>
      </c>
      <c r="J409" s="13">
        <v>779216.12</v>
      </c>
      <c r="K409" s="13">
        <v>662590.32999999996</v>
      </c>
      <c r="L409" s="13">
        <v>212892.92</v>
      </c>
      <c r="M409" s="13">
        <v>500841.14</v>
      </c>
      <c r="N409" s="13">
        <v>861580.14</v>
      </c>
      <c r="O409" s="13">
        <v>503219.35</v>
      </c>
    </row>
    <row r="410" spans="1:15" x14ac:dyDescent="0.25">
      <c r="A410" s="84" t="s">
        <v>58</v>
      </c>
      <c r="B410" s="84" t="s">
        <v>62</v>
      </c>
      <c r="C410" s="84" t="s">
        <v>1237</v>
      </c>
      <c r="D410" s="13">
        <v>559228.06000000006</v>
      </c>
      <c r="E410" s="13">
        <v>858845.29</v>
      </c>
      <c r="F410" s="13">
        <v>146360.62</v>
      </c>
      <c r="G410" s="13">
        <v>446939.55</v>
      </c>
      <c r="H410" s="13">
        <v>637423.57999999996</v>
      </c>
      <c r="I410" s="13">
        <v>513201.21</v>
      </c>
      <c r="J410" s="13">
        <v>802828.02</v>
      </c>
      <c r="K410" s="13">
        <v>248762.45</v>
      </c>
      <c r="L410" s="13">
        <v>819813.31</v>
      </c>
      <c r="M410" s="13">
        <v>877071.2</v>
      </c>
      <c r="N410" s="13">
        <v>328959.18</v>
      </c>
      <c r="O410" s="13">
        <v>135680.76</v>
      </c>
    </row>
    <row r="411" spans="1:15" x14ac:dyDescent="0.25">
      <c r="A411" s="84" t="s">
        <v>58</v>
      </c>
      <c r="B411" s="84" t="s">
        <v>62</v>
      </c>
      <c r="C411" s="84" t="s">
        <v>1238</v>
      </c>
      <c r="D411" s="13">
        <v>910016.96</v>
      </c>
      <c r="E411" s="13">
        <v>258839.62</v>
      </c>
      <c r="F411" s="13">
        <v>630162.81999999995</v>
      </c>
      <c r="G411" s="13">
        <v>135098.99</v>
      </c>
      <c r="H411" s="13">
        <v>756604.59</v>
      </c>
      <c r="I411" s="13">
        <v>977097.12</v>
      </c>
      <c r="J411" s="13">
        <v>547387.81000000006</v>
      </c>
      <c r="K411" s="13">
        <v>919735.51</v>
      </c>
      <c r="L411" s="13">
        <v>844010.73</v>
      </c>
      <c r="M411" s="13">
        <v>788956.82</v>
      </c>
      <c r="N411" s="13">
        <v>688149.86</v>
      </c>
      <c r="O411" s="13">
        <v>983374.67</v>
      </c>
    </row>
    <row r="412" spans="1:15" x14ac:dyDescent="0.25">
      <c r="A412" s="84" t="s">
        <v>58</v>
      </c>
      <c r="B412" s="84" t="s">
        <v>62</v>
      </c>
      <c r="C412" s="84" t="s">
        <v>1239</v>
      </c>
      <c r="D412" s="13">
        <v>991795.62</v>
      </c>
      <c r="E412" s="13">
        <v>318874.83</v>
      </c>
      <c r="F412" s="13">
        <v>194027.16</v>
      </c>
      <c r="G412" s="13">
        <v>189027.63</v>
      </c>
      <c r="H412" s="13">
        <v>484601.69</v>
      </c>
      <c r="I412" s="13">
        <v>356251.26</v>
      </c>
      <c r="J412" s="13">
        <v>906472.37</v>
      </c>
      <c r="K412" s="13">
        <v>952045.26</v>
      </c>
      <c r="L412" s="13">
        <v>141635.51</v>
      </c>
      <c r="M412" s="13">
        <v>725788.01</v>
      </c>
      <c r="N412" s="13">
        <v>680987.25</v>
      </c>
      <c r="O412" s="13">
        <v>902347.06</v>
      </c>
    </row>
    <row r="413" spans="1:15" x14ac:dyDescent="0.25">
      <c r="A413" s="84" t="s">
        <v>58</v>
      </c>
      <c r="B413" s="84" t="s">
        <v>62</v>
      </c>
      <c r="C413" s="84" t="s">
        <v>1240</v>
      </c>
      <c r="D413" s="13">
        <v>620557.71</v>
      </c>
      <c r="E413" s="13">
        <v>775761.31</v>
      </c>
      <c r="F413" s="13">
        <v>482400.3</v>
      </c>
      <c r="G413" s="13">
        <v>807338.38</v>
      </c>
      <c r="H413" s="13">
        <v>445404.61</v>
      </c>
      <c r="I413" s="13">
        <v>406729.48</v>
      </c>
      <c r="J413" s="13">
        <v>450002.85</v>
      </c>
      <c r="K413" s="13">
        <v>732084.68</v>
      </c>
      <c r="L413" s="13">
        <v>664231.49</v>
      </c>
      <c r="M413" s="13">
        <v>850154.8</v>
      </c>
      <c r="N413" s="13">
        <v>809280.7</v>
      </c>
      <c r="O413" s="13">
        <v>878996.83</v>
      </c>
    </row>
    <row r="414" spans="1:15" x14ac:dyDescent="0.25">
      <c r="A414" s="84" t="s">
        <v>58</v>
      </c>
      <c r="B414" s="84" t="s">
        <v>62</v>
      </c>
      <c r="C414" s="84" t="s">
        <v>1241</v>
      </c>
      <c r="D414" s="13">
        <v>514790.3</v>
      </c>
      <c r="E414" s="13">
        <v>911778.78</v>
      </c>
      <c r="F414" s="13">
        <v>353012.47</v>
      </c>
      <c r="G414" s="13">
        <v>735062.93</v>
      </c>
      <c r="H414" s="13">
        <v>228513.98</v>
      </c>
      <c r="I414" s="13">
        <v>176405.06</v>
      </c>
      <c r="J414" s="13">
        <v>339217.95</v>
      </c>
      <c r="K414" s="13">
        <v>868132.29</v>
      </c>
      <c r="L414" s="13">
        <v>847779.42</v>
      </c>
      <c r="M414" s="13">
        <v>460789.68</v>
      </c>
      <c r="N414" s="13">
        <v>976456.49</v>
      </c>
      <c r="O414" s="13">
        <v>383510.44</v>
      </c>
    </row>
    <row r="415" spans="1:15" x14ac:dyDescent="0.25">
      <c r="A415" s="84" t="s">
        <v>50</v>
      </c>
      <c r="B415" s="84" t="s">
        <v>51</v>
      </c>
      <c r="C415" s="84" t="s">
        <v>152</v>
      </c>
      <c r="D415" s="13">
        <v>338792.28</v>
      </c>
      <c r="E415" s="13">
        <v>147173.31</v>
      </c>
      <c r="F415" s="13">
        <v>509465.51</v>
      </c>
      <c r="G415" s="13">
        <v>216459.92</v>
      </c>
      <c r="H415" s="13">
        <v>776332.01</v>
      </c>
      <c r="I415" s="13">
        <v>591261.07999999996</v>
      </c>
      <c r="J415" s="13">
        <v>572371.28</v>
      </c>
      <c r="K415" s="13">
        <v>961722.35</v>
      </c>
      <c r="L415" s="13">
        <v>843125.59</v>
      </c>
      <c r="M415" s="13">
        <v>482943.85</v>
      </c>
      <c r="N415" s="13">
        <v>824045.11</v>
      </c>
      <c r="O415" s="13">
        <v>807222.73</v>
      </c>
    </row>
    <row r="416" spans="1:15" x14ac:dyDescent="0.25">
      <c r="A416" s="84" t="s">
        <v>50</v>
      </c>
      <c r="B416" s="84" t="s">
        <v>51</v>
      </c>
      <c r="C416" s="84" t="s">
        <v>153</v>
      </c>
      <c r="D416" s="13">
        <v>440341.53</v>
      </c>
      <c r="E416" s="13">
        <v>312701.36</v>
      </c>
      <c r="F416" s="13">
        <v>290750.92</v>
      </c>
      <c r="G416" s="13">
        <v>740473.07</v>
      </c>
      <c r="H416" s="13">
        <v>201897.52</v>
      </c>
      <c r="I416" s="13">
        <v>995846.61</v>
      </c>
      <c r="J416" s="13">
        <v>144483.91</v>
      </c>
      <c r="K416" s="13">
        <v>789803.82</v>
      </c>
      <c r="L416" s="13">
        <v>252543.91</v>
      </c>
      <c r="M416" s="13">
        <v>550508.25</v>
      </c>
      <c r="N416" s="13">
        <v>111851.26</v>
      </c>
      <c r="O416" s="13">
        <v>638860.52</v>
      </c>
    </row>
    <row r="417" spans="1:15" x14ac:dyDescent="0.25">
      <c r="A417" s="84" t="s">
        <v>50</v>
      </c>
      <c r="B417" s="84" t="s">
        <v>51</v>
      </c>
      <c r="C417" s="84" t="s">
        <v>154</v>
      </c>
      <c r="D417" s="13">
        <v>333947.94</v>
      </c>
      <c r="E417" s="13">
        <v>473555.09</v>
      </c>
      <c r="F417" s="13">
        <v>413917.1</v>
      </c>
      <c r="G417" s="13">
        <v>206168.16</v>
      </c>
      <c r="H417" s="13">
        <v>943800.98</v>
      </c>
      <c r="I417" s="13">
        <v>205275.46</v>
      </c>
      <c r="J417" s="13">
        <v>493890.68</v>
      </c>
      <c r="K417" s="13">
        <v>526234.64</v>
      </c>
      <c r="L417" s="13">
        <v>338186.71</v>
      </c>
      <c r="M417" s="13">
        <v>368633.09</v>
      </c>
      <c r="N417" s="13">
        <v>918294.49</v>
      </c>
      <c r="O417" s="13">
        <v>807758.51</v>
      </c>
    </row>
    <row r="418" spans="1:15" x14ac:dyDescent="0.25">
      <c r="A418" s="84" t="s">
        <v>50</v>
      </c>
      <c r="B418" s="84" t="s">
        <v>51</v>
      </c>
      <c r="C418" s="84" t="s">
        <v>155</v>
      </c>
      <c r="D418" s="13">
        <v>721152.58</v>
      </c>
      <c r="E418" s="13">
        <v>263900.77</v>
      </c>
      <c r="F418" s="13">
        <v>576620.99</v>
      </c>
      <c r="G418" s="13">
        <v>637628.35</v>
      </c>
      <c r="H418" s="13">
        <v>860138.05</v>
      </c>
      <c r="I418" s="13">
        <v>196496.35</v>
      </c>
      <c r="J418" s="13">
        <v>122932.17</v>
      </c>
      <c r="K418" s="13">
        <v>741507.96</v>
      </c>
      <c r="L418" s="13">
        <v>960331.52</v>
      </c>
      <c r="M418" s="13">
        <v>841269.74</v>
      </c>
      <c r="N418" s="13">
        <v>997989.2</v>
      </c>
      <c r="O418" s="13">
        <v>583075.61</v>
      </c>
    </row>
    <row r="419" spans="1:15" x14ac:dyDescent="0.25">
      <c r="A419" s="84" t="s">
        <v>50</v>
      </c>
      <c r="B419" s="84" t="s">
        <v>51</v>
      </c>
      <c r="C419" s="84" t="s">
        <v>156</v>
      </c>
      <c r="D419" s="13">
        <v>942226.44</v>
      </c>
      <c r="E419" s="13">
        <v>921353.8</v>
      </c>
      <c r="F419" s="13">
        <v>850563.17</v>
      </c>
      <c r="G419" s="13">
        <v>353085</v>
      </c>
      <c r="H419" s="13">
        <v>227239.66</v>
      </c>
      <c r="I419" s="13">
        <v>442442.32</v>
      </c>
      <c r="J419" s="13">
        <v>504541.71</v>
      </c>
      <c r="K419" s="13">
        <v>507067.31</v>
      </c>
      <c r="L419" s="13">
        <v>178644.6</v>
      </c>
      <c r="M419" s="13">
        <v>124890.43</v>
      </c>
      <c r="N419" s="13">
        <v>784332.81</v>
      </c>
      <c r="O419" s="13">
        <v>883923.93</v>
      </c>
    </row>
    <row r="420" spans="1:15" x14ac:dyDescent="0.25">
      <c r="A420" s="84" t="s">
        <v>50</v>
      </c>
      <c r="B420" s="84" t="s">
        <v>51</v>
      </c>
      <c r="C420" s="84" t="s">
        <v>1242</v>
      </c>
      <c r="D420" s="13">
        <v>442649.74</v>
      </c>
      <c r="E420" s="13">
        <v>473440.71</v>
      </c>
      <c r="F420" s="13">
        <v>533335.78</v>
      </c>
      <c r="G420" s="13">
        <v>338957.28</v>
      </c>
      <c r="H420" s="13">
        <v>722823.21</v>
      </c>
      <c r="I420" s="13">
        <v>258791.29</v>
      </c>
      <c r="J420" s="13">
        <v>439962.58</v>
      </c>
      <c r="K420" s="13">
        <v>722487.54</v>
      </c>
      <c r="L420" s="13">
        <v>885179.11</v>
      </c>
      <c r="M420" s="13">
        <v>959484.58</v>
      </c>
      <c r="N420" s="13">
        <v>166197.70000000001</v>
      </c>
      <c r="O420" s="13">
        <v>297845.2</v>
      </c>
    </row>
    <row r="421" spans="1:15" x14ac:dyDescent="0.25">
      <c r="A421" s="84" t="s">
        <v>50</v>
      </c>
      <c r="B421" s="84" t="s">
        <v>51</v>
      </c>
      <c r="C421" s="84" t="s">
        <v>1243</v>
      </c>
      <c r="D421" s="13">
        <v>773995.82</v>
      </c>
      <c r="E421" s="13">
        <v>883613.29</v>
      </c>
      <c r="F421" s="13">
        <v>798875.92</v>
      </c>
      <c r="G421" s="13">
        <v>169774.45</v>
      </c>
      <c r="H421" s="13">
        <v>967795.13</v>
      </c>
      <c r="I421" s="13">
        <v>997081.61</v>
      </c>
      <c r="J421" s="13">
        <v>436931.34</v>
      </c>
      <c r="K421" s="13">
        <v>719335.8</v>
      </c>
      <c r="L421" s="13">
        <v>153705.88</v>
      </c>
      <c r="M421" s="13">
        <v>563217.69999999995</v>
      </c>
      <c r="N421" s="13">
        <v>939878.6</v>
      </c>
      <c r="O421" s="13">
        <v>933474.97</v>
      </c>
    </row>
    <row r="422" spans="1:15" x14ac:dyDescent="0.25">
      <c r="A422" s="84" t="s">
        <v>50</v>
      </c>
      <c r="B422" s="84" t="s">
        <v>51</v>
      </c>
      <c r="C422" s="84" t="s">
        <v>672</v>
      </c>
      <c r="D422" s="13">
        <v>647638.37</v>
      </c>
      <c r="E422" s="13">
        <v>864109.46</v>
      </c>
      <c r="F422" s="13">
        <v>445220.05</v>
      </c>
      <c r="G422" s="13">
        <v>945908.8</v>
      </c>
      <c r="H422" s="13">
        <v>716230.76</v>
      </c>
      <c r="I422" s="13">
        <v>610184.04</v>
      </c>
      <c r="J422" s="13">
        <v>738988.01</v>
      </c>
      <c r="K422" s="13">
        <v>118775.76</v>
      </c>
      <c r="L422" s="13">
        <v>486424.48</v>
      </c>
      <c r="M422" s="13">
        <v>629409.99</v>
      </c>
      <c r="N422" s="13">
        <v>272151.21999999997</v>
      </c>
      <c r="O422" s="13">
        <v>316484.21000000002</v>
      </c>
    </row>
    <row r="423" spans="1:15" x14ac:dyDescent="0.25">
      <c r="A423" s="84" t="s">
        <v>50</v>
      </c>
      <c r="B423" s="84" t="s">
        <v>51</v>
      </c>
      <c r="C423" s="84" t="s">
        <v>1244</v>
      </c>
      <c r="D423" s="13">
        <v>282429.58</v>
      </c>
      <c r="E423" s="13">
        <v>611021.42000000004</v>
      </c>
      <c r="F423" s="13">
        <v>638716.53</v>
      </c>
      <c r="G423" s="13">
        <v>848420.84</v>
      </c>
      <c r="H423" s="13">
        <v>935900.64</v>
      </c>
      <c r="I423" s="13">
        <v>167316.03</v>
      </c>
      <c r="J423" s="13">
        <v>427643.78</v>
      </c>
      <c r="K423" s="13">
        <v>127557.95</v>
      </c>
      <c r="L423" s="13">
        <v>891384.36</v>
      </c>
      <c r="M423" s="13">
        <v>784726.82</v>
      </c>
      <c r="N423" s="13">
        <v>991805.17</v>
      </c>
      <c r="O423" s="13">
        <v>403591.29</v>
      </c>
    </row>
    <row r="424" spans="1:15" x14ac:dyDescent="0.25">
      <c r="A424" s="84" t="s">
        <v>50</v>
      </c>
      <c r="B424" s="84" t="s">
        <v>51</v>
      </c>
      <c r="C424" s="84" t="s">
        <v>1245</v>
      </c>
      <c r="D424" s="13">
        <v>342469.56</v>
      </c>
      <c r="E424" s="13">
        <v>520550.11</v>
      </c>
      <c r="F424" s="13">
        <v>821345.2</v>
      </c>
      <c r="G424" s="13">
        <v>344205.58</v>
      </c>
      <c r="H424" s="13">
        <v>894425.31</v>
      </c>
      <c r="I424" s="13">
        <v>205773.46</v>
      </c>
      <c r="J424" s="13">
        <v>972983.37</v>
      </c>
      <c r="K424" s="13">
        <v>881669.98</v>
      </c>
      <c r="L424" s="13">
        <v>839799.47</v>
      </c>
      <c r="M424" s="13">
        <v>873985.33</v>
      </c>
      <c r="N424" s="13">
        <v>594819.75</v>
      </c>
      <c r="O424" s="13">
        <v>382877.35</v>
      </c>
    </row>
    <row r="425" spans="1:15" x14ac:dyDescent="0.25">
      <c r="A425" s="84" t="s">
        <v>50</v>
      </c>
      <c r="B425" s="84" t="s">
        <v>51</v>
      </c>
      <c r="C425" s="84" t="s">
        <v>1246</v>
      </c>
      <c r="D425" s="13">
        <v>974925.62</v>
      </c>
      <c r="E425" s="13">
        <v>367566.67</v>
      </c>
      <c r="F425" s="13">
        <v>959650.3</v>
      </c>
      <c r="G425" s="13">
        <v>516868.51</v>
      </c>
      <c r="H425" s="13">
        <v>385579.94</v>
      </c>
      <c r="I425" s="13">
        <v>809644.53</v>
      </c>
      <c r="J425" s="13">
        <v>902909.77</v>
      </c>
      <c r="K425" s="13">
        <v>923433.67</v>
      </c>
      <c r="L425" s="13">
        <v>494039.16</v>
      </c>
      <c r="M425" s="13">
        <v>931965.36</v>
      </c>
      <c r="N425" s="13">
        <v>680146.51</v>
      </c>
      <c r="O425" s="13">
        <v>271815.71999999997</v>
      </c>
    </row>
    <row r="426" spans="1:15" x14ac:dyDescent="0.25">
      <c r="A426" s="84" t="s">
        <v>50</v>
      </c>
      <c r="B426" s="84" t="s">
        <v>51</v>
      </c>
      <c r="C426" s="84" t="s">
        <v>673</v>
      </c>
      <c r="D426" s="13">
        <v>692714.21</v>
      </c>
      <c r="E426" s="13">
        <v>150240.92000000001</v>
      </c>
      <c r="F426" s="13">
        <v>719926.4</v>
      </c>
      <c r="G426" s="13">
        <v>795420.04</v>
      </c>
      <c r="H426" s="13">
        <v>825126.89</v>
      </c>
      <c r="I426" s="13">
        <v>898316.75</v>
      </c>
      <c r="J426" s="13">
        <v>190775.57</v>
      </c>
      <c r="K426" s="13">
        <v>489142.85</v>
      </c>
      <c r="L426" s="13">
        <v>868294.15</v>
      </c>
      <c r="M426" s="13">
        <v>708971.99</v>
      </c>
      <c r="N426" s="13">
        <v>937726.03</v>
      </c>
      <c r="O426" s="13">
        <v>421409.76</v>
      </c>
    </row>
    <row r="427" spans="1:15" x14ac:dyDescent="0.25">
      <c r="A427" s="84" t="s">
        <v>50</v>
      </c>
      <c r="B427" s="84" t="s">
        <v>51</v>
      </c>
      <c r="C427" s="84" t="s">
        <v>1247</v>
      </c>
      <c r="D427" s="13">
        <v>917984.42</v>
      </c>
      <c r="E427" s="13">
        <v>960345.42</v>
      </c>
      <c r="F427" s="13">
        <v>642998.73</v>
      </c>
      <c r="G427" s="13">
        <v>111355.93</v>
      </c>
      <c r="H427" s="13">
        <v>464043.41</v>
      </c>
      <c r="I427" s="13">
        <v>616109.82999999996</v>
      </c>
      <c r="J427" s="13">
        <v>812062.68</v>
      </c>
      <c r="K427" s="13">
        <v>867068.94</v>
      </c>
      <c r="L427" s="13">
        <v>900821.87</v>
      </c>
      <c r="M427" s="13">
        <v>923295.91</v>
      </c>
      <c r="N427" s="13">
        <v>463212.34</v>
      </c>
      <c r="O427" s="13">
        <v>911733.22</v>
      </c>
    </row>
    <row r="428" spans="1:15" x14ac:dyDescent="0.25">
      <c r="A428" s="84" t="s">
        <v>50</v>
      </c>
      <c r="B428" s="84" t="s">
        <v>51</v>
      </c>
      <c r="C428" s="84" t="s">
        <v>674</v>
      </c>
      <c r="D428" s="13">
        <v>927542.14</v>
      </c>
      <c r="E428" s="13">
        <v>586009.06999999995</v>
      </c>
      <c r="F428" s="13">
        <v>605525.56000000006</v>
      </c>
      <c r="G428" s="13">
        <v>674150.51</v>
      </c>
      <c r="H428" s="13">
        <v>313260.45</v>
      </c>
      <c r="I428" s="13">
        <v>538362.19999999995</v>
      </c>
      <c r="J428" s="13">
        <v>388242.39</v>
      </c>
      <c r="K428" s="13">
        <v>542071.57999999996</v>
      </c>
      <c r="L428" s="13">
        <v>345076.7</v>
      </c>
      <c r="M428" s="13">
        <v>456643.32</v>
      </c>
      <c r="N428" s="13">
        <v>313807.95</v>
      </c>
      <c r="O428" s="13">
        <v>352131.82</v>
      </c>
    </row>
    <row r="429" spans="1:15" x14ac:dyDescent="0.25">
      <c r="A429" s="84" t="s">
        <v>50</v>
      </c>
      <c r="B429" s="84" t="s">
        <v>51</v>
      </c>
      <c r="C429" s="84" t="s">
        <v>1248</v>
      </c>
      <c r="D429" s="13">
        <v>833047.59</v>
      </c>
      <c r="E429" s="13">
        <v>362310.73</v>
      </c>
      <c r="F429" s="13">
        <v>549582.75</v>
      </c>
      <c r="G429" s="13">
        <v>757334.57</v>
      </c>
      <c r="H429" s="13">
        <v>427425.44</v>
      </c>
      <c r="I429" s="13">
        <v>286443.7</v>
      </c>
      <c r="J429" s="13">
        <v>184989.3</v>
      </c>
      <c r="K429" s="13">
        <v>428778.8</v>
      </c>
      <c r="L429" s="13">
        <v>625820.93000000005</v>
      </c>
      <c r="M429" s="13">
        <v>823746.76</v>
      </c>
      <c r="N429" s="13">
        <v>812113.7</v>
      </c>
      <c r="O429" s="13">
        <v>224242.92</v>
      </c>
    </row>
    <row r="430" spans="1:15" x14ac:dyDescent="0.25">
      <c r="A430" s="84" t="s">
        <v>50</v>
      </c>
      <c r="B430" s="84" t="s">
        <v>51</v>
      </c>
      <c r="C430" s="84" t="s">
        <v>1249</v>
      </c>
      <c r="D430" s="13">
        <v>778579.51</v>
      </c>
      <c r="E430" s="13">
        <v>341538.76</v>
      </c>
      <c r="F430" s="13">
        <v>558714.79</v>
      </c>
      <c r="G430" s="13">
        <v>325569.44</v>
      </c>
      <c r="H430" s="13">
        <v>299928.98</v>
      </c>
      <c r="I430" s="13">
        <v>488517.5</v>
      </c>
      <c r="J430" s="13">
        <v>507215.35</v>
      </c>
      <c r="K430" s="13">
        <v>240360.65</v>
      </c>
      <c r="L430" s="13">
        <v>294868.32</v>
      </c>
      <c r="M430" s="13">
        <v>611677.34</v>
      </c>
      <c r="N430" s="13">
        <v>298000.28999999998</v>
      </c>
      <c r="O430" s="13">
        <v>707330.15</v>
      </c>
    </row>
    <row r="431" spans="1:15" x14ac:dyDescent="0.25">
      <c r="A431" s="84" t="s">
        <v>50</v>
      </c>
      <c r="B431" s="84" t="s">
        <v>51</v>
      </c>
      <c r="C431" s="84" t="s">
        <v>675</v>
      </c>
      <c r="D431" s="13">
        <v>415591.93</v>
      </c>
      <c r="E431" s="13">
        <v>804209.67</v>
      </c>
      <c r="F431" s="13">
        <v>579005.46</v>
      </c>
      <c r="G431" s="13">
        <v>276192.21999999997</v>
      </c>
      <c r="H431" s="13">
        <v>312596.49</v>
      </c>
      <c r="I431" s="13">
        <v>357353.86</v>
      </c>
      <c r="J431" s="13">
        <v>239403.14</v>
      </c>
      <c r="K431" s="13">
        <v>182671.03</v>
      </c>
      <c r="L431" s="13">
        <v>777105.32</v>
      </c>
      <c r="M431" s="13">
        <v>271421.43</v>
      </c>
      <c r="N431" s="13">
        <v>784727.69</v>
      </c>
      <c r="O431" s="13">
        <v>717147.4</v>
      </c>
    </row>
    <row r="432" spans="1:15" x14ac:dyDescent="0.25">
      <c r="A432" s="84" t="s">
        <v>50</v>
      </c>
      <c r="B432" s="84" t="s">
        <v>51</v>
      </c>
      <c r="C432" s="84" t="s">
        <v>676</v>
      </c>
      <c r="D432" s="13">
        <v>739000.65</v>
      </c>
      <c r="E432" s="13">
        <v>528912.48</v>
      </c>
      <c r="F432" s="13">
        <v>436043.03</v>
      </c>
      <c r="G432" s="13">
        <v>702862.88</v>
      </c>
      <c r="H432" s="13">
        <v>904339.3</v>
      </c>
      <c r="I432" s="13">
        <v>507348.67</v>
      </c>
      <c r="J432" s="13">
        <v>859183.83</v>
      </c>
      <c r="K432" s="13">
        <v>167693.85999999999</v>
      </c>
      <c r="L432" s="13">
        <v>405985.89</v>
      </c>
      <c r="M432" s="13">
        <v>734552.48</v>
      </c>
      <c r="N432" s="13">
        <v>928047.76</v>
      </c>
      <c r="O432" s="13">
        <v>196497.93</v>
      </c>
    </row>
    <row r="433" spans="1:15" x14ac:dyDescent="0.25">
      <c r="A433" s="84" t="s">
        <v>50</v>
      </c>
      <c r="B433" s="84" t="s">
        <v>51</v>
      </c>
      <c r="C433" s="84" t="s">
        <v>1250</v>
      </c>
      <c r="D433" s="13">
        <v>816873.82</v>
      </c>
      <c r="E433" s="13">
        <v>577945.4</v>
      </c>
      <c r="F433" s="13">
        <v>493443.19</v>
      </c>
      <c r="G433" s="13">
        <v>153994.13</v>
      </c>
      <c r="H433" s="13">
        <v>385546.85</v>
      </c>
      <c r="I433" s="13">
        <v>868591.34</v>
      </c>
      <c r="J433" s="13">
        <v>958846.21</v>
      </c>
      <c r="K433" s="13">
        <v>461883.68</v>
      </c>
      <c r="L433" s="13">
        <v>785074.45</v>
      </c>
      <c r="M433" s="13">
        <v>686428.41</v>
      </c>
      <c r="N433" s="13">
        <v>615630.32999999996</v>
      </c>
      <c r="O433" s="13">
        <v>274981.58</v>
      </c>
    </row>
    <row r="434" spans="1:15" x14ac:dyDescent="0.25">
      <c r="A434" s="84" t="s">
        <v>50</v>
      </c>
      <c r="B434" s="84" t="s">
        <v>51</v>
      </c>
      <c r="C434" s="84" t="s">
        <v>1251</v>
      </c>
      <c r="D434" s="13">
        <v>572420.38</v>
      </c>
      <c r="E434" s="13">
        <v>553327.35999999999</v>
      </c>
      <c r="F434" s="13">
        <v>815535.92</v>
      </c>
      <c r="G434" s="13">
        <v>155120.20000000001</v>
      </c>
      <c r="H434" s="13">
        <v>345950.14</v>
      </c>
      <c r="I434" s="13">
        <v>313228.58</v>
      </c>
      <c r="J434" s="13">
        <v>143396.81</v>
      </c>
      <c r="K434" s="13">
        <v>117482.06</v>
      </c>
      <c r="L434" s="13">
        <v>176298.3</v>
      </c>
      <c r="M434" s="13">
        <v>777391.71</v>
      </c>
      <c r="N434" s="13">
        <v>120168.65</v>
      </c>
      <c r="O434" s="13">
        <v>236280.2</v>
      </c>
    </row>
    <row r="435" spans="1:15" x14ac:dyDescent="0.25">
      <c r="A435" s="84" t="s">
        <v>50</v>
      </c>
      <c r="B435" s="84" t="s">
        <v>51</v>
      </c>
      <c r="C435" s="84" t="s">
        <v>1252</v>
      </c>
      <c r="D435" s="13">
        <v>164947.43</v>
      </c>
      <c r="E435" s="13">
        <v>697965.03</v>
      </c>
      <c r="F435" s="13">
        <v>956570.09</v>
      </c>
      <c r="G435" s="13">
        <v>473127.67</v>
      </c>
      <c r="H435" s="13">
        <v>550967.84</v>
      </c>
      <c r="I435" s="13">
        <v>822110.07</v>
      </c>
      <c r="J435" s="13">
        <v>478431.97</v>
      </c>
      <c r="K435" s="13">
        <v>679026.52</v>
      </c>
      <c r="L435" s="13">
        <v>537965.25</v>
      </c>
      <c r="M435" s="13">
        <v>842477.14</v>
      </c>
      <c r="N435" s="13">
        <v>989751.24</v>
      </c>
      <c r="O435" s="13">
        <v>657725.13</v>
      </c>
    </row>
    <row r="436" spans="1:15" x14ac:dyDescent="0.25">
      <c r="A436" s="84" t="s">
        <v>50</v>
      </c>
      <c r="B436" s="84" t="s">
        <v>51</v>
      </c>
      <c r="C436" s="84" t="s">
        <v>1253</v>
      </c>
      <c r="D436" s="13">
        <v>243341.3</v>
      </c>
      <c r="E436" s="13">
        <v>431660.42</v>
      </c>
      <c r="F436" s="13">
        <v>176557.92</v>
      </c>
      <c r="G436" s="13">
        <v>248835.31</v>
      </c>
      <c r="H436" s="13">
        <v>667027.38</v>
      </c>
      <c r="I436" s="13">
        <v>120922.64</v>
      </c>
      <c r="J436" s="13">
        <v>222843.4</v>
      </c>
      <c r="K436" s="13">
        <v>927102.39</v>
      </c>
      <c r="L436" s="13">
        <v>278799.84000000003</v>
      </c>
      <c r="M436" s="13">
        <v>999004.02</v>
      </c>
      <c r="N436" s="13">
        <v>886371.65</v>
      </c>
      <c r="O436" s="13">
        <v>670633.28</v>
      </c>
    </row>
    <row r="437" spans="1:15" x14ac:dyDescent="0.25">
      <c r="A437" s="84" t="s">
        <v>50</v>
      </c>
      <c r="B437" s="84" t="s">
        <v>51</v>
      </c>
      <c r="C437" s="84" t="s">
        <v>1254</v>
      </c>
      <c r="D437" s="13">
        <v>406375.05</v>
      </c>
      <c r="E437" s="13">
        <v>507826.99</v>
      </c>
      <c r="F437" s="13">
        <v>875150.42</v>
      </c>
      <c r="G437" s="13">
        <v>622612.15</v>
      </c>
      <c r="H437" s="13">
        <v>799115.43</v>
      </c>
      <c r="I437" s="13">
        <v>307141.11</v>
      </c>
      <c r="J437" s="13">
        <v>149472.1</v>
      </c>
      <c r="K437" s="13">
        <v>368014.75</v>
      </c>
      <c r="L437" s="13">
        <v>311501.67</v>
      </c>
      <c r="M437" s="13">
        <v>975903.85</v>
      </c>
      <c r="N437" s="13">
        <v>301327.5</v>
      </c>
      <c r="O437" s="13">
        <v>367786.79</v>
      </c>
    </row>
    <row r="438" spans="1:15" x14ac:dyDescent="0.25">
      <c r="A438" s="84" t="s">
        <v>50</v>
      </c>
      <c r="B438" s="84" t="s">
        <v>51</v>
      </c>
      <c r="C438" s="84" t="s">
        <v>1255</v>
      </c>
      <c r="D438" s="13">
        <v>236324.75</v>
      </c>
      <c r="E438" s="13">
        <v>588914.31999999995</v>
      </c>
      <c r="F438" s="13">
        <v>884011.41</v>
      </c>
      <c r="G438" s="13">
        <v>254062.29</v>
      </c>
      <c r="H438" s="13">
        <v>817726.64</v>
      </c>
      <c r="I438" s="13">
        <v>790503.3</v>
      </c>
      <c r="J438" s="13">
        <v>505848.32000000001</v>
      </c>
      <c r="K438" s="13">
        <v>256079.1</v>
      </c>
      <c r="L438" s="13">
        <v>637819.11</v>
      </c>
      <c r="M438" s="13">
        <v>383113.6</v>
      </c>
      <c r="N438" s="13">
        <v>363778.63</v>
      </c>
      <c r="O438" s="13">
        <v>554042.32999999996</v>
      </c>
    </row>
    <row r="439" spans="1:15" x14ac:dyDescent="0.25">
      <c r="A439" s="84" t="s">
        <v>50</v>
      </c>
      <c r="B439" s="84" t="s">
        <v>51</v>
      </c>
      <c r="C439" s="84" t="s">
        <v>1256</v>
      </c>
      <c r="D439" s="13">
        <v>975928.56</v>
      </c>
      <c r="E439" s="13">
        <v>336352.42</v>
      </c>
      <c r="F439" s="13">
        <v>125081.41</v>
      </c>
      <c r="G439" s="13">
        <v>288794.44</v>
      </c>
      <c r="H439" s="13">
        <v>623604.99</v>
      </c>
      <c r="I439" s="13">
        <v>589923.56999999995</v>
      </c>
      <c r="J439" s="13">
        <v>461616.49</v>
      </c>
      <c r="K439" s="13">
        <v>158083.69</v>
      </c>
      <c r="L439" s="13">
        <v>392503.84</v>
      </c>
      <c r="M439" s="13">
        <v>810110.87</v>
      </c>
      <c r="N439" s="13">
        <v>405695.61</v>
      </c>
      <c r="O439" s="13">
        <v>869442.44</v>
      </c>
    </row>
    <row r="440" spans="1:15" x14ac:dyDescent="0.25">
      <c r="A440" s="84" t="s">
        <v>50</v>
      </c>
      <c r="B440" s="84" t="s">
        <v>51</v>
      </c>
      <c r="C440" s="84" t="s">
        <v>1257</v>
      </c>
      <c r="D440" s="13">
        <v>590286.73</v>
      </c>
      <c r="E440" s="13">
        <v>821302.94</v>
      </c>
      <c r="F440" s="13">
        <v>167213.35</v>
      </c>
      <c r="G440" s="13">
        <v>989741.34</v>
      </c>
      <c r="H440" s="13">
        <v>546489.13</v>
      </c>
      <c r="I440" s="13">
        <v>642794.35</v>
      </c>
      <c r="J440" s="13">
        <v>819886.25</v>
      </c>
      <c r="K440" s="13">
        <v>169671.08</v>
      </c>
      <c r="L440" s="13">
        <v>613268.68999999994</v>
      </c>
      <c r="M440" s="13">
        <v>910155.5</v>
      </c>
      <c r="N440" s="13">
        <v>291783.76</v>
      </c>
      <c r="O440" s="13">
        <v>597574.29</v>
      </c>
    </row>
    <row r="441" spans="1:15" x14ac:dyDescent="0.25">
      <c r="A441" s="84" t="s">
        <v>50</v>
      </c>
      <c r="B441" s="84" t="s">
        <v>51</v>
      </c>
      <c r="C441" s="84" t="s">
        <v>1258</v>
      </c>
      <c r="D441" s="13">
        <v>975638.1</v>
      </c>
      <c r="E441" s="13">
        <v>292513.73</v>
      </c>
      <c r="F441" s="13">
        <v>892473.66</v>
      </c>
      <c r="G441" s="13">
        <v>278911.27</v>
      </c>
      <c r="H441" s="13">
        <v>670274.14</v>
      </c>
      <c r="I441" s="13">
        <v>457375.93</v>
      </c>
      <c r="J441" s="13">
        <v>420629.2</v>
      </c>
      <c r="K441" s="13">
        <v>686524.74</v>
      </c>
      <c r="L441" s="13">
        <v>641154.67000000004</v>
      </c>
      <c r="M441" s="13">
        <v>857859.92</v>
      </c>
      <c r="N441" s="13">
        <v>117568.48</v>
      </c>
      <c r="O441" s="13">
        <v>548240.11</v>
      </c>
    </row>
    <row r="442" spans="1:15" x14ac:dyDescent="0.25">
      <c r="A442" s="84" t="s">
        <v>50</v>
      </c>
      <c r="B442" s="84" t="s">
        <v>51</v>
      </c>
      <c r="C442" s="84" t="s">
        <v>1259</v>
      </c>
      <c r="D442" s="13">
        <v>213910.46</v>
      </c>
      <c r="E442" s="13">
        <v>113327.56</v>
      </c>
      <c r="F442" s="13">
        <v>859461.51</v>
      </c>
      <c r="G442" s="13">
        <v>424320.08</v>
      </c>
      <c r="H442" s="13">
        <v>676755.76</v>
      </c>
      <c r="I442" s="13">
        <v>843859.68</v>
      </c>
      <c r="J442" s="13">
        <v>173533.12</v>
      </c>
      <c r="K442" s="13">
        <v>758463.35</v>
      </c>
      <c r="L442" s="13">
        <v>480444.68</v>
      </c>
      <c r="M442" s="13">
        <v>985107.59</v>
      </c>
      <c r="N442" s="13">
        <v>437553.79</v>
      </c>
      <c r="O442" s="13">
        <v>652312.75</v>
      </c>
    </row>
    <row r="443" spans="1:15" x14ac:dyDescent="0.25">
      <c r="A443" s="84" t="s">
        <v>50</v>
      </c>
      <c r="B443" s="84" t="s">
        <v>51</v>
      </c>
      <c r="C443" s="84" t="s">
        <v>1260</v>
      </c>
      <c r="D443" s="13">
        <v>581974.28</v>
      </c>
      <c r="E443" s="13">
        <v>349192.79</v>
      </c>
      <c r="F443" s="13">
        <v>641330.48</v>
      </c>
      <c r="G443" s="13">
        <v>131108.47</v>
      </c>
      <c r="H443" s="13">
        <v>499025.85</v>
      </c>
      <c r="I443" s="13">
        <v>263855.96000000002</v>
      </c>
      <c r="J443" s="13">
        <v>950456.34</v>
      </c>
      <c r="K443" s="13">
        <v>215950.55</v>
      </c>
      <c r="L443" s="13">
        <v>463950</v>
      </c>
      <c r="M443" s="13">
        <v>542495.36</v>
      </c>
      <c r="N443" s="13">
        <v>401180.47</v>
      </c>
      <c r="O443" s="13">
        <v>581276.06999999995</v>
      </c>
    </row>
    <row r="444" spans="1:15" x14ac:dyDescent="0.25">
      <c r="A444" s="84" t="s">
        <v>50</v>
      </c>
      <c r="B444" s="84" t="s">
        <v>51</v>
      </c>
      <c r="C444" s="84" t="s">
        <v>1261</v>
      </c>
      <c r="D444" s="13">
        <v>522780.82</v>
      </c>
      <c r="E444" s="13">
        <v>129855.45</v>
      </c>
      <c r="F444" s="13">
        <v>515848.9</v>
      </c>
      <c r="G444" s="13">
        <v>698251.89</v>
      </c>
      <c r="H444" s="13">
        <v>882550.03</v>
      </c>
      <c r="I444" s="13">
        <v>564418.04</v>
      </c>
      <c r="J444" s="13">
        <v>167803.26</v>
      </c>
      <c r="K444" s="13">
        <v>722842.81</v>
      </c>
      <c r="L444" s="13">
        <v>506203.57</v>
      </c>
      <c r="M444" s="13">
        <v>316953.59000000003</v>
      </c>
      <c r="N444" s="13">
        <v>134829.31</v>
      </c>
      <c r="O444" s="13">
        <v>783272.91</v>
      </c>
    </row>
    <row r="445" spans="1:15" x14ac:dyDescent="0.25">
      <c r="A445" s="84" t="s">
        <v>50</v>
      </c>
      <c r="B445" s="84" t="s">
        <v>67</v>
      </c>
      <c r="C445" s="84" t="s">
        <v>705</v>
      </c>
      <c r="D445" s="13">
        <v>175984.94</v>
      </c>
      <c r="E445" s="13">
        <v>932855.23</v>
      </c>
      <c r="F445" s="13">
        <v>187509.81</v>
      </c>
      <c r="G445" s="13">
        <v>509998.14</v>
      </c>
      <c r="H445" s="13">
        <v>693132.34</v>
      </c>
      <c r="I445" s="13">
        <v>527079.81999999995</v>
      </c>
      <c r="J445" s="13">
        <v>360884.79</v>
      </c>
      <c r="K445" s="13">
        <v>522085.67</v>
      </c>
      <c r="L445" s="13">
        <v>536450.68000000005</v>
      </c>
      <c r="M445" s="13">
        <v>382926.16</v>
      </c>
      <c r="N445" s="13">
        <v>334877.78999999998</v>
      </c>
      <c r="O445" s="13">
        <v>655105.07999999996</v>
      </c>
    </row>
    <row r="446" spans="1:15" x14ac:dyDescent="0.25">
      <c r="A446" s="84" t="s">
        <v>50</v>
      </c>
      <c r="B446" s="84" t="s">
        <v>67</v>
      </c>
      <c r="C446" s="84" t="s">
        <v>1262</v>
      </c>
      <c r="D446" s="13">
        <v>920433.73</v>
      </c>
      <c r="E446" s="13">
        <v>776278.04</v>
      </c>
      <c r="F446" s="13">
        <v>593560.56000000006</v>
      </c>
      <c r="G446" s="13">
        <v>156305.44</v>
      </c>
      <c r="H446" s="13">
        <v>873097.45</v>
      </c>
      <c r="I446" s="13">
        <v>964611.93</v>
      </c>
      <c r="J446" s="13">
        <v>387924.77</v>
      </c>
      <c r="K446" s="13">
        <v>179054.05</v>
      </c>
      <c r="L446" s="13">
        <v>949703.37</v>
      </c>
      <c r="M446" s="13">
        <v>223207.19</v>
      </c>
      <c r="N446" s="13">
        <v>777611.71</v>
      </c>
      <c r="O446" s="13">
        <v>882141.08</v>
      </c>
    </row>
    <row r="447" spans="1:15" x14ac:dyDescent="0.25">
      <c r="A447" s="84" t="s">
        <v>50</v>
      </c>
      <c r="B447" s="84" t="s">
        <v>67</v>
      </c>
      <c r="C447" s="84" t="s">
        <v>1263</v>
      </c>
      <c r="D447" s="13">
        <v>452881.02</v>
      </c>
      <c r="E447" s="13">
        <v>512590.04</v>
      </c>
      <c r="F447" s="13">
        <v>705851.04</v>
      </c>
      <c r="G447" s="13">
        <v>844447.27</v>
      </c>
      <c r="H447" s="13">
        <v>439276.57</v>
      </c>
      <c r="I447" s="13">
        <v>177365.82</v>
      </c>
      <c r="J447" s="13">
        <v>661648.98</v>
      </c>
      <c r="K447" s="13">
        <v>464930.77</v>
      </c>
      <c r="L447" s="13">
        <v>421341.28</v>
      </c>
      <c r="M447" s="13">
        <v>533737.81999999995</v>
      </c>
      <c r="N447" s="13">
        <v>464650.8</v>
      </c>
      <c r="O447" s="13">
        <v>442437.78</v>
      </c>
    </row>
    <row r="448" spans="1:15" x14ac:dyDescent="0.25">
      <c r="A448" s="84" t="s">
        <v>50</v>
      </c>
      <c r="B448" s="84" t="s">
        <v>67</v>
      </c>
      <c r="C448" s="84" t="s">
        <v>1264</v>
      </c>
      <c r="D448" s="13">
        <v>136872.01</v>
      </c>
      <c r="E448" s="13">
        <v>854595.83</v>
      </c>
      <c r="F448" s="13">
        <v>720145.19</v>
      </c>
      <c r="G448" s="13">
        <v>601472.22</v>
      </c>
      <c r="H448" s="13">
        <v>670408.92000000004</v>
      </c>
      <c r="I448" s="13">
        <v>326123.90000000002</v>
      </c>
      <c r="J448" s="13">
        <v>149330.25</v>
      </c>
      <c r="K448" s="13">
        <v>368085.57</v>
      </c>
      <c r="L448" s="13">
        <v>281491.13</v>
      </c>
      <c r="M448" s="13">
        <v>803797.9</v>
      </c>
      <c r="N448" s="13">
        <v>909501.14</v>
      </c>
      <c r="O448" s="13">
        <v>138966.45000000001</v>
      </c>
    </row>
    <row r="449" spans="1:15" x14ac:dyDescent="0.25">
      <c r="A449" s="84" t="s">
        <v>50</v>
      </c>
      <c r="B449" s="84" t="s">
        <v>67</v>
      </c>
      <c r="C449" s="84" t="s">
        <v>1265</v>
      </c>
      <c r="D449" s="13">
        <v>999405.27</v>
      </c>
      <c r="E449" s="13">
        <v>795882.65</v>
      </c>
      <c r="F449" s="13">
        <v>895916.23</v>
      </c>
      <c r="G449" s="13">
        <v>806819.33</v>
      </c>
      <c r="H449" s="13">
        <v>750016.06</v>
      </c>
      <c r="I449" s="13">
        <v>958964.96</v>
      </c>
      <c r="J449" s="13">
        <v>248782.66</v>
      </c>
      <c r="K449" s="13">
        <v>966700.64</v>
      </c>
      <c r="L449" s="13">
        <v>177172.19</v>
      </c>
      <c r="M449" s="13">
        <v>823281.05</v>
      </c>
      <c r="N449" s="13">
        <v>884543.28</v>
      </c>
      <c r="O449" s="13">
        <v>290767.31</v>
      </c>
    </row>
    <row r="450" spans="1:15" x14ac:dyDescent="0.25">
      <c r="A450" s="84" t="s">
        <v>50</v>
      </c>
      <c r="B450" s="84" t="s">
        <v>67</v>
      </c>
      <c r="C450" s="84" t="s">
        <v>1266</v>
      </c>
      <c r="D450" s="13">
        <v>387370.99</v>
      </c>
      <c r="E450" s="13">
        <v>612609.66</v>
      </c>
      <c r="F450" s="13">
        <v>621045.98</v>
      </c>
      <c r="G450" s="13">
        <v>252091.08</v>
      </c>
      <c r="H450" s="13">
        <v>565515.63</v>
      </c>
      <c r="I450" s="13">
        <v>848083.62</v>
      </c>
      <c r="J450" s="13">
        <v>639223.39</v>
      </c>
      <c r="K450" s="13">
        <v>135446.17000000001</v>
      </c>
      <c r="L450" s="13">
        <v>778105.12</v>
      </c>
      <c r="M450" s="13">
        <v>648099.88</v>
      </c>
      <c r="N450" s="13">
        <v>335077.77</v>
      </c>
      <c r="O450" s="13">
        <v>451960.91</v>
      </c>
    </row>
    <row r="451" spans="1:15" x14ac:dyDescent="0.25">
      <c r="A451" s="84" t="s">
        <v>50</v>
      </c>
      <c r="B451" s="84" t="s">
        <v>67</v>
      </c>
      <c r="C451" s="84" t="s">
        <v>1267</v>
      </c>
      <c r="D451" s="13">
        <v>291512.99</v>
      </c>
      <c r="E451" s="13">
        <v>945534.55</v>
      </c>
      <c r="F451" s="13">
        <v>195500.13</v>
      </c>
      <c r="G451" s="13">
        <v>387561.97</v>
      </c>
      <c r="H451" s="13">
        <v>267321.83</v>
      </c>
      <c r="I451" s="13">
        <v>171955.47</v>
      </c>
      <c r="J451" s="13">
        <v>755917.13</v>
      </c>
      <c r="K451" s="13">
        <v>623104.52</v>
      </c>
      <c r="L451" s="13">
        <v>972287.44</v>
      </c>
      <c r="M451" s="13">
        <v>975650.21</v>
      </c>
      <c r="N451" s="13">
        <v>815347.19</v>
      </c>
      <c r="O451" s="13">
        <v>786178.72</v>
      </c>
    </row>
    <row r="452" spans="1:15" x14ac:dyDescent="0.25">
      <c r="A452" s="84" t="s">
        <v>50</v>
      </c>
      <c r="B452" s="84" t="s">
        <v>67</v>
      </c>
      <c r="C452" s="84" t="s">
        <v>1268</v>
      </c>
      <c r="D452" s="13">
        <v>703882.12</v>
      </c>
      <c r="E452" s="13">
        <v>776662.31</v>
      </c>
      <c r="F452" s="13">
        <v>939677.83</v>
      </c>
      <c r="G452" s="13">
        <v>257850.06</v>
      </c>
      <c r="H452" s="13">
        <v>298902.19</v>
      </c>
      <c r="I452" s="13">
        <v>516970.88</v>
      </c>
      <c r="J452" s="13">
        <v>487591.54</v>
      </c>
      <c r="K452" s="13">
        <v>746256.15</v>
      </c>
      <c r="L452" s="13">
        <v>878031.43</v>
      </c>
      <c r="M452" s="13">
        <v>408845.29</v>
      </c>
      <c r="N452" s="13">
        <v>583538.77</v>
      </c>
      <c r="O452" s="13">
        <v>872037.21</v>
      </c>
    </row>
    <row r="453" spans="1:15" x14ac:dyDescent="0.25">
      <c r="A453" s="84" t="s">
        <v>50</v>
      </c>
      <c r="B453" s="84" t="s">
        <v>67</v>
      </c>
      <c r="C453" s="84" t="s">
        <v>1269</v>
      </c>
      <c r="D453" s="13">
        <v>623751.16</v>
      </c>
      <c r="E453" s="13">
        <v>587462.24</v>
      </c>
      <c r="F453" s="13">
        <v>512517.29</v>
      </c>
      <c r="G453" s="13">
        <v>996294.28</v>
      </c>
      <c r="H453" s="13">
        <v>842999.56</v>
      </c>
      <c r="I453" s="13">
        <v>252812.85</v>
      </c>
      <c r="J453" s="13">
        <v>415188.3</v>
      </c>
      <c r="K453" s="13">
        <v>216038.3</v>
      </c>
      <c r="L453" s="13">
        <v>681795.73</v>
      </c>
      <c r="M453" s="13">
        <v>141185.64000000001</v>
      </c>
      <c r="N453" s="13">
        <v>456594.22</v>
      </c>
      <c r="O453" s="13">
        <v>263730.01</v>
      </c>
    </row>
    <row r="454" spans="1:15" x14ac:dyDescent="0.25">
      <c r="A454" s="84" t="s">
        <v>50</v>
      </c>
      <c r="B454" s="84" t="s">
        <v>67</v>
      </c>
      <c r="C454" s="84" t="s">
        <v>1270</v>
      </c>
      <c r="D454" s="13">
        <v>163965.15</v>
      </c>
      <c r="E454" s="13">
        <v>475884.49</v>
      </c>
      <c r="F454" s="13">
        <v>521161.09</v>
      </c>
      <c r="G454" s="13">
        <v>281517.07</v>
      </c>
      <c r="H454" s="13">
        <v>583954.44999999995</v>
      </c>
      <c r="I454" s="13">
        <v>560697.5</v>
      </c>
      <c r="J454" s="13">
        <v>645395.30000000005</v>
      </c>
      <c r="K454" s="13">
        <v>449324.93</v>
      </c>
      <c r="L454" s="13">
        <v>738251.29</v>
      </c>
      <c r="M454" s="13">
        <v>519018.93</v>
      </c>
      <c r="N454" s="13">
        <v>462878.97</v>
      </c>
      <c r="O454" s="13">
        <v>883455.83</v>
      </c>
    </row>
    <row r="455" spans="1:15" x14ac:dyDescent="0.25">
      <c r="A455" s="84" t="s">
        <v>50</v>
      </c>
      <c r="B455" s="84" t="s">
        <v>67</v>
      </c>
      <c r="C455" s="84" t="s">
        <v>1271</v>
      </c>
      <c r="D455" s="13">
        <v>966890.54</v>
      </c>
      <c r="E455" s="13">
        <v>999735.71</v>
      </c>
      <c r="F455" s="13">
        <v>585930.65</v>
      </c>
      <c r="G455" s="13">
        <v>204699.8</v>
      </c>
      <c r="H455" s="13">
        <v>993662.17</v>
      </c>
      <c r="I455" s="13">
        <v>156648.60999999999</v>
      </c>
      <c r="J455" s="13">
        <v>183779.6</v>
      </c>
      <c r="K455" s="13">
        <v>657129.37</v>
      </c>
      <c r="L455" s="13">
        <v>333581.51</v>
      </c>
      <c r="M455" s="13">
        <v>704305.44</v>
      </c>
      <c r="N455" s="13">
        <v>772435.81</v>
      </c>
      <c r="O455" s="13">
        <v>256906.36</v>
      </c>
    </row>
    <row r="456" spans="1:15" x14ac:dyDescent="0.25">
      <c r="A456" s="84" t="s">
        <v>50</v>
      </c>
      <c r="B456" s="84" t="s">
        <v>67</v>
      </c>
      <c r="C456" s="84" t="s">
        <v>677</v>
      </c>
      <c r="D456" s="13">
        <v>178479.05</v>
      </c>
      <c r="E456" s="13">
        <v>376778.22</v>
      </c>
      <c r="F456" s="13">
        <v>447236.87</v>
      </c>
      <c r="G456" s="13">
        <v>614858.91</v>
      </c>
      <c r="H456" s="13">
        <v>912805.4</v>
      </c>
      <c r="I456" s="13">
        <v>484573.39</v>
      </c>
      <c r="J456" s="13">
        <v>405799.55</v>
      </c>
      <c r="K456" s="13">
        <v>736083.3</v>
      </c>
      <c r="L456" s="13">
        <v>126126.43</v>
      </c>
      <c r="M456" s="13">
        <v>402906.16</v>
      </c>
      <c r="N456" s="13">
        <v>269952.78999999998</v>
      </c>
      <c r="O456" s="13">
        <v>374677.37</v>
      </c>
    </row>
    <row r="457" spans="1:15" x14ac:dyDescent="0.25">
      <c r="A457" s="84" t="s">
        <v>50</v>
      </c>
      <c r="B457" s="84" t="s">
        <v>67</v>
      </c>
      <c r="C457" s="84" t="s">
        <v>1272</v>
      </c>
      <c r="D457" s="13">
        <v>525630.9</v>
      </c>
      <c r="E457" s="13">
        <v>279949.32</v>
      </c>
      <c r="F457" s="13">
        <v>494274.77</v>
      </c>
      <c r="G457" s="13">
        <v>432540.56</v>
      </c>
      <c r="H457" s="13">
        <v>677655</v>
      </c>
      <c r="I457" s="13">
        <v>607466.6</v>
      </c>
      <c r="J457" s="13">
        <v>906806.54</v>
      </c>
      <c r="K457" s="13">
        <v>382405.18</v>
      </c>
      <c r="L457" s="13">
        <v>741254.97</v>
      </c>
      <c r="M457" s="13">
        <v>301271.07</v>
      </c>
      <c r="N457" s="13">
        <v>323775.37</v>
      </c>
      <c r="O457" s="13">
        <v>313296.5</v>
      </c>
    </row>
    <row r="458" spans="1:15" x14ac:dyDescent="0.25">
      <c r="A458" s="84" t="s">
        <v>50</v>
      </c>
      <c r="B458" s="84" t="s">
        <v>67</v>
      </c>
      <c r="C458" s="84" t="s">
        <v>1273</v>
      </c>
      <c r="D458" s="13">
        <v>444536.51</v>
      </c>
      <c r="E458" s="13">
        <v>257173.13</v>
      </c>
      <c r="F458" s="13">
        <v>226752.11</v>
      </c>
      <c r="G458" s="13">
        <v>175655.97</v>
      </c>
      <c r="H458" s="13">
        <v>649942.25</v>
      </c>
      <c r="I458" s="13">
        <v>263317.61</v>
      </c>
      <c r="J458" s="13">
        <v>520785.06</v>
      </c>
      <c r="K458" s="13">
        <v>593014.66</v>
      </c>
      <c r="L458" s="13">
        <v>646864.02</v>
      </c>
      <c r="M458" s="13">
        <v>187252.93</v>
      </c>
      <c r="N458" s="13">
        <v>170595.85</v>
      </c>
      <c r="O458" s="13">
        <v>278742.46000000002</v>
      </c>
    </row>
    <row r="459" spans="1:15" x14ac:dyDescent="0.25">
      <c r="A459" s="84" t="s">
        <v>50</v>
      </c>
      <c r="B459" s="84" t="s">
        <v>67</v>
      </c>
      <c r="C459" s="84" t="s">
        <v>1274</v>
      </c>
      <c r="D459" s="13">
        <v>866227.79</v>
      </c>
      <c r="E459" s="13">
        <v>722469.79</v>
      </c>
      <c r="F459" s="13">
        <v>671247.8</v>
      </c>
      <c r="G459" s="13">
        <v>791879.61</v>
      </c>
      <c r="H459" s="13">
        <v>775148.76</v>
      </c>
      <c r="I459" s="13">
        <v>153912.84</v>
      </c>
      <c r="J459" s="13">
        <v>702058.89</v>
      </c>
      <c r="K459" s="13">
        <v>880468.77</v>
      </c>
      <c r="L459" s="13">
        <v>387216.42</v>
      </c>
      <c r="M459" s="13">
        <v>244123.19</v>
      </c>
      <c r="N459" s="13">
        <v>628299.18999999994</v>
      </c>
      <c r="O459" s="13">
        <v>880634.45</v>
      </c>
    </row>
    <row r="460" spans="1:15" x14ac:dyDescent="0.25">
      <c r="A460" s="84" t="s">
        <v>50</v>
      </c>
      <c r="B460" s="84" t="s">
        <v>67</v>
      </c>
      <c r="C460" s="84" t="s">
        <v>1275</v>
      </c>
      <c r="D460" s="13">
        <v>131440.78</v>
      </c>
      <c r="E460" s="13">
        <v>941562.9</v>
      </c>
      <c r="F460" s="13">
        <v>719571.7</v>
      </c>
      <c r="G460" s="13">
        <v>347361.21</v>
      </c>
      <c r="H460" s="13">
        <v>994847.83</v>
      </c>
      <c r="I460" s="13">
        <v>754309.78</v>
      </c>
      <c r="J460" s="13">
        <v>784492.56</v>
      </c>
      <c r="K460" s="13">
        <v>426868.17</v>
      </c>
      <c r="L460" s="13">
        <v>697739.9</v>
      </c>
      <c r="M460" s="13">
        <v>788661.41</v>
      </c>
      <c r="N460" s="13">
        <v>258014.37</v>
      </c>
      <c r="O460" s="13">
        <v>183533.55</v>
      </c>
    </row>
    <row r="461" spans="1:15" x14ac:dyDescent="0.25">
      <c r="A461" s="84" t="s">
        <v>50</v>
      </c>
      <c r="B461" s="84" t="s">
        <v>67</v>
      </c>
      <c r="C461" s="84" t="s">
        <v>1276</v>
      </c>
      <c r="D461" s="13">
        <v>123930.57</v>
      </c>
      <c r="E461" s="13">
        <v>550374.55000000005</v>
      </c>
      <c r="F461" s="13">
        <v>367806.7</v>
      </c>
      <c r="G461" s="13">
        <v>658334.14</v>
      </c>
      <c r="H461" s="13">
        <v>950211.15</v>
      </c>
      <c r="I461" s="13">
        <v>628101.65</v>
      </c>
      <c r="J461" s="13">
        <v>303351.28000000003</v>
      </c>
      <c r="K461" s="13">
        <v>996605.94</v>
      </c>
      <c r="L461" s="13">
        <v>437778.94</v>
      </c>
      <c r="M461" s="13">
        <v>581645.28</v>
      </c>
      <c r="N461" s="13">
        <v>331015.32</v>
      </c>
      <c r="O461" s="13">
        <v>834182.59</v>
      </c>
    </row>
    <row r="462" spans="1:15" x14ac:dyDescent="0.25">
      <c r="A462" s="84" t="s">
        <v>50</v>
      </c>
      <c r="B462" s="84" t="s">
        <v>67</v>
      </c>
      <c r="C462" s="84" t="s">
        <v>678</v>
      </c>
      <c r="D462" s="13">
        <v>419157.17</v>
      </c>
      <c r="E462" s="13">
        <v>306740.06</v>
      </c>
      <c r="F462" s="13">
        <v>459718.01</v>
      </c>
      <c r="G462" s="13">
        <v>654353.13</v>
      </c>
      <c r="H462" s="13">
        <v>401312.66</v>
      </c>
      <c r="I462" s="13">
        <v>462045.4</v>
      </c>
      <c r="J462" s="13">
        <v>518361.53</v>
      </c>
      <c r="K462" s="13">
        <v>963634.52</v>
      </c>
      <c r="L462" s="13">
        <v>988124.83</v>
      </c>
      <c r="M462" s="13">
        <v>193391.44</v>
      </c>
      <c r="N462" s="13">
        <v>460733.16</v>
      </c>
      <c r="O462" s="13">
        <v>223539.43</v>
      </c>
    </row>
    <row r="463" spans="1:15" x14ac:dyDescent="0.25">
      <c r="A463" s="84" t="s">
        <v>50</v>
      </c>
      <c r="B463" s="84" t="s">
        <v>67</v>
      </c>
      <c r="C463" s="84" t="s">
        <v>1277</v>
      </c>
      <c r="D463" s="13">
        <v>783102.2</v>
      </c>
      <c r="E463" s="13">
        <v>592593.28</v>
      </c>
      <c r="F463" s="13">
        <v>127502.23</v>
      </c>
      <c r="G463" s="13">
        <v>567163.73</v>
      </c>
      <c r="H463" s="13">
        <v>380001.74</v>
      </c>
      <c r="I463" s="13">
        <v>532266.51</v>
      </c>
      <c r="J463" s="13">
        <v>405509.58</v>
      </c>
      <c r="K463" s="13">
        <v>593649.87</v>
      </c>
      <c r="L463" s="13">
        <v>697325.6</v>
      </c>
      <c r="M463" s="13">
        <v>436860.57</v>
      </c>
      <c r="N463" s="13">
        <v>211187.51</v>
      </c>
      <c r="O463" s="13">
        <v>894760.55</v>
      </c>
    </row>
    <row r="464" spans="1:15" x14ac:dyDescent="0.25">
      <c r="A464" s="84" t="s">
        <v>50</v>
      </c>
      <c r="B464" s="84" t="s">
        <v>67</v>
      </c>
      <c r="C464" s="84" t="s">
        <v>1278</v>
      </c>
      <c r="D464" s="13">
        <v>738248.31</v>
      </c>
      <c r="E464" s="13">
        <v>344569.45</v>
      </c>
      <c r="F464" s="13">
        <v>867342.6</v>
      </c>
      <c r="G464" s="13">
        <v>217455.51</v>
      </c>
      <c r="H464" s="13">
        <v>467864.44</v>
      </c>
      <c r="I464" s="13">
        <v>730829.49</v>
      </c>
      <c r="J464" s="13">
        <v>417041.66</v>
      </c>
      <c r="K464" s="13">
        <v>458239.79</v>
      </c>
      <c r="L464" s="13">
        <v>401686.02</v>
      </c>
      <c r="M464" s="13">
        <v>840341.81</v>
      </c>
      <c r="N464" s="13">
        <v>819896.35</v>
      </c>
      <c r="O464" s="13">
        <v>231216.68</v>
      </c>
    </row>
    <row r="465" spans="1:15" x14ac:dyDescent="0.25">
      <c r="A465" s="84" t="s">
        <v>50</v>
      </c>
      <c r="B465" s="84" t="s">
        <v>67</v>
      </c>
      <c r="C465" s="84" t="s">
        <v>1279</v>
      </c>
      <c r="D465" s="13">
        <v>558127.66</v>
      </c>
      <c r="E465" s="13">
        <v>386488.46</v>
      </c>
      <c r="F465" s="13">
        <v>968519.05</v>
      </c>
      <c r="G465" s="13">
        <v>747087.52</v>
      </c>
      <c r="H465" s="13">
        <v>534780.81999999995</v>
      </c>
      <c r="I465" s="13">
        <v>873870.3</v>
      </c>
      <c r="J465" s="13">
        <v>115974.96</v>
      </c>
      <c r="K465" s="13">
        <v>890153.56</v>
      </c>
      <c r="L465" s="13">
        <v>832704.63</v>
      </c>
      <c r="M465" s="13">
        <v>805928.04</v>
      </c>
      <c r="N465" s="13">
        <v>392841.49</v>
      </c>
      <c r="O465" s="13">
        <v>512820.46</v>
      </c>
    </row>
    <row r="466" spans="1:15" x14ac:dyDescent="0.25">
      <c r="A466" s="84" t="s">
        <v>50</v>
      </c>
      <c r="B466" s="84" t="s">
        <v>67</v>
      </c>
      <c r="C466" s="84" t="s">
        <v>1280</v>
      </c>
      <c r="D466" s="13">
        <v>260400.8</v>
      </c>
      <c r="E466" s="13">
        <v>111787.64</v>
      </c>
      <c r="F466" s="13">
        <v>669092.27</v>
      </c>
      <c r="G466" s="13">
        <v>351334.71</v>
      </c>
      <c r="H466" s="13">
        <v>433867.03</v>
      </c>
      <c r="I466" s="13">
        <v>304047.34999999998</v>
      </c>
      <c r="J466" s="13">
        <v>278772.23</v>
      </c>
      <c r="K466" s="13">
        <v>133258.25</v>
      </c>
      <c r="L466" s="13">
        <v>766580.74</v>
      </c>
      <c r="M466" s="13">
        <v>999814.5</v>
      </c>
      <c r="N466" s="13">
        <v>143502.68</v>
      </c>
      <c r="O466" s="13">
        <v>568124.19999999995</v>
      </c>
    </row>
    <row r="467" spans="1:15" x14ac:dyDescent="0.25">
      <c r="A467" s="84" t="s">
        <v>50</v>
      </c>
      <c r="B467" s="84" t="s">
        <v>67</v>
      </c>
      <c r="C467" s="84" t="s">
        <v>1281</v>
      </c>
      <c r="D467" s="13">
        <v>293934.39</v>
      </c>
      <c r="E467" s="13">
        <v>210426.74</v>
      </c>
      <c r="F467" s="13">
        <v>204909.94</v>
      </c>
      <c r="G467" s="13">
        <v>998801.88</v>
      </c>
      <c r="H467" s="13">
        <v>123741.52</v>
      </c>
      <c r="I467" s="13">
        <v>677923.98</v>
      </c>
      <c r="J467" s="13">
        <v>319068.98</v>
      </c>
      <c r="K467" s="13">
        <v>850676.75</v>
      </c>
      <c r="L467" s="13">
        <v>117395.17</v>
      </c>
      <c r="M467" s="13">
        <v>409919.69</v>
      </c>
      <c r="N467" s="13">
        <v>296988.43</v>
      </c>
      <c r="O467" s="13">
        <v>127702.54</v>
      </c>
    </row>
    <row r="468" spans="1:15" x14ac:dyDescent="0.25">
      <c r="A468" s="84" t="s">
        <v>50</v>
      </c>
      <c r="B468" s="84" t="s">
        <v>67</v>
      </c>
      <c r="C468" s="84" t="s">
        <v>1282</v>
      </c>
      <c r="D468" s="13">
        <v>950667.6</v>
      </c>
      <c r="E468" s="13">
        <v>735552.04</v>
      </c>
      <c r="F468" s="13">
        <v>818578.43</v>
      </c>
      <c r="G468" s="13">
        <v>921243.56</v>
      </c>
      <c r="H468" s="13">
        <v>345130.84</v>
      </c>
      <c r="I468" s="13">
        <v>651490.42000000004</v>
      </c>
      <c r="J468" s="13">
        <v>304040.19</v>
      </c>
      <c r="K468" s="13">
        <v>738538.91</v>
      </c>
      <c r="L468" s="13">
        <v>523866.59</v>
      </c>
      <c r="M468" s="13">
        <v>810346.14</v>
      </c>
      <c r="N468" s="13">
        <v>943290.95</v>
      </c>
      <c r="O468" s="13">
        <v>530970.76</v>
      </c>
    </row>
    <row r="469" spans="1:15" x14ac:dyDescent="0.25">
      <c r="A469" s="84" t="s">
        <v>50</v>
      </c>
      <c r="B469" s="84" t="s">
        <v>67</v>
      </c>
      <c r="C469" s="84" t="s">
        <v>1283</v>
      </c>
      <c r="D469" s="13">
        <v>683130.23</v>
      </c>
      <c r="E469" s="13">
        <v>270366.90999999997</v>
      </c>
      <c r="F469" s="13">
        <v>553626.76</v>
      </c>
      <c r="G469" s="13">
        <v>570105.53</v>
      </c>
      <c r="H469" s="13">
        <v>591172.06000000006</v>
      </c>
      <c r="I469" s="13">
        <v>819219.56</v>
      </c>
      <c r="J469" s="13">
        <v>334996.94</v>
      </c>
      <c r="K469" s="13">
        <v>127271.09</v>
      </c>
      <c r="L469" s="13">
        <v>270364.03999999998</v>
      </c>
      <c r="M469" s="13">
        <v>717930.92</v>
      </c>
      <c r="N469" s="13">
        <v>983915.78</v>
      </c>
      <c r="O469" s="13">
        <v>297844.96000000002</v>
      </c>
    </row>
    <row r="470" spans="1:15" x14ac:dyDescent="0.25">
      <c r="A470" s="84" t="s">
        <v>50</v>
      </c>
      <c r="B470" s="84" t="s">
        <v>67</v>
      </c>
      <c r="C470" s="84" t="s">
        <v>1284</v>
      </c>
      <c r="D470" s="13">
        <v>167126.85999999999</v>
      </c>
      <c r="E470" s="13">
        <v>839818.72</v>
      </c>
      <c r="F470" s="13">
        <v>648049.41</v>
      </c>
      <c r="G470" s="13">
        <v>342957.61</v>
      </c>
      <c r="H470" s="13">
        <v>786922.25</v>
      </c>
      <c r="I470" s="13">
        <v>823389.12</v>
      </c>
      <c r="J470" s="13">
        <v>637186.32999999996</v>
      </c>
      <c r="K470" s="13">
        <v>737000.78</v>
      </c>
      <c r="L470" s="13">
        <v>755447.01</v>
      </c>
      <c r="M470" s="13">
        <v>793662.72</v>
      </c>
      <c r="N470" s="13">
        <v>127106.21</v>
      </c>
      <c r="O470" s="13">
        <v>868388.32</v>
      </c>
    </row>
    <row r="471" spans="1:15" x14ac:dyDescent="0.25">
      <c r="A471" s="84" t="s">
        <v>50</v>
      </c>
      <c r="B471" s="84" t="s">
        <v>67</v>
      </c>
      <c r="C471" s="84" t="s">
        <v>679</v>
      </c>
      <c r="D471" s="13">
        <v>790982.55</v>
      </c>
      <c r="E471" s="13">
        <v>476194.75</v>
      </c>
      <c r="F471" s="13">
        <v>377948.58</v>
      </c>
      <c r="G471" s="13">
        <v>225808.32</v>
      </c>
      <c r="H471" s="13">
        <v>802938.17</v>
      </c>
      <c r="I471" s="13">
        <v>325112.65999999997</v>
      </c>
      <c r="J471" s="13">
        <v>506948.13</v>
      </c>
      <c r="K471" s="13">
        <v>577523.32999999996</v>
      </c>
      <c r="L471" s="13">
        <v>483168.54</v>
      </c>
      <c r="M471" s="13">
        <v>128101.36</v>
      </c>
      <c r="N471" s="13">
        <v>720833.75</v>
      </c>
      <c r="O471" s="13">
        <v>739471.35999999999</v>
      </c>
    </row>
    <row r="472" spans="1:15" x14ac:dyDescent="0.25">
      <c r="A472" s="84" t="s">
        <v>50</v>
      </c>
      <c r="B472" s="84" t="s">
        <v>67</v>
      </c>
      <c r="C472" s="84" t="s">
        <v>1285</v>
      </c>
      <c r="D472" s="13">
        <v>873456.48</v>
      </c>
      <c r="E472" s="13">
        <v>938878.72</v>
      </c>
      <c r="F472" s="13">
        <v>112091.38</v>
      </c>
      <c r="G472" s="13">
        <v>190484.87</v>
      </c>
      <c r="H472" s="13">
        <v>347065.79</v>
      </c>
      <c r="I472" s="13">
        <v>350058.69</v>
      </c>
      <c r="J472" s="13">
        <v>878500.49</v>
      </c>
      <c r="K472" s="13">
        <v>728672.8</v>
      </c>
      <c r="L472" s="13">
        <v>716579.39</v>
      </c>
      <c r="M472" s="13">
        <v>280588.77</v>
      </c>
      <c r="N472" s="13">
        <v>367015.88</v>
      </c>
      <c r="O472" s="13">
        <v>559711.23</v>
      </c>
    </row>
    <row r="473" spans="1:15" x14ac:dyDescent="0.25">
      <c r="A473" s="84" t="s">
        <v>50</v>
      </c>
      <c r="B473" s="84" t="s">
        <v>67</v>
      </c>
      <c r="C473" s="84" t="s">
        <v>1286</v>
      </c>
      <c r="D473" s="13">
        <v>587822.74</v>
      </c>
      <c r="E473" s="13">
        <v>439406.58</v>
      </c>
      <c r="F473" s="13">
        <v>666380.92000000004</v>
      </c>
      <c r="G473" s="13">
        <v>844762.64</v>
      </c>
      <c r="H473" s="13">
        <v>257598.67</v>
      </c>
      <c r="I473" s="13">
        <v>153009.78</v>
      </c>
      <c r="J473" s="13">
        <v>854818</v>
      </c>
      <c r="K473" s="13">
        <v>121771.99</v>
      </c>
      <c r="L473" s="13">
        <v>980620.27</v>
      </c>
      <c r="M473" s="13">
        <v>493291.68</v>
      </c>
      <c r="N473" s="13">
        <v>803065.58</v>
      </c>
      <c r="O473" s="13">
        <v>757446.64</v>
      </c>
    </row>
    <row r="474" spans="1:15" x14ac:dyDescent="0.25">
      <c r="A474" s="84" t="s">
        <v>50</v>
      </c>
      <c r="B474" s="84" t="s">
        <v>67</v>
      </c>
      <c r="C474" s="84" t="s">
        <v>1287</v>
      </c>
      <c r="D474" s="13">
        <v>307553.15999999997</v>
      </c>
      <c r="E474" s="13">
        <v>769157.54</v>
      </c>
      <c r="F474" s="13">
        <v>662072.51</v>
      </c>
      <c r="G474" s="13">
        <v>127539.85</v>
      </c>
      <c r="H474" s="13">
        <v>439049.93</v>
      </c>
      <c r="I474" s="13">
        <v>176626.24</v>
      </c>
      <c r="J474" s="13">
        <v>677395.04</v>
      </c>
      <c r="K474" s="13">
        <v>549586.6</v>
      </c>
      <c r="L474" s="13">
        <v>523391.06</v>
      </c>
      <c r="M474" s="13">
        <v>888550.36</v>
      </c>
      <c r="N474" s="13">
        <v>210347.32</v>
      </c>
      <c r="O474" s="13">
        <v>492865.41</v>
      </c>
    </row>
    <row r="475" spans="1:15" x14ac:dyDescent="0.25">
      <c r="A475" s="84" t="s">
        <v>50</v>
      </c>
      <c r="B475" s="84" t="s">
        <v>67</v>
      </c>
      <c r="C475" s="84" t="s">
        <v>1288</v>
      </c>
      <c r="D475" s="13">
        <v>948373.61</v>
      </c>
      <c r="E475" s="13">
        <v>280417.19</v>
      </c>
      <c r="F475" s="13">
        <v>281259</v>
      </c>
      <c r="G475" s="13">
        <v>180667.63</v>
      </c>
      <c r="H475" s="13">
        <v>955888.94</v>
      </c>
      <c r="I475" s="13">
        <v>265200.19</v>
      </c>
      <c r="J475" s="13">
        <v>282111.07</v>
      </c>
      <c r="K475" s="13">
        <v>131392.01999999999</v>
      </c>
      <c r="L475" s="13">
        <v>528667.98</v>
      </c>
      <c r="M475" s="13">
        <v>949924.44</v>
      </c>
      <c r="N475" s="13">
        <v>190369.63</v>
      </c>
      <c r="O475" s="13">
        <v>783531.86</v>
      </c>
    </row>
    <row r="476" spans="1:15" x14ac:dyDescent="0.25">
      <c r="A476" s="84" t="s">
        <v>50</v>
      </c>
      <c r="B476" s="84" t="s">
        <v>67</v>
      </c>
      <c r="C476" s="84" t="s">
        <v>1289</v>
      </c>
      <c r="D476" s="13">
        <v>641362.21</v>
      </c>
      <c r="E476" s="13">
        <v>240115.59</v>
      </c>
      <c r="F476" s="13">
        <v>353687.3</v>
      </c>
      <c r="G476" s="13">
        <v>568542.32999999996</v>
      </c>
      <c r="H476" s="13">
        <v>805863.16</v>
      </c>
      <c r="I476" s="13">
        <v>165392.79</v>
      </c>
      <c r="J476" s="13">
        <v>236293.94</v>
      </c>
      <c r="K476" s="13">
        <v>955198.14</v>
      </c>
      <c r="L476" s="13">
        <v>957856.65</v>
      </c>
      <c r="M476" s="13">
        <v>895305.15</v>
      </c>
      <c r="N476" s="13">
        <v>268653.46000000002</v>
      </c>
      <c r="O476" s="13">
        <v>796688.5</v>
      </c>
    </row>
    <row r="477" spans="1:15" x14ac:dyDescent="0.25">
      <c r="A477" s="84" t="s">
        <v>50</v>
      </c>
      <c r="B477" s="84" t="s">
        <v>67</v>
      </c>
      <c r="C477" s="84" t="s">
        <v>1290</v>
      </c>
      <c r="D477" s="13">
        <v>913767.09</v>
      </c>
      <c r="E477" s="13">
        <v>662752.18000000005</v>
      </c>
      <c r="F477" s="13">
        <v>905574.16</v>
      </c>
      <c r="G477" s="13">
        <v>132908.01999999999</v>
      </c>
      <c r="H477" s="13">
        <v>661897.11</v>
      </c>
      <c r="I477" s="13">
        <v>919933.82</v>
      </c>
      <c r="J477" s="13">
        <v>711934.25</v>
      </c>
      <c r="K477" s="13">
        <v>263770.81</v>
      </c>
      <c r="L477" s="13">
        <v>873545.43</v>
      </c>
      <c r="M477" s="13">
        <v>906517.06</v>
      </c>
      <c r="N477" s="13">
        <v>809439.27</v>
      </c>
      <c r="O477" s="13">
        <v>420939.28</v>
      </c>
    </row>
    <row r="478" spans="1:15" x14ac:dyDescent="0.25">
      <c r="A478" s="84" t="s">
        <v>50</v>
      </c>
      <c r="B478" s="84" t="s">
        <v>67</v>
      </c>
      <c r="C478" s="84" t="s">
        <v>1291</v>
      </c>
      <c r="D478" s="13">
        <v>116469.64</v>
      </c>
      <c r="E478" s="13">
        <v>554928.88</v>
      </c>
      <c r="F478" s="13">
        <v>201935.31</v>
      </c>
      <c r="G478" s="13">
        <v>369056.79</v>
      </c>
      <c r="H478" s="13">
        <v>711829.23</v>
      </c>
      <c r="I478" s="13">
        <v>146835.76</v>
      </c>
      <c r="J478" s="13">
        <v>934873.14</v>
      </c>
      <c r="K478" s="13">
        <v>511247.71</v>
      </c>
      <c r="L478" s="13">
        <v>271770.17</v>
      </c>
      <c r="M478" s="13">
        <v>937444.79</v>
      </c>
      <c r="N478" s="13">
        <v>779803.61</v>
      </c>
      <c r="O478" s="13">
        <v>172977.86</v>
      </c>
    </row>
    <row r="479" spans="1:15" x14ac:dyDescent="0.25">
      <c r="A479" s="84" t="s">
        <v>50</v>
      </c>
      <c r="B479" s="84" t="s">
        <v>67</v>
      </c>
      <c r="C479" s="84" t="s">
        <v>1292</v>
      </c>
      <c r="D479" s="13">
        <v>656655.28</v>
      </c>
      <c r="E479" s="13">
        <v>227278.3</v>
      </c>
      <c r="F479" s="13">
        <v>156149.54</v>
      </c>
      <c r="G479" s="13">
        <v>513016.49</v>
      </c>
      <c r="H479" s="13">
        <v>865148.05</v>
      </c>
      <c r="I479" s="13">
        <v>216283.96</v>
      </c>
      <c r="J479" s="13">
        <v>926090.79</v>
      </c>
      <c r="K479" s="13">
        <v>704237.21</v>
      </c>
      <c r="L479" s="13">
        <v>401857.38</v>
      </c>
      <c r="M479" s="13">
        <v>185084.97</v>
      </c>
      <c r="N479" s="13">
        <v>723100.59</v>
      </c>
      <c r="O479" s="13">
        <v>578788.34</v>
      </c>
    </row>
    <row r="480" spans="1:15" x14ac:dyDescent="0.25">
      <c r="A480" s="84" t="s">
        <v>50</v>
      </c>
      <c r="B480" s="84" t="s">
        <v>67</v>
      </c>
      <c r="C480" s="84" t="s">
        <v>1293</v>
      </c>
      <c r="D480" s="13">
        <v>458513</v>
      </c>
      <c r="E480" s="13">
        <v>676721.63</v>
      </c>
      <c r="F480" s="13">
        <v>307020.86</v>
      </c>
      <c r="G480" s="13">
        <v>813600.87</v>
      </c>
      <c r="H480" s="13">
        <v>288458.23</v>
      </c>
      <c r="I480" s="13">
        <v>490954.96</v>
      </c>
      <c r="J480" s="13">
        <v>112392.71</v>
      </c>
      <c r="K480" s="13">
        <v>116075.81</v>
      </c>
      <c r="L480" s="13">
        <v>492369.33</v>
      </c>
      <c r="M480" s="13">
        <v>849789.76</v>
      </c>
      <c r="N480" s="13">
        <v>775192.74</v>
      </c>
      <c r="O480" s="13">
        <v>188317.32</v>
      </c>
    </row>
    <row r="481" spans="1:15" x14ac:dyDescent="0.25">
      <c r="A481" s="84" t="s">
        <v>50</v>
      </c>
      <c r="B481" s="84" t="s">
        <v>67</v>
      </c>
      <c r="C481" s="84" t="s">
        <v>1294</v>
      </c>
      <c r="D481" s="13">
        <v>209015.64</v>
      </c>
      <c r="E481" s="13">
        <v>692772.37</v>
      </c>
      <c r="F481" s="13">
        <v>273086.8</v>
      </c>
      <c r="G481" s="13">
        <v>334041.31</v>
      </c>
      <c r="H481" s="13">
        <v>913181.2</v>
      </c>
      <c r="I481" s="13">
        <v>724739.93</v>
      </c>
      <c r="J481" s="13">
        <v>271876.52</v>
      </c>
      <c r="K481" s="13">
        <v>301819.83</v>
      </c>
      <c r="L481" s="13">
        <v>672384.27</v>
      </c>
      <c r="M481" s="13">
        <v>180857.64</v>
      </c>
      <c r="N481" s="13">
        <v>789510.31</v>
      </c>
      <c r="O481" s="13">
        <v>753890.4</v>
      </c>
    </row>
    <row r="482" spans="1:15" x14ac:dyDescent="0.25">
      <c r="A482" s="84" t="s">
        <v>50</v>
      </c>
      <c r="B482" s="84" t="s">
        <v>67</v>
      </c>
      <c r="C482" s="84" t="s">
        <v>1295</v>
      </c>
      <c r="D482" s="13">
        <v>492788.92</v>
      </c>
      <c r="E482" s="13">
        <v>540617.6</v>
      </c>
      <c r="F482" s="13">
        <v>168154.89</v>
      </c>
      <c r="G482" s="13">
        <v>437545.89</v>
      </c>
      <c r="H482" s="13">
        <v>863328.35</v>
      </c>
      <c r="I482" s="13">
        <v>162104.54</v>
      </c>
      <c r="J482" s="13">
        <v>364427.38</v>
      </c>
      <c r="K482" s="13">
        <v>358835.63</v>
      </c>
      <c r="L482" s="13">
        <v>211148.28</v>
      </c>
      <c r="M482" s="13">
        <v>548101.01</v>
      </c>
      <c r="N482" s="13">
        <v>760990.39</v>
      </c>
      <c r="O482" s="13">
        <v>661323.55000000005</v>
      </c>
    </row>
    <row r="483" spans="1:15" x14ac:dyDescent="0.25">
      <c r="A483" s="84" t="s">
        <v>50</v>
      </c>
      <c r="B483" s="84" t="s">
        <v>67</v>
      </c>
      <c r="C483" s="84" t="s">
        <v>1296</v>
      </c>
      <c r="D483" s="13">
        <v>877197.49</v>
      </c>
      <c r="E483" s="13">
        <v>433284.39</v>
      </c>
      <c r="F483" s="13">
        <v>249764.39</v>
      </c>
      <c r="G483" s="13">
        <v>634614.48</v>
      </c>
      <c r="H483" s="13">
        <v>847561.63</v>
      </c>
      <c r="I483" s="13">
        <v>665911.24</v>
      </c>
      <c r="J483" s="13">
        <v>793171.97</v>
      </c>
      <c r="K483" s="13">
        <v>262420.14</v>
      </c>
      <c r="L483" s="13">
        <v>800949.52</v>
      </c>
      <c r="M483" s="13">
        <v>312031.65999999997</v>
      </c>
      <c r="N483" s="13">
        <v>472389.14</v>
      </c>
      <c r="O483" s="13">
        <v>619736.18000000005</v>
      </c>
    </row>
    <row r="484" spans="1:15" x14ac:dyDescent="0.25">
      <c r="A484" s="84" t="s">
        <v>50</v>
      </c>
      <c r="B484" s="84" t="s">
        <v>67</v>
      </c>
      <c r="C484" s="84" t="s">
        <v>1297</v>
      </c>
      <c r="D484" s="13">
        <v>269755.24</v>
      </c>
      <c r="E484" s="13">
        <v>491022.7</v>
      </c>
      <c r="F484" s="13">
        <v>462370.12</v>
      </c>
      <c r="G484" s="13">
        <v>989953.18</v>
      </c>
      <c r="H484" s="13">
        <v>488389.64</v>
      </c>
      <c r="I484" s="13">
        <v>459023.01</v>
      </c>
      <c r="J484" s="13">
        <v>306665.84000000003</v>
      </c>
      <c r="K484" s="13">
        <v>275378.69</v>
      </c>
      <c r="L484" s="13">
        <v>901034.63</v>
      </c>
      <c r="M484" s="13">
        <v>609719.96</v>
      </c>
      <c r="N484" s="13">
        <v>194650.11</v>
      </c>
      <c r="O484" s="13">
        <v>648217.13</v>
      </c>
    </row>
    <row r="485" spans="1:15" x14ac:dyDescent="0.25">
      <c r="A485" s="84" t="s">
        <v>50</v>
      </c>
      <c r="B485" s="84" t="s">
        <v>67</v>
      </c>
      <c r="C485" s="84" t="s">
        <v>1298</v>
      </c>
      <c r="D485" s="13">
        <v>472476.55</v>
      </c>
      <c r="E485" s="13">
        <v>808688.51</v>
      </c>
      <c r="F485" s="13">
        <v>264382</v>
      </c>
      <c r="G485" s="13">
        <v>396784.17</v>
      </c>
      <c r="H485" s="13">
        <v>231825.16</v>
      </c>
      <c r="I485" s="13">
        <v>717970.18</v>
      </c>
      <c r="J485" s="13">
        <v>631929.02</v>
      </c>
      <c r="K485" s="13">
        <v>734253.7</v>
      </c>
      <c r="L485" s="13">
        <v>649757.34</v>
      </c>
      <c r="M485" s="13">
        <v>730113.37</v>
      </c>
      <c r="N485" s="13">
        <v>615936.6</v>
      </c>
      <c r="O485" s="13">
        <v>733938.8</v>
      </c>
    </row>
    <row r="486" spans="1:15" x14ac:dyDescent="0.25">
      <c r="A486" s="84" t="s">
        <v>50</v>
      </c>
      <c r="B486" s="84" t="s">
        <v>67</v>
      </c>
      <c r="C486" s="84" t="s">
        <v>1299</v>
      </c>
      <c r="D486" s="13">
        <v>619636.71</v>
      </c>
      <c r="E486" s="13">
        <v>868860.99</v>
      </c>
      <c r="F486" s="13">
        <v>628021.69999999995</v>
      </c>
      <c r="G486" s="13">
        <v>361006.76</v>
      </c>
      <c r="H486" s="13">
        <v>173761.56</v>
      </c>
      <c r="I486" s="13">
        <v>837349.05</v>
      </c>
      <c r="J486" s="13">
        <v>755573.44</v>
      </c>
      <c r="K486" s="13">
        <v>493385.14</v>
      </c>
      <c r="L486" s="13">
        <v>371090.85</v>
      </c>
      <c r="M486" s="13">
        <v>524887.59</v>
      </c>
      <c r="N486" s="13">
        <v>967315.8</v>
      </c>
      <c r="O486" s="13">
        <v>236694.57</v>
      </c>
    </row>
    <row r="487" spans="1:15" x14ac:dyDescent="0.25">
      <c r="A487" s="84" t="s">
        <v>50</v>
      </c>
      <c r="B487" s="84" t="s">
        <v>157</v>
      </c>
      <c r="C487" s="84" t="s">
        <v>706</v>
      </c>
      <c r="D487" s="13">
        <v>910265.9</v>
      </c>
      <c r="E487" s="13">
        <v>123005.14</v>
      </c>
      <c r="F487" s="13">
        <v>195266.35</v>
      </c>
      <c r="G487" s="13">
        <v>589134.69999999995</v>
      </c>
      <c r="H487" s="13">
        <v>125428.59</v>
      </c>
      <c r="I487" s="13">
        <v>483836.14</v>
      </c>
      <c r="J487" s="13">
        <v>958829.98</v>
      </c>
      <c r="K487" s="13">
        <v>616535.78</v>
      </c>
      <c r="L487" s="13">
        <v>459846.24</v>
      </c>
      <c r="M487" s="13">
        <v>632248.54</v>
      </c>
      <c r="N487" s="13">
        <v>562471.31000000006</v>
      </c>
      <c r="O487" s="13">
        <v>900405</v>
      </c>
    </row>
    <row r="488" spans="1:15" x14ac:dyDescent="0.25">
      <c r="A488" s="84" t="s">
        <v>50</v>
      </c>
      <c r="B488" s="84" t="s">
        <v>157</v>
      </c>
      <c r="C488" s="84" t="s">
        <v>1300</v>
      </c>
      <c r="D488" s="13">
        <v>860535.45</v>
      </c>
      <c r="E488" s="13">
        <v>830482.1</v>
      </c>
      <c r="F488" s="13">
        <v>501225.7</v>
      </c>
      <c r="G488" s="13">
        <v>651571.66</v>
      </c>
      <c r="H488" s="13">
        <v>675281.59</v>
      </c>
      <c r="I488" s="13">
        <v>248823</v>
      </c>
      <c r="J488" s="13">
        <v>362338.82</v>
      </c>
      <c r="K488" s="13">
        <v>853480.21</v>
      </c>
      <c r="L488" s="13">
        <v>658179.97</v>
      </c>
      <c r="M488" s="13">
        <v>846742.31</v>
      </c>
      <c r="N488" s="13">
        <v>857847.95</v>
      </c>
      <c r="O488" s="13">
        <v>928088.02</v>
      </c>
    </row>
    <row r="489" spans="1:15" x14ac:dyDescent="0.25">
      <c r="A489" s="84" t="s">
        <v>50</v>
      </c>
      <c r="B489" s="84" t="s">
        <v>157</v>
      </c>
      <c r="C489" s="84" t="s">
        <v>680</v>
      </c>
      <c r="D489" s="13">
        <v>585007.53</v>
      </c>
      <c r="E489" s="13">
        <v>733874.23</v>
      </c>
      <c r="F489" s="13">
        <v>793591.76</v>
      </c>
      <c r="G489" s="13">
        <v>263400.86</v>
      </c>
      <c r="H489" s="13">
        <v>921095.23</v>
      </c>
      <c r="I489" s="13">
        <v>781943.81</v>
      </c>
      <c r="J489" s="13">
        <v>596680.81000000006</v>
      </c>
      <c r="K489" s="13">
        <v>541890.31000000006</v>
      </c>
      <c r="L489" s="13">
        <v>370273.37</v>
      </c>
      <c r="M489" s="13">
        <v>824814.66</v>
      </c>
      <c r="N489" s="13">
        <v>377048.5</v>
      </c>
      <c r="O489" s="13">
        <v>584825.78</v>
      </c>
    </row>
    <row r="490" spans="1:15" x14ac:dyDescent="0.25">
      <c r="A490" s="84" t="s">
        <v>50</v>
      </c>
      <c r="B490" s="84" t="s">
        <v>157</v>
      </c>
      <c r="C490" s="84" t="s">
        <v>1301</v>
      </c>
      <c r="D490" s="13">
        <v>748987.95</v>
      </c>
      <c r="E490" s="13">
        <v>784353.81</v>
      </c>
      <c r="F490" s="13">
        <v>846420.99</v>
      </c>
      <c r="G490" s="13">
        <v>975994.06</v>
      </c>
      <c r="H490" s="13">
        <v>307451.71000000002</v>
      </c>
      <c r="I490" s="13">
        <v>999647.28</v>
      </c>
      <c r="J490" s="13">
        <v>902731.13</v>
      </c>
      <c r="K490" s="13">
        <v>471429.34</v>
      </c>
      <c r="L490" s="13">
        <v>674924.31</v>
      </c>
      <c r="M490" s="13">
        <v>689154.34</v>
      </c>
      <c r="N490" s="13">
        <v>114972.17</v>
      </c>
      <c r="O490" s="13">
        <v>980061.83</v>
      </c>
    </row>
    <row r="491" spans="1:15" x14ac:dyDescent="0.25">
      <c r="A491" s="84" t="s">
        <v>50</v>
      </c>
      <c r="B491" s="84" t="s">
        <v>157</v>
      </c>
      <c r="C491" s="84" t="s">
        <v>1302</v>
      </c>
      <c r="D491" s="13">
        <v>839996.18</v>
      </c>
      <c r="E491" s="13">
        <v>390592.63</v>
      </c>
      <c r="F491" s="13">
        <v>666514.99</v>
      </c>
      <c r="G491" s="13">
        <v>955922.91</v>
      </c>
      <c r="H491" s="13">
        <v>978246.51</v>
      </c>
      <c r="I491" s="13">
        <v>848085.93</v>
      </c>
      <c r="J491" s="13">
        <v>629672.68000000005</v>
      </c>
      <c r="K491" s="13">
        <v>860613.85</v>
      </c>
      <c r="L491" s="13">
        <v>169576.76</v>
      </c>
      <c r="M491" s="13">
        <v>229739.33</v>
      </c>
      <c r="N491" s="13">
        <v>203049.19</v>
      </c>
      <c r="O491" s="13">
        <v>638368.38</v>
      </c>
    </row>
    <row r="492" spans="1:15" x14ac:dyDescent="0.25">
      <c r="A492" s="84" t="s">
        <v>50</v>
      </c>
      <c r="B492" s="84" t="s">
        <v>157</v>
      </c>
      <c r="C492" s="84" t="s">
        <v>681</v>
      </c>
      <c r="D492" s="13">
        <v>538896.97</v>
      </c>
      <c r="E492" s="13">
        <v>285271.34999999998</v>
      </c>
      <c r="F492" s="13">
        <v>409372.29</v>
      </c>
      <c r="G492" s="13">
        <v>784776.98</v>
      </c>
      <c r="H492" s="13">
        <v>463219.31</v>
      </c>
      <c r="I492" s="13">
        <v>397940.02</v>
      </c>
      <c r="J492" s="13">
        <v>421471.2</v>
      </c>
      <c r="K492" s="13">
        <v>578783.98</v>
      </c>
      <c r="L492" s="13">
        <v>702724.76</v>
      </c>
      <c r="M492" s="13">
        <v>494656.06</v>
      </c>
      <c r="N492" s="13">
        <v>191451.43</v>
      </c>
      <c r="O492" s="13">
        <v>527834.07999999996</v>
      </c>
    </row>
    <row r="493" spans="1:15" x14ac:dyDescent="0.25">
      <c r="A493" s="84" t="s">
        <v>50</v>
      </c>
      <c r="B493" s="84" t="s">
        <v>157</v>
      </c>
      <c r="C493" s="84" t="s">
        <v>1303</v>
      </c>
      <c r="D493" s="13">
        <v>278680.95</v>
      </c>
      <c r="E493" s="13">
        <v>344884.95</v>
      </c>
      <c r="F493" s="13">
        <v>358715.41</v>
      </c>
      <c r="G493" s="13">
        <v>748655.2</v>
      </c>
      <c r="H493" s="13">
        <v>733079.8</v>
      </c>
      <c r="I493" s="13">
        <v>714333.19</v>
      </c>
      <c r="J493" s="13">
        <v>506120.35</v>
      </c>
      <c r="K493" s="13">
        <v>730461.26</v>
      </c>
      <c r="L493" s="13">
        <v>387477.97</v>
      </c>
      <c r="M493" s="13">
        <v>240875.22</v>
      </c>
      <c r="N493" s="13">
        <v>344381.91</v>
      </c>
      <c r="O493" s="13">
        <v>968073.16</v>
      </c>
    </row>
    <row r="494" spans="1:15" x14ac:dyDescent="0.25">
      <c r="A494" s="84" t="s">
        <v>50</v>
      </c>
      <c r="B494" s="84" t="s">
        <v>157</v>
      </c>
      <c r="C494" s="84" t="s">
        <v>1304</v>
      </c>
      <c r="D494" s="13">
        <v>579440.71</v>
      </c>
      <c r="E494" s="13">
        <v>881040.19</v>
      </c>
      <c r="F494" s="13">
        <v>475433.99</v>
      </c>
      <c r="G494" s="13">
        <v>229159.49</v>
      </c>
      <c r="H494" s="13">
        <v>443134.5</v>
      </c>
      <c r="I494" s="13">
        <v>693214.95</v>
      </c>
      <c r="J494" s="13">
        <v>785237.05</v>
      </c>
      <c r="K494" s="13">
        <v>259829.97</v>
      </c>
      <c r="L494" s="13">
        <v>913073.3</v>
      </c>
      <c r="M494" s="13">
        <v>273521.96000000002</v>
      </c>
      <c r="N494" s="13">
        <v>263774.53999999998</v>
      </c>
      <c r="O494" s="13">
        <v>367314.5</v>
      </c>
    </row>
    <row r="495" spans="1:15" x14ac:dyDescent="0.25">
      <c r="A495" s="84" t="s">
        <v>50</v>
      </c>
      <c r="B495" s="84" t="s">
        <v>157</v>
      </c>
      <c r="C495" s="84" t="s">
        <v>1305</v>
      </c>
      <c r="D495" s="13">
        <v>942722.86</v>
      </c>
      <c r="E495" s="13">
        <v>359928.46</v>
      </c>
      <c r="F495" s="13">
        <v>259578.79</v>
      </c>
      <c r="G495" s="13">
        <v>760727.47</v>
      </c>
      <c r="H495" s="13">
        <v>738413.05</v>
      </c>
      <c r="I495" s="13">
        <v>450349.51</v>
      </c>
      <c r="J495" s="13">
        <v>776827.79</v>
      </c>
      <c r="K495" s="13">
        <v>679976.17</v>
      </c>
      <c r="L495" s="13">
        <v>361686.08</v>
      </c>
      <c r="M495" s="13">
        <v>988962.48</v>
      </c>
      <c r="N495" s="13">
        <v>974938.56</v>
      </c>
      <c r="O495" s="13">
        <v>213308.43</v>
      </c>
    </row>
    <row r="496" spans="1:15" x14ac:dyDescent="0.25">
      <c r="A496" s="84" t="s">
        <v>50</v>
      </c>
      <c r="B496" s="84" t="s">
        <v>157</v>
      </c>
      <c r="C496" s="84" t="s">
        <v>682</v>
      </c>
      <c r="D496" s="13">
        <v>799043.51</v>
      </c>
      <c r="E496" s="13">
        <v>628980.25</v>
      </c>
      <c r="F496" s="13">
        <v>607670.85</v>
      </c>
      <c r="G496" s="13">
        <v>382530.68</v>
      </c>
      <c r="H496" s="13">
        <v>373215.75</v>
      </c>
      <c r="I496" s="13">
        <v>829230.06</v>
      </c>
      <c r="J496" s="13">
        <v>455889.4</v>
      </c>
      <c r="K496" s="13">
        <v>545841.97</v>
      </c>
      <c r="L496" s="13">
        <v>711285.58</v>
      </c>
      <c r="M496" s="13">
        <v>858742.47</v>
      </c>
      <c r="N496" s="13">
        <v>709476.3</v>
      </c>
      <c r="O496" s="13">
        <v>664685.17000000004</v>
      </c>
    </row>
    <row r="497" spans="1:15" x14ac:dyDescent="0.25">
      <c r="A497" s="84" t="s">
        <v>50</v>
      </c>
      <c r="B497" s="84" t="s">
        <v>157</v>
      </c>
      <c r="C497" s="84" t="s">
        <v>1306</v>
      </c>
      <c r="D497" s="13">
        <v>746443.63</v>
      </c>
      <c r="E497" s="13">
        <v>280496.61</v>
      </c>
      <c r="F497" s="13">
        <v>643751.34</v>
      </c>
      <c r="G497" s="13">
        <v>547483.76</v>
      </c>
      <c r="H497" s="13">
        <v>275668.74</v>
      </c>
      <c r="I497" s="13">
        <v>580443.68999999994</v>
      </c>
      <c r="J497" s="13">
        <v>937061.06</v>
      </c>
      <c r="K497" s="13">
        <v>240163.99</v>
      </c>
      <c r="L497" s="13">
        <v>592787.43999999994</v>
      </c>
      <c r="M497" s="13">
        <v>233134.77</v>
      </c>
      <c r="N497" s="13">
        <v>492420.37</v>
      </c>
      <c r="O497" s="13">
        <v>119632.03</v>
      </c>
    </row>
    <row r="498" spans="1:15" x14ac:dyDescent="0.25">
      <c r="A498" s="84" t="s">
        <v>50</v>
      </c>
      <c r="B498" s="84" t="s">
        <v>157</v>
      </c>
      <c r="C498" s="84" t="s">
        <v>1307</v>
      </c>
      <c r="D498" s="13">
        <v>472411.08</v>
      </c>
      <c r="E498" s="13">
        <v>448540.32</v>
      </c>
      <c r="F498" s="13">
        <v>744397.76</v>
      </c>
      <c r="G498" s="13">
        <v>399853.12</v>
      </c>
      <c r="H498" s="13">
        <v>205727.88</v>
      </c>
      <c r="I498" s="13">
        <v>842314.57</v>
      </c>
      <c r="J498" s="13">
        <v>600101.21</v>
      </c>
      <c r="K498" s="13">
        <v>853389.86</v>
      </c>
      <c r="L498" s="13">
        <v>969057.48</v>
      </c>
      <c r="M498" s="13">
        <v>232151.29</v>
      </c>
      <c r="N498" s="13">
        <v>976357.8</v>
      </c>
      <c r="O498" s="13">
        <v>494564.63</v>
      </c>
    </row>
    <row r="499" spans="1:15" x14ac:dyDescent="0.25">
      <c r="A499" s="84" t="s">
        <v>50</v>
      </c>
      <c r="B499" s="84" t="s">
        <v>157</v>
      </c>
      <c r="C499" s="84" t="s">
        <v>683</v>
      </c>
      <c r="D499" s="13">
        <v>610149.84</v>
      </c>
      <c r="E499" s="13">
        <v>248340.96</v>
      </c>
      <c r="F499" s="13">
        <v>149028.15</v>
      </c>
      <c r="G499" s="13">
        <v>801700.7</v>
      </c>
      <c r="H499" s="13">
        <v>124438.68</v>
      </c>
      <c r="I499" s="13">
        <v>597187.34</v>
      </c>
      <c r="J499" s="13">
        <v>768721.9</v>
      </c>
      <c r="K499" s="13">
        <v>614062.01</v>
      </c>
      <c r="L499" s="13">
        <v>466302.49</v>
      </c>
      <c r="M499" s="13">
        <v>668975.78</v>
      </c>
      <c r="N499" s="13">
        <v>972428.06</v>
      </c>
      <c r="O499" s="13">
        <v>385164.44</v>
      </c>
    </row>
    <row r="500" spans="1:15" x14ac:dyDescent="0.25">
      <c r="A500" s="84" t="s">
        <v>50</v>
      </c>
      <c r="B500" s="84" t="s">
        <v>157</v>
      </c>
      <c r="C500" s="84" t="s">
        <v>1308</v>
      </c>
      <c r="D500" s="13">
        <v>385838.36</v>
      </c>
      <c r="E500" s="13">
        <v>622444.82999999996</v>
      </c>
      <c r="F500" s="13">
        <v>771436.84</v>
      </c>
      <c r="G500" s="13">
        <v>186865.16</v>
      </c>
      <c r="H500" s="13">
        <v>247875.20000000001</v>
      </c>
      <c r="I500" s="13">
        <v>486123.11</v>
      </c>
      <c r="J500" s="13">
        <v>127911.96</v>
      </c>
      <c r="K500" s="13">
        <v>377198.56</v>
      </c>
      <c r="L500" s="13">
        <v>343577.52</v>
      </c>
      <c r="M500" s="13">
        <v>428230.76</v>
      </c>
      <c r="N500" s="13">
        <v>604746.61</v>
      </c>
      <c r="O500" s="13">
        <v>679039.55</v>
      </c>
    </row>
    <row r="501" spans="1:15" x14ac:dyDescent="0.25">
      <c r="A501" s="84" t="s">
        <v>50</v>
      </c>
      <c r="B501" s="84" t="s">
        <v>157</v>
      </c>
      <c r="C501" s="84" t="s">
        <v>1309</v>
      </c>
      <c r="D501" s="13">
        <v>277920.65999999997</v>
      </c>
      <c r="E501" s="13">
        <v>826153.74</v>
      </c>
      <c r="F501" s="13">
        <v>752748.81</v>
      </c>
      <c r="G501" s="13">
        <v>462385.21</v>
      </c>
      <c r="H501" s="13">
        <v>261702.86</v>
      </c>
      <c r="I501" s="13">
        <v>564302.06000000006</v>
      </c>
      <c r="J501" s="13">
        <v>835766.99</v>
      </c>
      <c r="K501" s="13">
        <v>201162.84</v>
      </c>
      <c r="L501" s="13">
        <v>151719.34</v>
      </c>
      <c r="M501" s="13">
        <v>500829.26</v>
      </c>
      <c r="N501" s="13">
        <v>530395.03</v>
      </c>
      <c r="O501" s="13">
        <v>500570.73</v>
      </c>
    </row>
    <row r="502" spans="1:15" x14ac:dyDescent="0.25">
      <c r="A502" s="84" t="s">
        <v>50</v>
      </c>
      <c r="B502" s="84" t="s">
        <v>157</v>
      </c>
      <c r="C502" s="84" t="s">
        <v>1310</v>
      </c>
      <c r="D502" s="13">
        <v>279379.81</v>
      </c>
      <c r="E502" s="13">
        <v>382283.79</v>
      </c>
      <c r="F502" s="13">
        <v>408112.21</v>
      </c>
      <c r="G502" s="13">
        <v>931690.23</v>
      </c>
      <c r="H502" s="13">
        <v>338636.09</v>
      </c>
      <c r="I502" s="13">
        <v>536390.79</v>
      </c>
      <c r="J502" s="13">
        <v>801463.61</v>
      </c>
      <c r="K502" s="13">
        <v>210717.21</v>
      </c>
      <c r="L502" s="13">
        <v>929178.03</v>
      </c>
      <c r="M502" s="13">
        <v>432042.02</v>
      </c>
      <c r="N502" s="13">
        <v>238483.29</v>
      </c>
      <c r="O502" s="13">
        <v>257189</v>
      </c>
    </row>
    <row r="503" spans="1:15" x14ac:dyDescent="0.25">
      <c r="A503" s="84" t="s">
        <v>50</v>
      </c>
      <c r="B503" s="84" t="s">
        <v>157</v>
      </c>
      <c r="C503" s="84" t="s">
        <v>1311</v>
      </c>
      <c r="D503" s="13">
        <v>201100.56</v>
      </c>
      <c r="E503" s="13">
        <v>624417.05000000005</v>
      </c>
      <c r="F503" s="13">
        <v>957072.73</v>
      </c>
      <c r="G503" s="13">
        <v>558355.49</v>
      </c>
      <c r="H503" s="13">
        <v>979911.04</v>
      </c>
      <c r="I503" s="13">
        <v>840320.34</v>
      </c>
      <c r="J503" s="13">
        <v>786198.67</v>
      </c>
      <c r="K503" s="13">
        <v>514924.41</v>
      </c>
      <c r="L503" s="13">
        <v>244228.79</v>
      </c>
      <c r="M503" s="13">
        <v>724152.68</v>
      </c>
      <c r="N503" s="13">
        <v>985461.1</v>
      </c>
      <c r="O503" s="13">
        <v>380585.94</v>
      </c>
    </row>
    <row r="504" spans="1:15" x14ac:dyDescent="0.25">
      <c r="A504" s="84" t="s">
        <v>50</v>
      </c>
      <c r="B504" s="84" t="s">
        <v>157</v>
      </c>
      <c r="C504" s="84" t="s">
        <v>684</v>
      </c>
      <c r="D504" s="13">
        <v>754986.33</v>
      </c>
      <c r="E504" s="13">
        <v>970238.89</v>
      </c>
      <c r="F504" s="13">
        <v>159196.88</v>
      </c>
      <c r="G504" s="13">
        <v>275928.36</v>
      </c>
      <c r="H504" s="13">
        <v>791601.33</v>
      </c>
      <c r="I504" s="13">
        <v>191729.87</v>
      </c>
      <c r="J504" s="13">
        <v>638096.06000000006</v>
      </c>
      <c r="K504" s="13">
        <v>946509.9</v>
      </c>
      <c r="L504" s="13">
        <v>438582.58</v>
      </c>
      <c r="M504" s="13">
        <v>279453.40999999997</v>
      </c>
      <c r="N504" s="13">
        <v>271635.42</v>
      </c>
      <c r="O504" s="13">
        <v>916909.61</v>
      </c>
    </row>
    <row r="505" spans="1:15" x14ac:dyDescent="0.25">
      <c r="A505" s="84" t="s">
        <v>50</v>
      </c>
      <c r="B505" s="84" t="s">
        <v>157</v>
      </c>
      <c r="C505" s="84" t="s">
        <v>1312</v>
      </c>
      <c r="D505" s="13">
        <v>339235.21</v>
      </c>
      <c r="E505" s="13">
        <v>476738.09</v>
      </c>
      <c r="F505" s="13">
        <v>412913.22</v>
      </c>
      <c r="G505" s="13">
        <v>522106</v>
      </c>
      <c r="H505" s="13">
        <v>997097.49</v>
      </c>
      <c r="I505" s="13">
        <v>415680.29</v>
      </c>
      <c r="J505" s="13">
        <v>592936.71</v>
      </c>
      <c r="K505" s="13">
        <v>202050.14</v>
      </c>
      <c r="L505" s="13">
        <v>548256.80000000005</v>
      </c>
      <c r="M505" s="13">
        <v>702983.4</v>
      </c>
      <c r="N505" s="13">
        <v>522757.58</v>
      </c>
      <c r="O505" s="13">
        <v>137696.24</v>
      </c>
    </row>
    <row r="506" spans="1:15" x14ac:dyDescent="0.25">
      <c r="A506" s="84" t="s">
        <v>50</v>
      </c>
      <c r="B506" s="84" t="s">
        <v>157</v>
      </c>
      <c r="C506" s="84" t="s">
        <v>1313</v>
      </c>
      <c r="D506" s="13">
        <v>372878.63</v>
      </c>
      <c r="E506" s="13">
        <v>111488.08</v>
      </c>
      <c r="F506" s="13">
        <v>888969.09</v>
      </c>
      <c r="G506" s="13">
        <v>853942.15</v>
      </c>
      <c r="H506" s="13">
        <v>530733.14</v>
      </c>
      <c r="I506" s="13">
        <v>911893.52</v>
      </c>
      <c r="J506" s="13">
        <v>702052.71</v>
      </c>
      <c r="K506" s="13">
        <v>749809.22</v>
      </c>
      <c r="L506" s="13">
        <v>386929.45</v>
      </c>
      <c r="M506" s="13">
        <v>852476.27</v>
      </c>
      <c r="N506" s="13">
        <v>358071.49</v>
      </c>
      <c r="O506" s="13">
        <v>878156.79</v>
      </c>
    </row>
  </sheetData>
  <pageMargins left="0.511811024" right="0.511811024" top="0.78740157499999996" bottom="0.78740157499999996" header="0.31496062000000002" footer="0.31496062000000002"/>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1">
    <tabColor rgb="FF002060"/>
  </sheetPr>
  <dimension ref="A1:Q28"/>
  <sheetViews>
    <sheetView showGridLines="0" topLeftCell="B1" zoomScale="85" zoomScaleNormal="85" workbookViewId="0">
      <selection activeCell="F5" sqref="F5"/>
    </sheetView>
  </sheetViews>
  <sheetFormatPr defaultRowHeight="15" x14ac:dyDescent="0.25"/>
  <cols>
    <col min="1" max="1" width="12.7109375" style="84" bestFit="1" customWidth="1"/>
    <col min="2" max="2" width="5.42578125" style="84" customWidth="1"/>
    <col min="3" max="3" width="24.28515625" style="84" bestFit="1" customWidth="1"/>
    <col min="4" max="15" width="14.28515625" style="84" bestFit="1" customWidth="1"/>
    <col min="16" max="16384" width="9.140625" style="84"/>
  </cols>
  <sheetData>
    <row r="1" spans="1:17" x14ac:dyDescent="0.25">
      <c r="A1" s="84" t="s">
        <v>45</v>
      </c>
      <c r="B1" s="84" t="s">
        <v>46</v>
      </c>
      <c r="C1" s="84" t="s">
        <v>47</v>
      </c>
      <c r="D1" s="84" t="s">
        <v>433</v>
      </c>
      <c r="E1" s="84" t="s">
        <v>434</v>
      </c>
      <c r="F1" s="84" t="s">
        <v>435</v>
      </c>
      <c r="G1" s="84" t="s">
        <v>436</v>
      </c>
      <c r="H1" s="84" t="s">
        <v>437</v>
      </c>
      <c r="I1" s="84" t="s">
        <v>438</v>
      </c>
      <c r="J1" s="84" t="s">
        <v>439</v>
      </c>
      <c r="K1" s="84" t="s">
        <v>440</v>
      </c>
      <c r="L1" s="84" t="s">
        <v>441</v>
      </c>
      <c r="M1" s="84" t="s">
        <v>442</v>
      </c>
      <c r="N1" s="84" t="s">
        <v>443</v>
      </c>
      <c r="O1" s="84" t="s">
        <v>444</v>
      </c>
      <c r="Q1"/>
    </row>
    <row r="2" spans="1:17" x14ac:dyDescent="0.25">
      <c r="A2" s="84" t="s">
        <v>78</v>
      </c>
      <c r="B2" s="84" t="s">
        <v>122</v>
      </c>
      <c r="C2" s="84" t="s">
        <v>123</v>
      </c>
      <c r="D2" s="13">
        <v>659817.99</v>
      </c>
      <c r="E2" s="13">
        <v>224629.71</v>
      </c>
      <c r="F2" s="13">
        <v>312620.71000000002</v>
      </c>
      <c r="G2" s="13">
        <v>227314.43</v>
      </c>
      <c r="H2" s="13">
        <v>378883.94</v>
      </c>
      <c r="I2" s="13">
        <v>409003.62</v>
      </c>
      <c r="J2" s="13">
        <v>293251.93</v>
      </c>
      <c r="K2" s="13">
        <v>912667.11</v>
      </c>
      <c r="L2" s="13">
        <v>773148.79</v>
      </c>
      <c r="M2" s="13">
        <v>651855.99</v>
      </c>
      <c r="N2" s="13">
        <v>494893.02</v>
      </c>
      <c r="O2" s="13">
        <v>233710.55</v>
      </c>
    </row>
    <row r="3" spans="1:17" x14ac:dyDescent="0.25">
      <c r="A3" s="84" t="s">
        <v>78</v>
      </c>
      <c r="B3" s="84" t="s">
        <v>79</v>
      </c>
      <c r="C3" s="84" t="s">
        <v>126</v>
      </c>
      <c r="D3" s="13">
        <v>645354.29</v>
      </c>
      <c r="E3" s="13">
        <v>737280.1</v>
      </c>
      <c r="F3" s="13">
        <v>683420.4</v>
      </c>
      <c r="G3" s="13">
        <v>618974.16</v>
      </c>
      <c r="H3" s="13">
        <v>796769.96</v>
      </c>
      <c r="I3" s="13">
        <v>148395.88</v>
      </c>
      <c r="J3" s="13">
        <v>873954.13</v>
      </c>
      <c r="K3" s="13">
        <v>189818.85</v>
      </c>
      <c r="L3" s="13">
        <v>121234.07</v>
      </c>
      <c r="M3" s="13">
        <v>170159.44</v>
      </c>
      <c r="N3" s="13">
        <v>508717.71</v>
      </c>
      <c r="O3" s="13">
        <v>159202.04999999999</v>
      </c>
    </row>
    <row r="4" spans="1:17" x14ac:dyDescent="0.25">
      <c r="A4" s="84" t="s">
        <v>78</v>
      </c>
      <c r="B4" s="84" t="s">
        <v>128</v>
      </c>
      <c r="C4" s="84" t="s">
        <v>664</v>
      </c>
      <c r="D4" s="13">
        <v>720539.87</v>
      </c>
      <c r="E4" s="13">
        <v>653480.57999999996</v>
      </c>
      <c r="F4" s="13">
        <v>443166.21</v>
      </c>
      <c r="G4" s="13">
        <v>546971.99</v>
      </c>
      <c r="H4" s="13">
        <v>792877.49</v>
      </c>
      <c r="I4" s="13">
        <v>488069.08</v>
      </c>
      <c r="J4" s="13">
        <v>524221.01</v>
      </c>
      <c r="K4" s="13">
        <v>248108.65</v>
      </c>
      <c r="L4" s="13">
        <v>927001.74</v>
      </c>
      <c r="M4" s="13">
        <v>301328.69</v>
      </c>
      <c r="N4" s="13">
        <v>920834.42</v>
      </c>
      <c r="O4" s="13">
        <v>977469.34</v>
      </c>
    </row>
    <row r="5" spans="1:17" x14ac:dyDescent="0.25">
      <c r="A5" s="84" t="s">
        <v>78</v>
      </c>
      <c r="B5" s="84" t="s">
        <v>129</v>
      </c>
      <c r="C5" s="84" t="s">
        <v>687</v>
      </c>
      <c r="D5" s="13">
        <v>547260.22</v>
      </c>
      <c r="E5" s="13">
        <v>552741.44999999995</v>
      </c>
      <c r="F5" s="13">
        <v>480556.3</v>
      </c>
      <c r="G5" s="13">
        <v>829605.9</v>
      </c>
      <c r="H5" s="13">
        <v>198391.22</v>
      </c>
      <c r="I5" s="13">
        <v>852582.78</v>
      </c>
      <c r="J5" s="13">
        <v>437753.26</v>
      </c>
      <c r="K5" s="13">
        <v>669027.67000000004</v>
      </c>
      <c r="L5" s="13">
        <v>572563.11</v>
      </c>
      <c r="M5" s="13">
        <v>231745.79</v>
      </c>
      <c r="N5" s="13">
        <v>742273.42</v>
      </c>
      <c r="O5" s="13">
        <v>752361.08</v>
      </c>
    </row>
    <row r="6" spans="1:17" x14ac:dyDescent="0.25">
      <c r="A6" s="84" t="s">
        <v>54</v>
      </c>
      <c r="B6" s="84" t="s">
        <v>130</v>
      </c>
      <c r="C6" s="84" t="s">
        <v>131</v>
      </c>
      <c r="D6" s="13">
        <v>493088.85</v>
      </c>
      <c r="E6" s="13">
        <v>353973.06</v>
      </c>
      <c r="F6" s="13">
        <v>941583.54</v>
      </c>
      <c r="G6" s="13">
        <v>214779.15</v>
      </c>
      <c r="H6" s="13">
        <v>728010.12</v>
      </c>
      <c r="I6" s="13">
        <v>214155.09</v>
      </c>
      <c r="J6" s="13">
        <v>859560.71</v>
      </c>
      <c r="K6" s="13">
        <v>612082.04</v>
      </c>
      <c r="L6" s="13">
        <v>407779.86</v>
      </c>
      <c r="M6" s="13">
        <v>156851.65</v>
      </c>
      <c r="N6" s="13">
        <v>884564.97</v>
      </c>
      <c r="O6" s="13">
        <v>922929.59</v>
      </c>
    </row>
    <row r="7" spans="1:17" x14ac:dyDescent="0.25">
      <c r="A7" s="84" t="s">
        <v>54</v>
      </c>
      <c r="B7" s="84" t="s">
        <v>82</v>
      </c>
      <c r="C7" s="84" t="s">
        <v>135</v>
      </c>
      <c r="D7" s="13">
        <v>398505.33</v>
      </c>
      <c r="E7" s="13">
        <v>248718.23</v>
      </c>
      <c r="F7" s="13">
        <v>149157.09</v>
      </c>
      <c r="G7" s="13">
        <v>791866.31</v>
      </c>
      <c r="H7" s="13">
        <v>420471.46</v>
      </c>
      <c r="I7" s="13">
        <v>868884.64</v>
      </c>
      <c r="J7" s="13">
        <v>796768.71</v>
      </c>
      <c r="K7" s="13">
        <v>607080.91</v>
      </c>
      <c r="L7" s="13">
        <v>985093.62</v>
      </c>
      <c r="M7" s="13">
        <v>362066.97</v>
      </c>
      <c r="N7" s="13">
        <v>802950.26</v>
      </c>
      <c r="O7" s="13">
        <v>539475.27</v>
      </c>
    </row>
    <row r="8" spans="1:17" x14ac:dyDescent="0.25">
      <c r="A8" s="84" t="s">
        <v>54</v>
      </c>
      <c r="B8" s="84" t="s">
        <v>55</v>
      </c>
      <c r="C8" s="84" t="s">
        <v>688</v>
      </c>
      <c r="D8" s="13">
        <v>536663.94999999995</v>
      </c>
      <c r="E8" s="13">
        <v>515058.39</v>
      </c>
      <c r="F8" s="13">
        <v>187569.55</v>
      </c>
      <c r="G8" s="13">
        <v>517660.78</v>
      </c>
      <c r="H8" s="13">
        <v>871440.73</v>
      </c>
      <c r="I8" s="13">
        <v>832940.22</v>
      </c>
      <c r="J8" s="13">
        <v>121916.38</v>
      </c>
      <c r="K8" s="13">
        <v>699870.67</v>
      </c>
      <c r="L8" s="13">
        <v>996140.76</v>
      </c>
      <c r="M8" s="13">
        <v>309441.58</v>
      </c>
      <c r="N8" s="13">
        <v>288744.90000000002</v>
      </c>
      <c r="O8" s="13">
        <v>338355.09</v>
      </c>
    </row>
    <row r="9" spans="1:17" x14ac:dyDescent="0.25">
      <c r="A9" s="84" t="s">
        <v>54</v>
      </c>
      <c r="B9" s="84" t="s">
        <v>87</v>
      </c>
      <c r="C9" s="84" t="s">
        <v>689</v>
      </c>
      <c r="D9" s="13">
        <v>476665.99</v>
      </c>
      <c r="E9" s="13">
        <v>805602.18</v>
      </c>
      <c r="F9" s="13">
        <v>578746.27</v>
      </c>
      <c r="G9" s="13">
        <v>476920.62</v>
      </c>
      <c r="H9" s="13">
        <v>858540.03</v>
      </c>
      <c r="I9" s="13">
        <v>479146.26</v>
      </c>
      <c r="J9" s="13">
        <v>467063.58</v>
      </c>
      <c r="K9" s="13">
        <v>158379.35999999999</v>
      </c>
      <c r="L9" s="13">
        <v>923998.11</v>
      </c>
      <c r="M9" s="13">
        <v>210132.94</v>
      </c>
      <c r="N9" s="13">
        <v>360399.45</v>
      </c>
      <c r="O9" s="13">
        <v>388610.07</v>
      </c>
    </row>
    <row r="10" spans="1:17" x14ac:dyDescent="0.25">
      <c r="A10" s="84" t="s">
        <v>54</v>
      </c>
      <c r="B10" s="84" t="s">
        <v>70</v>
      </c>
      <c r="C10" s="84" t="s">
        <v>690</v>
      </c>
      <c r="D10" s="13">
        <v>277775.06</v>
      </c>
      <c r="E10" s="13">
        <v>199696.88</v>
      </c>
      <c r="F10" s="13">
        <v>644366.5</v>
      </c>
      <c r="G10" s="13">
        <v>138704.09</v>
      </c>
      <c r="H10" s="13">
        <v>900016.26</v>
      </c>
      <c r="I10" s="13">
        <v>185011.96</v>
      </c>
      <c r="J10" s="13">
        <v>705511.66</v>
      </c>
      <c r="K10" s="13">
        <v>778487.98</v>
      </c>
      <c r="L10" s="13">
        <v>239963.65</v>
      </c>
      <c r="M10" s="13">
        <v>201213.12</v>
      </c>
      <c r="N10" s="13">
        <v>569289.04</v>
      </c>
      <c r="O10" s="13">
        <v>437420.52</v>
      </c>
    </row>
    <row r="11" spans="1:17" x14ac:dyDescent="0.25">
      <c r="A11" s="84" t="s">
        <v>54</v>
      </c>
      <c r="B11" s="84" t="s">
        <v>73</v>
      </c>
      <c r="C11" s="84" t="s">
        <v>691</v>
      </c>
      <c r="D11" s="13">
        <v>585157.93999999994</v>
      </c>
      <c r="E11" s="13">
        <v>922652.48</v>
      </c>
      <c r="F11" s="13">
        <v>817508.23</v>
      </c>
      <c r="G11" s="13">
        <v>791455.25</v>
      </c>
      <c r="H11" s="13">
        <v>498550</v>
      </c>
      <c r="I11" s="13">
        <v>559003.31999999995</v>
      </c>
      <c r="J11" s="13">
        <v>735500.63</v>
      </c>
      <c r="K11" s="13">
        <v>591117.22</v>
      </c>
      <c r="L11" s="13">
        <v>953166.6</v>
      </c>
      <c r="M11" s="13">
        <v>147849.13</v>
      </c>
      <c r="N11" s="13">
        <v>369756.41</v>
      </c>
      <c r="O11" s="13">
        <v>467316.97</v>
      </c>
    </row>
    <row r="12" spans="1:17" x14ac:dyDescent="0.25">
      <c r="A12" s="84" t="s">
        <v>54</v>
      </c>
      <c r="B12" s="84" t="s">
        <v>136</v>
      </c>
      <c r="C12" s="84" t="s">
        <v>692</v>
      </c>
      <c r="D12" s="13">
        <v>858437.26</v>
      </c>
      <c r="E12" s="13">
        <v>754318.6</v>
      </c>
      <c r="F12" s="13">
        <v>982539.8</v>
      </c>
      <c r="G12" s="13">
        <v>275519.03999999998</v>
      </c>
      <c r="H12" s="13">
        <v>624176.27</v>
      </c>
      <c r="I12" s="13">
        <v>822823.75</v>
      </c>
      <c r="J12" s="13">
        <v>775453.96</v>
      </c>
      <c r="K12" s="13">
        <v>476294.73</v>
      </c>
      <c r="L12" s="13">
        <v>693417.23</v>
      </c>
      <c r="M12" s="13">
        <v>823174.02</v>
      </c>
      <c r="N12" s="13">
        <v>964017.24</v>
      </c>
      <c r="O12" s="13">
        <v>389757.03</v>
      </c>
    </row>
    <row r="13" spans="1:17" x14ac:dyDescent="0.25">
      <c r="A13" s="84" t="s">
        <v>54</v>
      </c>
      <c r="B13" s="84" t="s">
        <v>137</v>
      </c>
      <c r="C13" s="84" t="s">
        <v>693</v>
      </c>
      <c r="D13" s="13">
        <v>910774.66</v>
      </c>
      <c r="E13" s="13">
        <v>327365.3</v>
      </c>
      <c r="F13" s="13">
        <v>407991.77</v>
      </c>
      <c r="G13" s="13">
        <v>682513.08</v>
      </c>
      <c r="H13" s="13">
        <v>875798.05</v>
      </c>
      <c r="I13" s="13">
        <v>171800.65</v>
      </c>
      <c r="J13" s="13">
        <v>293128.21000000002</v>
      </c>
      <c r="K13" s="13">
        <v>615744.12</v>
      </c>
      <c r="L13" s="13">
        <v>846954.62</v>
      </c>
      <c r="M13" s="13">
        <v>920745.74</v>
      </c>
      <c r="N13" s="13">
        <v>634562.9</v>
      </c>
      <c r="O13" s="13">
        <v>396003.75</v>
      </c>
    </row>
    <row r="14" spans="1:17" x14ac:dyDescent="0.25">
      <c r="A14" s="84" t="s">
        <v>54</v>
      </c>
      <c r="B14" s="84" t="s">
        <v>138</v>
      </c>
      <c r="C14" s="84" t="s">
        <v>694</v>
      </c>
      <c r="D14" s="13">
        <v>753751.87</v>
      </c>
      <c r="E14" s="13">
        <v>831219.55</v>
      </c>
      <c r="F14" s="13">
        <v>749529.24</v>
      </c>
      <c r="G14" s="13">
        <v>613108.57999999996</v>
      </c>
      <c r="H14" s="13">
        <v>808319.08</v>
      </c>
      <c r="I14" s="13">
        <v>223331.86</v>
      </c>
      <c r="J14" s="13">
        <v>414494.05</v>
      </c>
      <c r="K14" s="13">
        <v>759326.91</v>
      </c>
      <c r="L14" s="13">
        <v>229911.49</v>
      </c>
      <c r="M14" s="13">
        <v>408113.14</v>
      </c>
      <c r="N14" s="13">
        <v>374394.34</v>
      </c>
      <c r="O14" s="13">
        <v>740491.45</v>
      </c>
    </row>
    <row r="15" spans="1:17" x14ac:dyDescent="0.25">
      <c r="A15" s="84" t="s">
        <v>90</v>
      </c>
      <c r="B15" s="84" t="s">
        <v>139</v>
      </c>
      <c r="C15" s="84" t="s">
        <v>695</v>
      </c>
      <c r="D15" s="13">
        <v>956296.18</v>
      </c>
      <c r="E15" s="13">
        <v>412936.5</v>
      </c>
      <c r="F15" s="13">
        <v>557522.31999999995</v>
      </c>
      <c r="G15" s="13">
        <v>186611.6</v>
      </c>
      <c r="H15" s="13">
        <v>281252.45</v>
      </c>
      <c r="I15" s="13">
        <v>247603.56</v>
      </c>
      <c r="J15" s="13">
        <v>351997.97</v>
      </c>
      <c r="K15" s="13">
        <v>748544.93</v>
      </c>
      <c r="L15" s="13">
        <v>240063.27</v>
      </c>
      <c r="M15" s="13">
        <v>980075.83</v>
      </c>
      <c r="N15" s="13">
        <v>625979.32999999996</v>
      </c>
      <c r="O15" s="13">
        <v>344780.4</v>
      </c>
    </row>
    <row r="16" spans="1:17" x14ac:dyDescent="0.25">
      <c r="A16" s="84" t="s">
        <v>90</v>
      </c>
      <c r="B16" s="84" t="s">
        <v>140</v>
      </c>
      <c r="C16" s="84" t="s">
        <v>696</v>
      </c>
      <c r="D16" s="13">
        <v>605811.51</v>
      </c>
      <c r="E16" s="13">
        <v>765253.88</v>
      </c>
      <c r="F16" s="13">
        <v>987349.48</v>
      </c>
      <c r="G16" s="13">
        <v>306672</v>
      </c>
      <c r="H16" s="13">
        <v>567850.19999999995</v>
      </c>
      <c r="I16" s="13">
        <v>557394.85</v>
      </c>
      <c r="J16" s="13">
        <v>609015.62</v>
      </c>
      <c r="K16" s="13">
        <v>320619.61</v>
      </c>
      <c r="L16" s="13">
        <v>755237.87</v>
      </c>
      <c r="M16" s="13">
        <v>493696.97</v>
      </c>
      <c r="N16" s="13">
        <v>773398.79</v>
      </c>
      <c r="O16" s="13">
        <v>205280.38</v>
      </c>
    </row>
    <row r="17" spans="1:15" x14ac:dyDescent="0.25">
      <c r="A17" s="84" t="s">
        <v>90</v>
      </c>
      <c r="B17" s="84" t="s">
        <v>141</v>
      </c>
      <c r="C17" s="84" t="s">
        <v>697</v>
      </c>
      <c r="D17" s="13">
        <v>457205.52</v>
      </c>
      <c r="E17" s="13">
        <v>732571.12</v>
      </c>
      <c r="F17" s="13">
        <v>560477.68000000005</v>
      </c>
      <c r="G17" s="13">
        <v>172082.31</v>
      </c>
      <c r="H17" s="13">
        <v>970521.65</v>
      </c>
      <c r="I17" s="13">
        <v>775906.56</v>
      </c>
      <c r="J17" s="13">
        <v>522292.19</v>
      </c>
      <c r="K17" s="13">
        <v>143907.14000000001</v>
      </c>
      <c r="L17" s="13">
        <v>557273.57999999996</v>
      </c>
      <c r="M17" s="13">
        <v>592510.02</v>
      </c>
      <c r="N17" s="13">
        <v>589096.80000000005</v>
      </c>
      <c r="O17" s="13">
        <v>807685.11</v>
      </c>
    </row>
    <row r="18" spans="1:15" x14ac:dyDescent="0.25">
      <c r="A18" s="84" t="s">
        <v>90</v>
      </c>
      <c r="B18" s="84" t="s">
        <v>142</v>
      </c>
      <c r="C18" s="84" t="s">
        <v>698</v>
      </c>
      <c r="D18" s="13">
        <v>907331.12</v>
      </c>
      <c r="E18" s="13">
        <v>702688.79</v>
      </c>
      <c r="F18" s="13">
        <v>487932.57</v>
      </c>
      <c r="G18" s="13">
        <v>405223.69</v>
      </c>
      <c r="H18" s="13">
        <v>288762.73</v>
      </c>
      <c r="I18" s="13">
        <v>128535.93</v>
      </c>
      <c r="J18" s="13">
        <v>748856.02</v>
      </c>
      <c r="K18" s="13">
        <v>754309.23</v>
      </c>
      <c r="L18" s="13">
        <v>617674.13</v>
      </c>
      <c r="M18" s="13">
        <v>692600.05</v>
      </c>
      <c r="N18" s="13">
        <v>937836.46</v>
      </c>
      <c r="O18" s="13">
        <v>499991.6</v>
      </c>
    </row>
    <row r="19" spans="1:15" x14ac:dyDescent="0.25">
      <c r="A19" s="84" t="s">
        <v>90</v>
      </c>
      <c r="B19" s="84" t="s">
        <v>143</v>
      </c>
      <c r="C19" s="84" t="s">
        <v>699</v>
      </c>
      <c r="D19" s="13">
        <v>147987.14000000001</v>
      </c>
      <c r="E19" s="13">
        <v>419098.25</v>
      </c>
      <c r="F19" s="13">
        <v>205190.62</v>
      </c>
      <c r="G19" s="13">
        <v>506691.43</v>
      </c>
      <c r="H19" s="13">
        <v>477036.79999999999</v>
      </c>
      <c r="I19" s="13">
        <v>984487.39</v>
      </c>
      <c r="J19" s="13">
        <v>120701.5</v>
      </c>
      <c r="K19" s="13">
        <v>786717.6</v>
      </c>
      <c r="L19" s="13">
        <v>904537.95</v>
      </c>
      <c r="M19" s="13">
        <v>886474.47</v>
      </c>
      <c r="N19" s="13">
        <v>256955.95</v>
      </c>
      <c r="O19" s="13">
        <v>880307.97</v>
      </c>
    </row>
    <row r="20" spans="1:15" x14ac:dyDescent="0.25">
      <c r="A20" s="84" t="s">
        <v>90</v>
      </c>
      <c r="B20" s="84" t="s">
        <v>144</v>
      </c>
      <c r="C20" s="84" t="s">
        <v>700</v>
      </c>
      <c r="D20" s="13">
        <v>344052.37</v>
      </c>
      <c r="E20" s="13">
        <v>269553.90999999997</v>
      </c>
      <c r="F20" s="13">
        <v>936035.67</v>
      </c>
      <c r="G20" s="13">
        <v>116151.18</v>
      </c>
      <c r="H20" s="13">
        <v>521034.86</v>
      </c>
      <c r="I20" s="13">
        <v>898839.3</v>
      </c>
      <c r="J20" s="13">
        <v>281567.34000000003</v>
      </c>
      <c r="K20" s="13">
        <v>578637.88</v>
      </c>
      <c r="L20" s="13">
        <v>969976.18</v>
      </c>
      <c r="M20" s="13">
        <v>402219.55</v>
      </c>
      <c r="N20" s="13">
        <v>533499.66</v>
      </c>
      <c r="O20" s="13">
        <v>727311</v>
      </c>
    </row>
    <row r="21" spans="1:15" x14ac:dyDescent="0.25">
      <c r="A21" s="84" t="s">
        <v>90</v>
      </c>
      <c r="B21" s="84" t="s">
        <v>91</v>
      </c>
      <c r="C21" s="84" t="s">
        <v>701</v>
      </c>
      <c r="D21" s="13">
        <v>537373.14</v>
      </c>
      <c r="E21" s="13">
        <v>111985.1</v>
      </c>
      <c r="F21" s="13">
        <v>404163.47</v>
      </c>
      <c r="G21" s="13">
        <v>322874.2</v>
      </c>
      <c r="H21" s="13">
        <v>514661.45</v>
      </c>
      <c r="I21" s="13">
        <v>749111.58</v>
      </c>
      <c r="J21" s="13">
        <v>235834.97</v>
      </c>
      <c r="K21" s="13">
        <v>175978.79</v>
      </c>
      <c r="L21" s="13">
        <v>777113.35</v>
      </c>
      <c r="M21" s="13">
        <v>557867.66</v>
      </c>
      <c r="N21" s="13">
        <v>209837.72</v>
      </c>
      <c r="O21" s="13">
        <v>336654.83</v>
      </c>
    </row>
    <row r="22" spans="1:15" x14ac:dyDescent="0.25">
      <c r="A22" s="84" t="s">
        <v>58</v>
      </c>
      <c r="B22" s="84" t="s">
        <v>145</v>
      </c>
      <c r="C22" s="84" t="s">
        <v>146</v>
      </c>
      <c r="D22" s="13">
        <v>157595.29</v>
      </c>
      <c r="E22" s="13">
        <v>128415.33</v>
      </c>
      <c r="F22" s="13">
        <v>659640.86</v>
      </c>
      <c r="G22" s="13">
        <v>532380.51</v>
      </c>
      <c r="H22" s="13">
        <v>871002.21</v>
      </c>
      <c r="I22" s="13">
        <v>886246.9</v>
      </c>
      <c r="J22" s="13">
        <v>236420.78</v>
      </c>
      <c r="K22" s="13">
        <v>743157.83</v>
      </c>
      <c r="L22" s="13">
        <v>247289.13</v>
      </c>
      <c r="M22" s="13">
        <v>912733.91</v>
      </c>
      <c r="N22" s="13">
        <v>900826.77</v>
      </c>
      <c r="O22" s="13">
        <v>113077.18</v>
      </c>
    </row>
    <row r="23" spans="1:15" x14ac:dyDescent="0.25">
      <c r="A23" s="84" t="s">
        <v>58</v>
      </c>
      <c r="B23" s="84" t="s">
        <v>59</v>
      </c>
      <c r="C23" s="84" t="s">
        <v>702</v>
      </c>
      <c r="D23" s="13">
        <v>638879.25</v>
      </c>
      <c r="E23" s="13">
        <v>609660.1</v>
      </c>
      <c r="F23" s="13">
        <v>679390.86</v>
      </c>
      <c r="G23" s="13">
        <v>185215.57</v>
      </c>
      <c r="H23" s="13">
        <v>237339.2</v>
      </c>
      <c r="I23" s="13">
        <v>583725.85</v>
      </c>
      <c r="J23" s="13">
        <v>555899.06000000006</v>
      </c>
      <c r="K23" s="13">
        <v>483109.93</v>
      </c>
      <c r="L23" s="13">
        <v>316282.49</v>
      </c>
      <c r="M23" s="13">
        <v>682225.31</v>
      </c>
      <c r="N23" s="13">
        <v>198374.12</v>
      </c>
      <c r="O23" s="13">
        <v>483048.08</v>
      </c>
    </row>
    <row r="24" spans="1:15" x14ac:dyDescent="0.25">
      <c r="A24" s="84" t="s">
        <v>58</v>
      </c>
      <c r="B24" s="84" t="s">
        <v>151</v>
      </c>
      <c r="C24" s="84" t="s">
        <v>703</v>
      </c>
      <c r="D24" s="13">
        <v>656093.69999999995</v>
      </c>
      <c r="E24" s="13">
        <v>136625.17000000001</v>
      </c>
      <c r="F24" s="13">
        <v>478330.47</v>
      </c>
      <c r="G24" s="13">
        <v>722243.15</v>
      </c>
      <c r="H24" s="13">
        <v>244201.41</v>
      </c>
      <c r="I24" s="13">
        <v>638134.15</v>
      </c>
      <c r="J24" s="13">
        <v>548167.94999999995</v>
      </c>
      <c r="K24" s="13">
        <v>571923.64</v>
      </c>
      <c r="L24" s="13">
        <v>538049.54</v>
      </c>
      <c r="M24" s="13">
        <v>829282.02</v>
      </c>
      <c r="N24" s="13">
        <v>613359.54</v>
      </c>
      <c r="O24" s="13">
        <v>883230.44</v>
      </c>
    </row>
    <row r="25" spans="1:15" x14ac:dyDescent="0.25">
      <c r="A25" s="84" t="s">
        <v>58</v>
      </c>
      <c r="B25" s="84" t="s">
        <v>62</v>
      </c>
      <c r="C25" s="84" t="s">
        <v>704</v>
      </c>
      <c r="D25" s="13">
        <v>126299.4</v>
      </c>
      <c r="E25" s="13">
        <v>234767.73</v>
      </c>
      <c r="F25" s="13">
        <v>675546.41</v>
      </c>
      <c r="G25" s="13">
        <v>940873.6</v>
      </c>
      <c r="H25" s="13">
        <v>404033.38</v>
      </c>
      <c r="I25" s="13">
        <v>580616.67000000004</v>
      </c>
      <c r="J25" s="13">
        <v>228478.02</v>
      </c>
      <c r="K25" s="13">
        <v>837636.56</v>
      </c>
      <c r="L25" s="13">
        <v>896750.23</v>
      </c>
      <c r="M25" s="13">
        <v>447551.56</v>
      </c>
      <c r="N25" s="13">
        <v>601402.19999999995</v>
      </c>
      <c r="O25" s="13">
        <v>786004.4</v>
      </c>
    </row>
    <row r="26" spans="1:15" x14ac:dyDescent="0.25">
      <c r="A26" s="84" t="s">
        <v>50</v>
      </c>
      <c r="B26" s="84" t="s">
        <v>51</v>
      </c>
      <c r="C26" s="84" t="s">
        <v>152</v>
      </c>
      <c r="D26" s="13">
        <v>338792.28</v>
      </c>
      <c r="E26" s="13">
        <v>147173.31</v>
      </c>
      <c r="F26" s="13">
        <v>509465.51</v>
      </c>
      <c r="G26" s="13">
        <v>216459.92</v>
      </c>
      <c r="H26" s="13">
        <v>776332.01</v>
      </c>
      <c r="I26" s="13">
        <v>591261.07999999996</v>
      </c>
      <c r="J26" s="13">
        <v>572371.28</v>
      </c>
      <c r="K26" s="13">
        <v>961722.35</v>
      </c>
      <c r="L26" s="13">
        <v>843125.59</v>
      </c>
      <c r="M26" s="13">
        <v>482943.85</v>
      </c>
      <c r="N26" s="13">
        <v>824045.11</v>
      </c>
      <c r="O26" s="13">
        <v>807222.73</v>
      </c>
    </row>
    <row r="27" spans="1:15" x14ac:dyDescent="0.25">
      <c r="A27" s="84" t="s">
        <v>50</v>
      </c>
      <c r="B27" s="84" t="s">
        <v>67</v>
      </c>
      <c r="C27" s="84" t="s">
        <v>705</v>
      </c>
      <c r="D27" s="13">
        <v>175984.94</v>
      </c>
      <c r="E27" s="13">
        <v>932855.23</v>
      </c>
      <c r="F27" s="13">
        <v>187509.81</v>
      </c>
      <c r="G27" s="13">
        <v>509998.14</v>
      </c>
      <c r="H27" s="13">
        <v>693132.34</v>
      </c>
      <c r="I27" s="13">
        <v>527079.81999999995</v>
      </c>
      <c r="J27" s="13">
        <v>360884.79</v>
      </c>
      <c r="K27" s="13">
        <v>522085.67</v>
      </c>
      <c r="L27" s="13">
        <v>536450.68000000005</v>
      </c>
      <c r="M27" s="13">
        <v>382926.16</v>
      </c>
      <c r="N27" s="13">
        <v>334877.78999999998</v>
      </c>
      <c r="O27" s="13">
        <v>655105.07999999996</v>
      </c>
    </row>
    <row r="28" spans="1:15" x14ac:dyDescent="0.25">
      <c r="A28" s="84" t="s">
        <v>50</v>
      </c>
      <c r="B28" s="84" t="s">
        <v>157</v>
      </c>
      <c r="C28" s="84" t="s">
        <v>706</v>
      </c>
      <c r="D28" s="13">
        <v>910265.9</v>
      </c>
      <c r="E28" s="13">
        <v>123005.14</v>
      </c>
      <c r="F28" s="13">
        <v>195266.35</v>
      </c>
      <c r="G28" s="13">
        <v>589134.69999999995</v>
      </c>
      <c r="H28" s="13">
        <v>125428.59</v>
      </c>
      <c r="I28" s="13">
        <v>483836.14</v>
      </c>
      <c r="J28" s="13">
        <v>958829.98</v>
      </c>
      <c r="K28" s="13">
        <v>616535.78</v>
      </c>
      <c r="L28" s="13">
        <v>459846.24</v>
      </c>
      <c r="M28" s="13">
        <v>632248.54</v>
      </c>
      <c r="N28" s="13">
        <v>562471.31000000006</v>
      </c>
      <c r="O28" s="13">
        <v>900405</v>
      </c>
    </row>
  </sheetData>
  <pageMargins left="0.511811024" right="0.511811024" top="0.78740157499999996" bottom="0.78740157499999996" header="0.31496062000000002" footer="0.31496062000000002"/>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2">
    <tabColor rgb="FF002060"/>
  </sheetPr>
  <dimension ref="A1:C192"/>
  <sheetViews>
    <sheetView showGridLines="0" workbookViewId="0"/>
  </sheetViews>
  <sheetFormatPr defaultRowHeight="15" x14ac:dyDescent="0.25"/>
  <cols>
    <col min="1" max="1" width="34.42578125" style="102" bestFit="1" customWidth="1"/>
    <col min="2" max="2" width="8.5703125" style="102" customWidth="1"/>
    <col min="3" max="3" width="22.5703125" style="102" bestFit="1" customWidth="1"/>
  </cols>
  <sheetData>
    <row r="1" spans="1:3" x14ac:dyDescent="0.25">
      <c r="A1" s="102" t="s">
        <v>381</v>
      </c>
      <c r="B1" s="102" t="s">
        <v>707</v>
      </c>
      <c r="C1" s="102" t="s">
        <v>708</v>
      </c>
    </row>
    <row r="2" spans="1:3" x14ac:dyDescent="0.25">
      <c r="A2" s="102" t="s">
        <v>709</v>
      </c>
      <c r="B2" s="99">
        <v>0.35199999999999998</v>
      </c>
      <c r="C2" s="102" t="s">
        <v>710</v>
      </c>
    </row>
    <row r="3" spans="1:3" x14ac:dyDescent="0.25">
      <c r="A3" s="102" t="s">
        <v>711</v>
      </c>
      <c r="B3" s="99">
        <v>0.68300000000000005</v>
      </c>
      <c r="C3" s="102" t="s">
        <v>712</v>
      </c>
    </row>
    <row r="4" spans="1:3" x14ac:dyDescent="0.25">
      <c r="A4" s="102" t="s">
        <v>713</v>
      </c>
      <c r="B4" s="99">
        <v>0.81799999999999995</v>
      </c>
      <c r="C4" s="102" t="s">
        <v>714</v>
      </c>
    </row>
    <row r="5" spans="1:3" x14ac:dyDescent="0.25">
      <c r="A5" s="102" t="s">
        <v>715</v>
      </c>
      <c r="B5" s="99">
        <v>0.94699999999999995</v>
      </c>
      <c r="C5" s="102" t="s">
        <v>714</v>
      </c>
    </row>
    <row r="6" spans="1:3" x14ac:dyDescent="0.25">
      <c r="A6" s="102" t="s">
        <v>716</v>
      </c>
      <c r="B6" s="99">
        <v>0.93400000000000005</v>
      </c>
      <c r="C6" s="102" t="s">
        <v>714</v>
      </c>
    </row>
    <row r="7" spans="1:3" x14ac:dyDescent="0.25">
      <c r="A7" s="102" t="s">
        <v>717</v>
      </c>
      <c r="B7" s="99">
        <v>0.56399999999999995</v>
      </c>
      <c r="C7" s="102" t="s">
        <v>712</v>
      </c>
    </row>
    <row r="8" spans="1:3" x14ac:dyDescent="0.25">
      <c r="A8" s="102" t="s">
        <v>718</v>
      </c>
      <c r="B8" s="99">
        <v>0.86799999999999999</v>
      </c>
      <c r="C8" s="102" t="s">
        <v>719</v>
      </c>
    </row>
    <row r="9" spans="1:3" x14ac:dyDescent="0.25">
      <c r="A9" s="102" t="s">
        <v>720</v>
      </c>
      <c r="B9" s="99">
        <v>0.84299999999999997</v>
      </c>
      <c r="C9" s="102" t="s">
        <v>710</v>
      </c>
    </row>
    <row r="10" spans="1:3" x14ac:dyDescent="0.25">
      <c r="A10" s="102" t="s">
        <v>721</v>
      </c>
      <c r="B10" s="99">
        <v>0.754</v>
      </c>
      <c r="C10" s="102" t="s">
        <v>712</v>
      </c>
    </row>
    <row r="11" spans="1:3" x14ac:dyDescent="0.25">
      <c r="A11" s="102" t="s">
        <v>722</v>
      </c>
      <c r="B11" s="99">
        <v>0.86599999999999999</v>
      </c>
      <c r="C11" s="102" t="s">
        <v>723</v>
      </c>
    </row>
    <row r="12" spans="1:3" x14ac:dyDescent="0.25">
      <c r="A12" s="102" t="s">
        <v>724</v>
      </c>
      <c r="B12" s="99">
        <v>0.79800000000000004</v>
      </c>
      <c r="C12" s="102" t="s">
        <v>714</v>
      </c>
    </row>
    <row r="13" spans="1:3" x14ac:dyDescent="0.25">
      <c r="A13" s="102" t="s">
        <v>725</v>
      </c>
      <c r="B13" s="99">
        <v>0.97</v>
      </c>
      <c r="C13" s="102" t="s">
        <v>726</v>
      </c>
    </row>
    <row r="14" spans="1:3" x14ac:dyDescent="0.25">
      <c r="A14" s="102" t="s">
        <v>727</v>
      </c>
      <c r="B14" s="99">
        <v>0.95499999999999996</v>
      </c>
      <c r="C14" s="102" t="s">
        <v>714</v>
      </c>
    </row>
    <row r="15" spans="1:3" x14ac:dyDescent="0.25">
      <c r="A15" s="102" t="s">
        <v>728</v>
      </c>
      <c r="B15" s="99">
        <v>0.78700000000000003</v>
      </c>
      <c r="C15" s="102" t="s">
        <v>714</v>
      </c>
    </row>
    <row r="16" spans="1:3" x14ac:dyDescent="0.25">
      <c r="A16" s="102" t="s">
        <v>729</v>
      </c>
      <c r="B16" s="99">
        <v>0.85599999999999998</v>
      </c>
      <c r="C16" s="102" t="s">
        <v>719</v>
      </c>
    </row>
    <row r="17" spans="1:3" x14ac:dyDescent="0.25">
      <c r="A17" s="102" t="s">
        <v>730</v>
      </c>
      <c r="B17" s="99">
        <v>0.54300000000000004</v>
      </c>
      <c r="C17" s="102" t="s">
        <v>731</v>
      </c>
    </row>
    <row r="18" spans="1:3" x14ac:dyDescent="0.25">
      <c r="A18" s="102" t="s">
        <v>732</v>
      </c>
      <c r="B18" s="99">
        <v>0.90300000000000002</v>
      </c>
      <c r="C18" s="102" t="s">
        <v>719</v>
      </c>
    </row>
    <row r="19" spans="1:3" x14ac:dyDescent="0.25">
      <c r="A19" s="102" t="s">
        <v>733</v>
      </c>
      <c r="B19" s="99">
        <v>0.89500000000000002</v>
      </c>
      <c r="C19" s="102" t="s">
        <v>710</v>
      </c>
    </row>
    <row r="20" spans="1:3" x14ac:dyDescent="0.25">
      <c r="A20" s="102" t="s">
        <v>734</v>
      </c>
      <c r="B20" s="99">
        <v>0.82599999999999996</v>
      </c>
      <c r="C20" s="102" t="s">
        <v>714</v>
      </c>
    </row>
    <row r="21" spans="1:3" x14ac:dyDescent="0.25">
      <c r="A21" s="102" t="s">
        <v>735</v>
      </c>
      <c r="B21" s="99">
        <v>0.95299999999999996</v>
      </c>
      <c r="C21" s="102" t="s">
        <v>714</v>
      </c>
    </row>
    <row r="22" spans="1:3" x14ac:dyDescent="0.25">
      <c r="A22" s="102" t="s">
        <v>736</v>
      </c>
      <c r="B22" s="99">
        <v>0.77200000000000002</v>
      </c>
      <c r="C22" s="102" t="s">
        <v>719</v>
      </c>
    </row>
    <row r="23" spans="1:3" x14ac:dyDescent="0.25">
      <c r="A23" s="102" t="s">
        <v>737</v>
      </c>
      <c r="B23" s="99">
        <v>0.49199999999999999</v>
      </c>
      <c r="C23" s="102" t="s">
        <v>712</v>
      </c>
    </row>
    <row r="24" spans="1:3" x14ac:dyDescent="0.25">
      <c r="A24" s="102" t="s">
        <v>738</v>
      </c>
      <c r="B24" s="99">
        <v>0.72899999999999998</v>
      </c>
      <c r="C24" s="102" t="s">
        <v>723</v>
      </c>
    </row>
    <row r="25" spans="1:3" x14ac:dyDescent="0.25">
      <c r="A25" s="102" t="s">
        <v>739</v>
      </c>
      <c r="B25" s="99">
        <v>0.81200000000000006</v>
      </c>
      <c r="C25" s="102" t="s">
        <v>714</v>
      </c>
    </row>
    <row r="26" spans="1:3" x14ac:dyDescent="0.25">
      <c r="A26" s="102" t="s">
        <v>740</v>
      </c>
      <c r="B26" s="99">
        <v>0.69399999999999995</v>
      </c>
      <c r="C26" s="102" t="s">
        <v>712</v>
      </c>
    </row>
    <row r="27" spans="1:3" x14ac:dyDescent="0.25">
      <c r="A27" s="102" t="s">
        <v>598</v>
      </c>
      <c r="B27" s="99">
        <v>0.81299999999999994</v>
      </c>
      <c r="C27" s="102" t="s">
        <v>723</v>
      </c>
    </row>
    <row r="28" spans="1:3" x14ac:dyDescent="0.25">
      <c r="A28" s="102" t="s">
        <v>741</v>
      </c>
      <c r="B28" s="99">
        <v>0.92</v>
      </c>
      <c r="C28" s="102" t="s">
        <v>742</v>
      </c>
    </row>
    <row r="29" spans="1:3" x14ac:dyDescent="0.25">
      <c r="A29" s="102" t="s">
        <v>743</v>
      </c>
      <c r="B29" s="99">
        <v>0.84</v>
      </c>
      <c r="C29" s="102" t="s">
        <v>714</v>
      </c>
    </row>
    <row r="30" spans="1:3" x14ac:dyDescent="0.25">
      <c r="A30" s="102" t="s">
        <v>744</v>
      </c>
      <c r="B30" s="99">
        <v>0.38900000000000001</v>
      </c>
      <c r="C30" s="102" t="s">
        <v>712</v>
      </c>
    </row>
    <row r="31" spans="1:3" x14ac:dyDescent="0.25">
      <c r="A31" s="102" t="s">
        <v>745</v>
      </c>
      <c r="B31" s="99">
        <v>0.39400000000000002</v>
      </c>
      <c r="C31" s="102" t="s">
        <v>712</v>
      </c>
    </row>
    <row r="32" spans="1:3" x14ac:dyDescent="0.25">
      <c r="A32" s="102" t="s">
        <v>746</v>
      </c>
      <c r="B32" s="99">
        <v>0.61899999999999999</v>
      </c>
      <c r="C32" s="102" t="s">
        <v>731</v>
      </c>
    </row>
    <row r="33" spans="1:3" x14ac:dyDescent="0.25">
      <c r="A33" s="102" t="s">
        <v>747</v>
      </c>
      <c r="B33" s="99">
        <v>0.70799999999999996</v>
      </c>
      <c r="C33" s="102" t="s">
        <v>712</v>
      </c>
    </row>
    <row r="34" spans="1:3" x14ac:dyDescent="0.25">
      <c r="A34" s="102" t="s">
        <v>748</v>
      </c>
      <c r="B34" s="99">
        <v>0.52300000000000002</v>
      </c>
      <c r="C34" s="102" t="s">
        <v>712</v>
      </c>
    </row>
    <row r="35" spans="1:3" x14ac:dyDescent="0.25">
      <c r="A35" s="102" t="s">
        <v>749</v>
      </c>
      <c r="B35" s="99">
        <v>0.59299999999999997</v>
      </c>
      <c r="C35" s="102" t="s">
        <v>742</v>
      </c>
    </row>
    <row r="36" spans="1:3" x14ac:dyDescent="0.25">
      <c r="A36" s="102" t="s">
        <v>750</v>
      </c>
      <c r="B36" s="99">
        <v>0.96599999999999997</v>
      </c>
      <c r="C36" s="102" t="s">
        <v>751</v>
      </c>
    </row>
    <row r="37" spans="1:3" x14ac:dyDescent="0.25">
      <c r="A37" s="102" t="s">
        <v>752</v>
      </c>
      <c r="B37" s="99">
        <v>0.71</v>
      </c>
      <c r="C37" s="102" t="s">
        <v>731</v>
      </c>
    </row>
    <row r="38" spans="1:3" x14ac:dyDescent="0.25">
      <c r="A38" s="102" t="s">
        <v>753</v>
      </c>
      <c r="B38" s="99">
        <v>0.91</v>
      </c>
      <c r="C38" s="102" t="s">
        <v>710</v>
      </c>
    </row>
    <row r="39" spans="1:3" x14ac:dyDescent="0.25">
      <c r="A39" s="102" t="s">
        <v>754</v>
      </c>
      <c r="B39" s="99">
        <v>0.39200000000000002</v>
      </c>
      <c r="C39" s="102" t="s">
        <v>712</v>
      </c>
    </row>
    <row r="40" spans="1:3" x14ac:dyDescent="0.25">
      <c r="A40" s="102" t="s">
        <v>755</v>
      </c>
      <c r="B40" s="99">
        <v>0.878</v>
      </c>
      <c r="C40" s="102" t="s">
        <v>723</v>
      </c>
    </row>
    <row r="41" spans="1:3" x14ac:dyDescent="0.25">
      <c r="A41" s="102" t="s">
        <v>756</v>
      </c>
      <c r="B41" s="99">
        <v>0.77200000000000002</v>
      </c>
      <c r="C41" s="102" t="s">
        <v>731</v>
      </c>
    </row>
    <row r="42" spans="1:3" x14ac:dyDescent="0.25">
      <c r="A42" s="102" t="s">
        <v>757</v>
      </c>
      <c r="B42" s="99">
        <v>0.91400000000000003</v>
      </c>
      <c r="C42" s="102" t="s">
        <v>710</v>
      </c>
    </row>
    <row r="43" spans="1:3" x14ac:dyDescent="0.25">
      <c r="A43" s="102" t="s">
        <v>758</v>
      </c>
      <c r="B43" s="99">
        <v>0.94399999999999995</v>
      </c>
      <c r="C43" s="102" t="s">
        <v>742</v>
      </c>
    </row>
    <row r="44" spans="1:3" x14ac:dyDescent="0.25">
      <c r="A44" s="102" t="s">
        <v>759</v>
      </c>
      <c r="B44" s="99">
        <v>0.80700000000000005</v>
      </c>
      <c r="C44" s="102" t="s">
        <v>723</v>
      </c>
    </row>
    <row r="45" spans="1:3" x14ac:dyDescent="0.25">
      <c r="A45" s="102" t="s">
        <v>760</v>
      </c>
      <c r="B45" s="99">
        <v>0.57599999999999996</v>
      </c>
      <c r="C45" s="102" t="s">
        <v>712</v>
      </c>
    </row>
    <row r="46" spans="1:3" x14ac:dyDescent="0.25">
      <c r="A46" s="102" t="s">
        <v>761</v>
      </c>
      <c r="B46" s="99">
        <v>0.60099999999999998</v>
      </c>
      <c r="C46" s="102" t="s">
        <v>712</v>
      </c>
    </row>
    <row r="47" spans="1:3" x14ac:dyDescent="0.25">
      <c r="A47" s="102" t="s">
        <v>762</v>
      </c>
      <c r="B47" s="99" t="s">
        <v>181</v>
      </c>
      <c r="C47" s="102" t="s">
        <v>731</v>
      </c>
    </row>
    <row r="48" spans="1:3" x14ac:dyDescent="0.25">
      <c r="A48" s="102" t="s">
        <v>763</v>
      </c>
      <c r="B48" s="99">
        <v>0.93700000000000006</v>
      </c>
      <c r="C48" s="102" t="s">
        <v>731</v>
      </c>
    </row>
    <row r="49" spans="1:3" x14ac:dyDescent="0.25">
      <c r="A49" s="102" t="s">
        <v>764</v>
      </c>
      <c r="B49" s="99">
        <v>0.48399999999999999</v>
      </c>
      <c r="C49" s="102" t="s">
        <v>712</v>
      </c>
    </row>
    <row r="50" spans="1:3" x14ac:dyDescent="0.25">
      <c r="A50" s="102" t="s">
        <v>765</v>
      </c>
      <c r="B50" s="99">
        <v>0.85399999999999998</v>
      </c>
      <c r="C50" s="102" t="s">
        <v>719</v>
      </c>
    </row>
    <row r="51" spans="1:3" x14ac:dyDescent="0.25">
      <c r="A51" s="102" t="s">
        <v>766</v>
      </c>
      <c r="B51" s="99">
        <v>0.871</v>
      </c>
      <c r="C51" s="102" t="s">
        <v>714</v>
      </c>
    </row>
    <row r="52" spans="1:3" x14ac:dyDescent="0.25">
      <c r="A52" s="102" t="s">
        <v>767</v>
      </c>
      <c r="B52" s="99">
        <v>0.86299999999999999</v>
      </c>
      <c r="C52" s="102" t="s">
        <v>719</v>
      </c>
    </row>
    <row r="53" spans="1:3" x14ac:dyDescent="0.25">
      <c r="A53" s="102" t="s">
        <v>768</v>
      </c>
      <c r="B53" s="99">
        <v>0.95499999999999996</v>
      </c>
      <c r="C53" s="102" t="s">
        <v>714</v>
      </c>
    </row>
    <row r="54" spans="1:3" x14ac:dyDescent="0.25">
      <c r="A54" s="102" t="s">
        <v>769</v>
      </c>
      <c r="B54" s="99">
        <v>0.52</v>
      </c>
      <c r="C54" s="102" t="s">
        <v>712</v>
      </c>
    </row>
    <row r="55" spans="1:3" x14ac:dyDescent="0.25">
      <c r="A55" s="102" t="s">
        <v>770</v>
      </c>
      <c r="B55" s="99">
        <v>0.81399999999999995</v>
      </c>
      <c r="C55" s="102" t="s">
        <v>719</v>
      </c>
    </row>
    <row r="56" spans="1:3" x14ac:dyDescent="0.25">
      <c r="A56" s="102" t="s">
        <v>771</v>
      </c>
      <c r="B56" s="99">
        <v>0.70299999999999996</v>
      </c>
      <c r="C56" s="102" t="s">
        <v>710</v>
      </c>
    </row>
    <row r="57" spans="1:3" x14ac:dyDescent="0.25">
      <c r="A57" s="102" t="s">
        <v>772</v>
      </c>
      <c r="B57" s="99">
        <v>0.747</v>
      </c>
      <c r="C57" s="102" t="s">
        <v>719</v>
      </c>
    </row>
    <row r="58" spans="1:3" x14ac:dyDescent="0.25">
      <c r="A58" s="102" t="s">
        <v>773</v>
      </c>
      <c r="B58" s="99">
        <v>0.90300000000000002</v>
      </c>
      <c r="C58" s="102" t="s">
        <v>710</v>
      </c>
    </row>
    <row r="59" spans="1:3" x14ac:dyDescent="0.25">
      <c r="A59" s="102" t="s">
        <v>774</v>
      </c>
      <c r="B59" s="99">
        <v>0.80600000000000005</v>
      </c>
      <c r="C59" s="102" t="s">
        <v>723</v>
      </c>
    </row>
    <row r="60" spans="1:3" x14ac:dyDescent="0.25">
      <c r="A60" s="102" t="s">
        <v>775</v>
      </c>
      <c r="B60" s="99">
        <v>0.47199999999999998</v>
      </c>
      <c r="C60" s="102" t="s">
        <v>712</v>
      </c>
    </row>
    <row r="61" spans="1:3" x14ac:dyDescent="0.25">
      <c r="A61" s="102" t="s">
        <v>776</v>
      </c>
      <c r="B61" s="99">
        <v>0.88</v>
      </c>
      <c r="C61" s="102" t="s">
        <v>714</v>
      </c>
    </row>
    <row r="62" spans="1:3" x14ac:dyDescent="0.25">
      <c r="A62" s="102" t="s">
        <v>777</v>
      </c>
      <c r="B62" s="99">
        <v>0.92900000000000005</v>
      </c>
      <c r="C62" s="102" t="s">
        <v>714</v>
      </c>
    </row>
    <row r="63" spans="1:3" x14ac:dyDescent="0.25">
      <c r="A63" s="102" t="s">
        <v>778</v>
      </c>
      <c r="B63" s="99">
        <v>0.95499999999999996</v>
      </c>
      <c r="C63" s="102" t="s">
        <v>714</v>
      </c>
    </row>
    <row r="64" spans="1:3" x14ac:dyDescent="0.25">
      <c r="A64" s="102" t="s">
        <v>779</v>
      </c>
      <c r="B64" s="99">
        <v>0.95599999999999996</v>
      </c>
      <c r="C64" s="102" t="s">
        <v>751</v>
      </c>
    </row>
    <row r="65" spans="1:3" x14ac:dyDescent="0.25">
      <c r="A65" s="102" t="s">
        <v>780</v>
      </c>
      <c r="B65" s="99">
        <v>0.88300000000000001</v>
      </c>
      <c r="C65" s="102" t="s">
        <v>714</v>
      </c>
    </row>
    <row r="66" spans="1:3" x14ac:dyDescent="0.25">
      <c r="A66" s="102" t="s">
        <v>781</v>
      </c>
      <c r="B66" s="99">
        <v>0.41399999999999998</v>
      </c>
      <c r="C66" s="102" t="s">
        <v>712</v>
      </c>
    </row>
    <row r="67" spans="1:3" x14ac:dyDescent="0.25">
      <c r="A67" s="102" t="s">
        <v>782</v>
      </c>
      <c r="B67" s="99" t="s">
        <v>181</v>
      </c>
      <c r="C67" s="102" t="s">
        <v>726</v>
      </c>
    </row>
    <row r="68" spans="1:3" x14ac:dyDescent="0.25">
      <c r="A68" s="102" t="s">
        <v>783</v>
      </c>
      <c r="B68" s="99">
        <v>0.81699999999999995</v>
      </c>
      <c r="C68" s="102" t="s">
        <v>784</v>
      </c>
    </row>
    <row r="69" spans="1:3" x14ac:dyDescent="0.25">
      <c r="A69" s="102" t="s">
        <v>785</v>
      </c>
      <c r="B69" s="99">
        <v>0.74099999999999999</v>
      </c>
      <c r="C69" s="102" t="s">
        <v>726</v>
      </c>
    </row>
    <row r="70" spans="1:3" x14ac:dyDescent="0.25">
      <c r="A70" s="102" t="s">
        <v>786</v>
      </c>
      <c r="B70" s="99">
        <v>0.751</v>
      </c>
      <c r="C70" s="102" t="s">
        <v>742</v>
      </c>
    </row>
    <row r="71" spans="1:3" x14ac:dyDescent="0.25">
      <c r="A71" s="102" t="s">
        <v>787</v>
      </c>
      <c r="B71" s="99">
        <v>0.95899999999999996</v>
      </c>
      <c r="C71" s="102" t="s">
        <v>714</v>
      </c>
    </row>
    <row r="72" spans="1:3" x14ac:dyDescent="0.25">
      <c r="A72" s="102" t="s">
        <v>788</v>
      </c>
      <c r="B72" s="99">
        <v>0.96099999999999997</v>
      </c>
      <c r="C72" s="102" t="s">
        <v>714</v>
      </c>
    </row>
    <row r="73" spans="1:3" x14ac:dyDescent="0.25">
      <c r="A73" s="102" t="s">
        <v>789</v>
      </c>
      <c r="B73" s="99">
        <v>0.755</v>
      </c>
      <c r="C73" s="102" t="s">
        <v>712</v>
      </c>
    </row>
    <row r="74" spans="1:3" x14ac:dyDescent="0.25">
      <c r="A74" s="102" t="s">
        <v>790</v>
      </c>
      <c r="B74" s="99">
        <v>0.45600000000000002</v>
      </c>
      <c r="C74" s="102" t="s">
        <v>712</v>
      </c>
    </row>
    <row r="75" spans="1:3" x14ac:dyDescent="0.25">
      <c r="A75" s="102" t="s">
        <v>791</v>
      </c>
      <c r="B75" s="99">
        <v>0.52600000000000002</v>
      </c>
      <c r="C75" s="102" t="s">
        <v>712</v>
      </c>
    </row>
    <row r="76" spans="1:3" x14ac:dyDescent="0.25">
      <c r="A76" s="102" t="s">
        <v>792</v>
      </c>
      <c r="B76" s="99">
        <v>0.77800000000000002</v>
      </c>
      <c r="C76" s="102" t="s">
        <v>714</v>
      </c>
    </row>
    <row r="77" spans="1:3" x14ac:dyDescent="0.25">
      <c r="A77" s="102" t="s">
        <v>793</v>
      </c>
      <c r="B77" s="99">
        <v>0.81299999999999994</v>
      </c>
      <c r="C77" s="102" t="s">
        <v>719</v>
      </c>
    </row>
    <row r="78" spans="1:3" x14ac:dyDescent="0.25">
      <c r="A78" s="102" t="s">
        <v>794</v>
      </c>
      <c r="B78" s="99">
        <v>0.94199999999999995</v>
      </c>
      <c r="C78" s="102" t="s">
        <v>714</v>
      </c>
    </row>
    <row r="79" spans="1:3" x14ac:dyDescent="0.25">
      <c r="A79" s="102" t="s">
        <v>795</v>
      </c>
      <c r="B79" s="99">
        <v>0.70399999999999996</v>
      </c>
      <c r="C79" s="102" t="s">
        <v>719</v>
      </c>
    </row>
    <row r="80" spans="1:3" x14ac:dyDescent="0.25">
      <c r="A80" s="102" t="s">
        <v>796</v>
      </c>
      <c r="B80" s="99">
        <v>0.72899999999999998</v>
      </c>
      <c r="C80" s="102" t="s">
        <v>723</v>
      </c>
    </row>
    <row r="81" spans="1:3" x14ac:dyDescent="0.25">
      <c r="A81" s="102" t="s">
        <v>797</v>
      </c>
      <c r="B81" s="99">
        <v>0.435</v>
      </c>
      <c r="C81" s="102" t="s">
        <v>712</v>
      </c>
    </row>
    <row r="82" spans="1:3" x14ac:dyDescent="0.25">
      <c r="A82" s="102" t="s">
        <v>798</v>
      </c>
      <c r="B82" s="99">
        <v>0.71899999999999997</v>
      </c>
      <c r="C82" s="102" t="s">
        <v>712</v>
      </c>
    </row>
    <row r="83" spans="1:3" x14ac:dyDescent="0.25">
      <c r="A83" s="102" t="s">
        <v>799</v>
      </c>
      <c r="B83" s="99">
        <v>0.39600000000000002</v>
      </c>
      <c r="C83" s="102" t="s">
        <v>712</v>
      </c>
    </row>
    <row r="84" spans="1:3" x14ac:dyDescent="0.25">
      <c r="A84" s="102" t="s">
        <v>800</v>
      </c>
      <c r="B84" s="99">
        <v>0.53200000000000003</v>
      </c>
      <c r="C84" s="102" t="s">
        <v>719</v>
      </c>
    </row>
    <row r="85" spans="1:3" x14ac:dyDescent="0.25">
      <c r="A85" s="102" t="s">
        <v>801</v>
      </c>
      <c r="B85" s="99">
        <v>0.96399999999999997</v>
      </c>
      <c r="C85" s="102" t="s">
        <v>714</v>
      </c>
    </row>
    <row r="86" spans="1:3" x14ac:dyDescent="0.25">
      <c r="A86" s="102" t="s">
        <v>802</v>
      </c>
      <c r="B86" s="99">
        <v>0.73199999999999998</v>
      </c>
      <c r="C86" s="102" t="s">
        <v>719</v>
      </c>
    </row>
    <row r="87" spans="1:3" x14ac:dyDescent="0.25">
      <c r="A87" s="102" t="s">
        <v>803</v>
      </c>
      <c r="B87" s="99">
        <v>0.879</v>
      </c>
      <c r="C87" s="102" t="s">
        <v>714</v>
      </c>
    </row>
    <row r="88" spans="1:3" x14ac:dyDescent="0.25">
      <c r="A88" s="102" t="s">
        <v>804</v>
      </c>
      <c r="B88" s="99">
        <v>0.57499999999999996</v>
      </c>
      <c r="C88" s="102" t="s">
        <v>710</v>
      </c>
    </row>
    <row r="89" spans="1:3" x14ac:dyDescent="0.25">
      <c r="A89" s="102" t="s">
        <v>805</v>
      </c>
      <c r="B89" s="99" t="s">
        <v>181</v>
      </c>
      <c r="C89" s="102" t="s">
        <v>726</v>
      </c>
    </row>
    <row r="90" spans="1:3" x14ac:dyDescent="0.25">
      <c r="A90" s="102" t="s">
        <v>806</v>
      </c>
      <c r="B90" s="99">
        <v>0.61</v>
      </c>
      <c r="C90" s="102" t="s">
        <v>726</v>
      </c>
    </row>
    <row r="91" spans="1:3" x14ac:dyDescent="0.25">
      <c r="A91" s="102" t="s">
        <v>807</v>
      </c>
      <c r="B91" s="99">
        <v>0.61199999999999999</v>
      </c>
      <c r="C91" s="102" t="s">
        <v>731</v>
      </c>
    </row>
    <row r="92" spans="1:3" x14ac:dyDescent="0.25">
      <c r="A92" s="102" t="s">
        <v>808</v>
      </c>
      <c r="B92" s="99">
        <v>0.73399999999999999</v>
      </c>
      <c r="C92" s="102" t="s">
        <v>742</v>
      </c>
    </row>
    <row r="93" spans="1:3" x14ac:dyDescent="0.25">
      <c r="A93" s="102" t="s">
        <v>809</v>
      </c>
      <c r="B93" s="99">
        <v>0.78200000000000003</v>
      </c>
      <c r="C93" s="102" t="s">
        <v>710</v>
      </c>
    </row>
    <row r="94" spans="1:3" x14ac:dyDescent="0.25">
      <c r="A94" s="102" t="s">
        <v>810</v>
      </c>
      <c r="B94" s="99" t="s">
        <v>181</v>
      </c>
      <c r="C94" s="102" t="s">
        <v>710</v>
      </c>
    </row>
    <row r="95" spans="1:3" x14ac:dyDescent="0.25">
      <c r="A95" s="102" t="s">
        <v>811</v>
      </c>
      <c r="B95" s="99">
        <v>0.96499999999999997</v>
      </c>
      <c r="C95" s="102" t="s">
        <v>714</v>
      </c>
    </row>
    <row r="96" spans="1:3" x14ac:dyDescent="0.25">
      <c r="A96" s="102" t="s">
        <v>812</v>
      </c>
      <c r="B96" s="99">
        <v>0.96899999999999997</v>
      </c>
      <c r="C96" s="102" t="s">
        <v>714</v>
      </c>
    </row>
    <row r="97" spans="1:3" x14ac:dyDescent="0.25">
      <c r="A97" s="102" t="s">
        <v>813</v>
      </c>
      <c r="B97" s="99">
        <v>0.93500000000000005</v>
      </c>
      <c r="C97" s="102" t="s">
        <v>710</v>
      </c>
    </row>
    <row r="98" spans="1:3" x14ac:dyDescent="0.25">
      <c r="A98" s="102" t="s">
        <v>814</v>
      </c>
      <c r="B98" s="99">
        <v>0.95099999999999996</v>
      </c>
      <c r="C98" s="102" t="s">
        <v>714</v>
      </c>
    </row>
    <row r="99" spans="1:3" x14ac:dyDescent="0.25">
      <c r="A99" s="102" t="s">
        <v>815</v>
      </c>
      <c r="B99" s="99">
        <v>0.76600000000000001</v>
      </c>
      <c r="C99" s="102" t="s">
        <v>719</v>
      </c>
    </row>
    <row r="100" spans="1:3" x14ac:dyDescent="0.25">
      <c r="A100" s="102" t="s">
        <v>816</v>
      </c>
      <c r="B100" s="99">
        <v>0.96</v>
      </c>
      <c r="C100" s="102" t="s">
        <v>731</v>
      </c>
    </row>
    <row r="101" spans="1:3" x14ac:dyDescent="0.25">
      <c r="A101" s="102" t="s">
        <v>817</v>
      </c>
      <c r="B101" s="99">
        <v>0.77</v>
      </c>
      <c r="C101" s="102" t="s">
        <v>710</v>
      </c>
    </row>
    <row r="102" spans="1:3" x14ac:dyDescent="0.25">
      <c r="A102" s="102" t="s">
        <v>818</v>
      </c>
      <c r="B102" s="99" t="s">
        <v>181</v>
      </c>
      <c r="C102" s="102" t="s">
        <v>726</v>
      </c>
    </row>
    <row r="103" spans="1:3" x14ac:dyDescent="0.25">
      <c r="A103" s="102" t="s">
        <v>819</v>
      </c>
      <c r="B103" s="99">
        <v>0.91600000000000004</v>
      </c>
      <c r="C103" s="102" t="s">
        <v>710</v>
      </c>
    </row>
    <row r="104" spans="1:3" x14ac:dyDescent="0.25">
      <c r="A104" s="102" t="s">
        <v>820</v>
      </c>
      <c r="B104" s="99">
        <v>0.61899999999999999</v>
      </c>
      <c r="C104" s="102" t="s">
        <v>742</v>
      </c>
    </row>
    <row r="105" spans="1:3" x14ac:dyDescent="0.25">
      <c r="A105" s="102" t="s">
        <v>821</v>
      </c>
      <c r="B105" s="99">
        <v>0.51400000000000001</v>
      </c>
      <c r="C105" s="102" t="s">
        <v>712</v>
      </c>
    </row>
    <row r="106" spans="1:3" x14ac:dyDescent="0.25">
      <c r="A106" s="102" t="s">
        <v>822</v>
      </c>
      <c r="B106" s="99">
        <v>0.86599999999999999</v>
      </c>
      <c r="C106" s="102" t="s">
        <v>714</v>
      </c>
    </row>
    <row r="107" spans="1:3" x14ac:dyDescent="0.25">
      <c r="A107" s="102" t="s">
        <v>823</v>
      </c>
      <c r="B107" s="99">
        <v>0.80300000000000005</v>
      </c>
      <c r="C107" s="102" t="s">
        <v>710</v>
      </c>
    </row>
    <row r="108" spans="1:3" x14ac:dyDescent="0.25">
      <c r="A108" s="102" t="s">
        <v>824</v>
      </c>
      <c r="B108" s="99">
        <v>0.442</v>
      </c>
      <c r="C108" s="102" t="s">
        <v>712</v>
      </c>
    </row>
    <row r="109" spans="1:3" x14ac:dyDescent="0.25">
      <c r="A109" s="102" t="s">
        <v>825</v>
      </c>
      <c r="B109" s="99">
        <v>0.84699999999999998</v>
      </c>
      <c r="C109" s="102" t="s">
        <v>712</v>
      </c>
    </row>
    <row r="110" spans="1:3" x14ac:dyDescent="0.25">
      <c r="A110" s="102" t="s">
        <v>826</v>
      </c>
      <c r="B110" s="99">
        <v>0.95099999999999996</v>
      </c>
      <c r="C110" s="102" t="s">
        <v>714</v>
      </c>
    </row>
    <row r="111" spans="1:3" x14ac:dyDescent="0.25">
      <c r="A111" s="102" t="s">
        <v>827</v>
      </c>
      <c r="B111" s="99">
        <v>0.87</v>
      </c>
      <c r="C111" s="102" t="s">
        <v>714</v>
      </c>
    </row>
    <row r="112" spans="1:3" x14ac:dyDescent="0.25">
      <c r="A112" s="102" t="s">
        <v>828</v>
      </c>
      <c r="B112" s="99">
        <v>0.96</v>
      </c>
      <c r="C112" s="102" t="s">
        <v>714</v>
      </c>
    </row>
    <row r="113" spans="1:3" x14ac:dyDescent="0.25">
      <c r="A113" s="102" t="s">
        <v>829</v>
      </c>
      <c r="B113" s="99">
        <v>0.81399999999999995</v>
      </c>
      <c r="C113" s="102" t="s">
        <v>714</v>
      </c>
    </row>
    <row r="114" spans="1:3" x14ac:dyDescent="0.25">
      <c r="A114" s="102" t="s">
        <v>830</v>
      </c>
      <c r="B114" s="99">
        <v>0.54300000000000004</v>
      </c>
      <c r="C114" s="102" t="s">
        <v>712</v>
      </c>
    </row>
    <row r="115" spans="1:3" x14ac:dyDescent="0.25">
      <c r="A115" s="102" t="s">
        <v>831</v>
      </c>
      <c r="B115" s="99">
        <v>0.82899999999999996</v>
      </c>
      <c r="C115" s="102" t="s">
        <v>742</v>
      </c>
    </row>
    <row r="116" spans="1:3" x14ac:dyDescent="0.25">
      <c r="A116" s="102" t="s">
        <v>832</v>
      </c>
      <c r="B116" s="99">
        <v>0.49299999999999999</v>
      </c>
      <c r="C116" s="102" t="s">
        <v>712</v>
      </c>
    </row>
    <row r="117" spans="1:3" x14ac:dyDescent="0.25">
      <c r="A117" s="102" t="s">
        <v>833</v>
      </c>
      <c r="B117" s="99">
        <v>0.77100000000000002</v>
      </c>
      <c r="C117" s="102" t="s">
        <v>731</v>
      </c>
    </row>
    <row r="118" spans="1:3" x14ac:dyDescent="0.25">
      <c r="A118" s="102" t="s">
        <v>834</v>
      </c>
      <c r="B118" s="99">
        <v>0.371</v>
      </c>
      <c r="C118" s="102" t="s">
        <v>712</v>
      </c>
    </row>
    <row r="119" spans="1:3" x14ac:dyDescent="0.25">
      <c r="A119" s="102" t="s">
        <v>835</v>
      </c>
      <c r="B119" s="99">
        <v>0.90200000000000002</v>
      </c>
      <c r="C119" s="102" t="s">
        <v>714</v>
      </c>
    </row>
    <row r="120" spans="1:3" x14ac:dyDescent="0.25">
      <c r="A120" s="102" t="s">
        <v>836</v>
      </c>
      <c r="B120" s="99">
        <v>0.65400000000000003</v>
      </c>
      <c r="C120" s="102" t="s">
        <v>712</v>
      </c>
    </row>
    <row r="121" spans="1:3" x14ac:dyDescent="0.25">
      <c r="A121" s="102" t="s">
        <v>837</v>
      </c>
      <c r="B121" s="99">
        <v>0.80400000000000005</v>
      </c>
      <c r="C121" s="102" t="s">
        <v>712</v>
      </c>
    </row>
    <row r="122" spans="1:3" x14ac:dyDescent="0.25">
      <c r="A122" s="102" t="s">
        <v>838</v>
      </c>
      <c r="B122" s="99">
        <v>0.52</v>
      </c>
      <c r="C122" s="102" t="s">
        <v>712</v>
      </c>
    </row>
    <row r="123" spans="1:3" x14ac:dyDescent="0.25">
      <c r="A123" s="102" t="s">
        <v>839</v>
      </c>
      <c r="B123" s="99">
        <v>0.85399999999999998</v>
      </c>
      <c r="C123" s="102" t="s">
        <v>751</v>
      </c>
    </row>
    <row r="124" spans="1:3" x14ac:dyDescent="0.25">
      <c r="A124" s="102" t="s">
        <v>840</v>
      </c>
      <c r="B124" s="99">
        <v>0.58599999999999997</v>
      </c>
      <c r="C124" s="102" t="s">
        <v>731</v>
      </c>
    </row>
    <row r="125" spans="1:3" x14ac:dyDescent="0.25">
      <c r="A125" s="102" t="s">
        <v>841</v>
      </c>
      <c r="B125" s="99">
        <v>0.40200000000000002</v>
      </c>
      <c r="C125" s="102" t="s">
        <v>712</v>
      </c>
    </row>
    <row r="126" spans="1:3" x14ac:dyDescent="0.25">
      <c r="A126" s="102" t="s">
        <v>842</v>
      </c>
      <c r="B126" s="99">
        <v>0.72</v>
      </c>
      <c r="C126" s="102" t="s">
        <v>714</v>
      </c>
    </row>
    <row r="127" spans="1:3" x14ac:dyDescent="0.25">
      <c r="A127" s="102" t="s">
        <v>843</v>
      </c>
      <c r="B127" s="99" t="s">
        <v>181</v>
      </c>
      <c r="C127" s="102" t="s">
        <v>714</v>
      </c>
    </row>
    <row r="128" spans="1:3" x14ac:dyDescent="0.25">
      <c r="A128" s="102" t="s">
        <v>844</v>
      </c>
      <c r="B128" s="99">
        <v>0.72699999999999998</v>
      </c>
      <c r="C128" s="102" t="s">
        <v>731</v>
      </c>
    </row>
    <row r="129" spans="1:3" x14ac:dyDescent="0.25">
      <c r="A129" s="102" t="s">
        <v>845</v>
      </c>
      <c r="B129" s="99">
        <v>0.68600000000000005</v>
      </c>
      <c r="C129" s="102" t="s">
        <v>712</v>
      </c>
    </row>
    <row r="130" spans="1:3" x14ac:dyDescent="0.25">
      <c r="A130" s="102" t="s">
        <v>846</v>
      </c>
      <c r="B130" s="99" t="s">
        <v>181</v>
      </c>
      <c r="C130" s="102" t="s">
        <v>726</v>
      </c>
    </row>
    <row r="131" spans="1:3" x14ac:dyDescent="0.25">
      <c r="A131" s="102" t="s">
        <v>847</v>
      </c>
      <c r="B131" s="99">
        <v>0.55300000000000005</v>
      </c>
      <c r="C131" s="102" t="s">
        <v>731</v>
      </c>
    </row>
    <row r="132" spans="1:3" x14ac:dyDescent="0.25">
      <c r="A132" s="102" t="s">
        <v>848</v>
      </c>
      <c r="B132" s="99">
        <v>0.69899999999999995</v>
      </c>
      <c r="C132" s="102" t="s">
        <v>719</v>
      </c>
    </row>
    <row r="133" spans="1:3" x14ac:dyDescent="0.25">
      <c r="A133" s="102" t="s">
        <v>849</v>
      </c>
      <c r="B133" s="99">
        <v>0.34</v>
      </c>
      <c r="C133" s="102" t="s">
        <v>712</v>
      </c>
    </row>
    <row r="134" spans="1:3" x14ac:dyDescent="0.25">
      <c r="A134" s="102" t="s">
        <v>850</v>
      </c>
      <c r="B134" s="99">
        <v>0.51100000000000001</v>
      </c>
      <c r="C134" s="102" t="s">
        <v>712</v>
      </c>
    </row>
    <row r="135" spans="1:3" x14ac:dyDescent="0.25">
      <c r="A135" s="102" t="s">
        <v>851</v>
      </c>
      <c r="B135" s="99">
        <v>0.97099999999999997</v>
      </c>
      <c r="C135" s="102" t="s">
        <v>714</v>
      </c>
    </row>
    <row r="136" spans="1:3" x14ac:dyDescent="0.25">
      <c r="A136" s="102" t="s">
        <v>852</v>
      </c>
      <c r="B136" s="99">
        <v>0.95</v>
      </c>
      <c r="C136" s="102" t="s">
        <v>726</v>
      </c>
    </row>
    <row r="137" spans="1:3" x14ac:dyDescent="0.25">
      <c r="A137" s="102" t="s">
        <v>853</v>
      </c>
      <c r="B137" s="99">
        <v>0.84599999999999997</v>
      </c>
      <c r="C137" s="102" t="s">
        <v>710</v>
      </c>
    </row>
    <row r="138" spans="1:3" x14ac:dyDescent="0.25">
      <c r="A138" s="102" t="s">
        <v>854</v>
      </c>
      <c r="B138" s="99" t="s">
        <v>181</v>
      </c>
      <c r="C138" s="102" t="s">
        <v>726</v>
      </c>
    </row>
    <row r="139" spans="1:3" x14ac:dyDescent="0.25">
      <c r="A139" s="102" t="s">
        <v>855</v>
      </c>
      <c r="B139" s="99">
        <v>0.84</v>
      </c>
      <c r="C139" s="102" t="s">
        <v>719</v>
      </c>
    </row>
    <row r="140" spans="1:3" x14ac:dyDescent="0.25">
      <c r="A140" s="102" t="s">
        <v>856</v>
      </c>
      <c r="B140" s="99">
        <v>0.54100000000000004</v>
      </c>
      <c r="C140" s="102" t="s">
        <v>726</v>
      </c>
    </row>
    <row r="141" spans="1:3" x14ac:dyDescent="0.25">
      <c r="A141" s="102" t="s">
        <v>857</v>
      </c>
      <c r="B141" s="99">
        <v>0.57199999999999995</v>
      </c>
      <c r="C141" s="102" t="s">
        <v>731</v>
      </c>
    </row>
    <row r="142" spans="1:3" x14ac:dyDescent="0.25">
      <c r="A142" s="102" t="s">
        <v>858</v>
      </c>
      <c r="B142" s="99">
        <v>0.76100000000000001</v>
      </c>
      <c r="C142" s="102" t="s">
        <v>723</v>
      </c>
    </row>
    <row r="143" spans="1:3" x14ac:dyDescent="0.25">
      <c r="A143" s="102" t="s">
        <v>859</v>
      </c>
      <c r="B143" s="99">
        <v>0.80600000000000005</v>
      </c>
      <c r="C143" s="102" t="s">
        <v>723</v>
      </c>
    </row>
    <row r="144" spans="1:3" x14ac:dyDescent="0.25">
      <c r="A144" s="102" t="s">
        <v>860</v>
      </c>
      <c r="B144" s="99">
        <v>0.88</v>
      </c>
      <c r="C144" s="102" t="s">
        <v>714</v>
      </c>
    </row>
    <row r="145" spans="1:3" x14ac:dyDescent="0.25">
      <c r="A145" s="102" t="s">
        <v>861</v>
      </c>
      <c r="B145" s="99">
        <v>0.90900000000000003</v>
      </c>
      <c r="C145" s="102" t="s">
        <v>714</v>
      </c>
    </row>
    <row r="146" spans="1:3" x14ac:dyDescent="0.25">
      <c r="A146" s="102" t="s">
        <v>862</v>
      </c>
      <c r="B146" s="99">
        <v>0.54100000000000004</v>
      </c>
      <c r="C146" s="102" t="s">
        <v>712</v>
      </c>
    </row>
    <row r="147" spans="1:3" x14ac:dyDescent="0.25">
      <c r="A147" s="102" t="s">
        <v>863</v>
      </c>
      <c r="B147" s="99">
        <v>0.80400000000000005</v>
      </c>
      <c r="C147" s="102" t="s">
        <v>731</v>
      </c>
    </row>
    <row r="148" spans="1:3" x14ac:dyDescent="0.25">
      <c r="A148" s="102" t="s">
        <v>864</v>
      </c>
      <c r="B148" s="99">
        <v>0.94699999999999995</v>
      </c>
      <c r="C148" s="102" t="s">
        <v>714</v>
      </c>
    </row>
    <row r="149" spans="1:3" x14ac:dyDescent="0.25">
      <c r="A149" s="102" t="s">
        <v>865</v>
      </c>
      <c r="B149" s="99">
        <v>0.36899999999999999</v>
      </c>
      <c r="C149" s="102" t="s">
        <v>712</v>
      </c>
    </row>
    <row r="150" spans="1:3" x14ac:dyDescent="0.25">
      <c r="A150" s="102" t="s">
        <v>866</v>
      </c>
      <c r="B150" s="99">
        <v>0.38900000000000001</v>
      </c>
      <c r="C150" s="102" t="s">
        <v>712</v>
      </c>
    </row>
    <row r="151" spans="1:3" x14ac:dyDescent="0.25">
      <c r="A151" s="102" t="s">
        <v>867</v>
      </c>
      <c r="B151" s="99">
        <v>0.77700000000000002</v>
      </c>
      <c r="C151" s="102" t="s">
        <v>719</v>
      </c>
    </row>
    <row r="152" spans="1:3" x14ac:dyDescent="0.25">
      <c r="A152" s="102" t="s">
        <v>868</v>
      </c>
      <c r="B152" s="99">
        <v>0.90300000000000002</v>
      </c>
      <c r="C152" s="102" t="s">
        <v>714</v>
      </c>
    </row>
    <row r="153" spans="1:3" x14ac:dyDescent="0.25">
      <c r="A153" s="102" t="s">
        <v>869</v>
      </c>
      <c r="B153" s="99">
        <v>0.83699999999999997</v>
      </c>
      <c r="C153" s="102" t="s">
        <v>714</v>
      </c>
    </row>
    <row r="154" spans="1:3" x14ac:dyDescent="0.25">
      <c r="A154" s="102" t="s">
        <v>870</v>
      </c>
      <c r="B154" s="99">
        <v>0.46</v>
      </c>
      <c r="C154" s="102" t="s">
        <v>712</v>
      </c>
    </row>
    <row r="155" spans="1:3" x14ac:dyDescent="0.25">
      <c r="A155" s="102" t="s">
        <v>871</v>
      </c>
      <c r="B155" s="99">
        <v>0.77100000000000002</v>
      </c>
      <c r="C155" s="102" t="s">
        <v>726</v>
      </c>
    </row>
    <row r="156" spans="1:3" x14ac:dyDescent="0.25">
      <c r="A156" s="102" t="s">
        <v>872</v>
      </c>
      <c r="B156" s="99" t="s">
        <v>181</v>
      </c>
      <c r="C156" s="102" t="s">
        <v>714</v>
      </c>
    </row>
    <row r="157" spans="1:3" x14ac:dyDescent="0.25">
      <c r="A157" s="102" t="s">
        <v>873</v>
      </c>
      <c r="B157" s="99">
        <v>0.82099999999999995</v>
      </c>
      <c r="C157" s="102" t="s">
        <v>719</v>
      </c>
    </row>
    <row r="158" spans="1:3" x14ac:dyDescent="0.25">
      <c r="A158" s="102" t="s">
        <v>874</v>
      </c>
      <c r="B158" s="99">
        <v>0.83799999999999997</v>
      </c>
      <c r="C158" s="102" t="s">
        <v>719</v>
      </c>
    </row>
    <row r="159" spans="1:3" x14ac:dyDescent="0.25">
      <c r="A159" s="102" t="s">
        <v>875</v>
      </c>
      <c r="B159" s="99">
        <v>0.65100000000000002</v>
      </c>
      <c r="C159" s="102" t="s">
        <v>712</v>
      </c>
    </row>
    <row r="160" spans="1:3" x14ac:dyDescent="0.25">
      <c r="A160" s="102" t="s">
        <v>876</v>
      </c>
      <c r="B160" s="99">
        <v>0.77200000000000002</v>
      </c>
      <c r="C160" s="102" t="s">
        <v>719</v>
      </c>
    </row>
    <row r="161" spans="1:3" x14ac:dyDescent="0.25">
      <c r="A161" s="102" t="s">
        <v>877</v>
      </c>
      <c r="B161" s="99">
        <v>0.46400000000000002</v>
      </c>
      <c r="C161" s="102" t="s">
        <v>712</v>
      </c>
    </row>
    <row r="162" spans="1:3" x14ac:dyDescent="0.25">
      <c r="A162" s="102" t="s">
        <v>878</v>
      </c>
      <c r="B162" s="99">
        <v>0.36499999999999999</v>
      </c>
      <c r="C162" s="102" t="s">
        <v>712</v>
      </c>
    </row>
    <row r="163" spans="1:3" x14ac:dyDescent="0.25">
      <c r="A163" s="102" t="s">
        <v>879</v>
      </c>
      <c r="B163" s="99">
        <v>0.82599999999999996</v>
      </c>
      <c r="C163" s="102" t="s">
        <v>714</v>
      </c>
    </row>
    <row r="164" spans="1:3" x14ac:dyDescent="0.25">
      <c r="A164" s="102" t="s">
        <v>880</v>
      </c>
      <c r="B164" s="99">
        <v>0.84499999999999997</v>
      </c>
      <c r="C164" s="102" t="s">
        <v>712</v>
      </c>
    </row>
    <row r="165" spans="1:3" x14ac:dyDescent="0.25">
      <c r="A165" s="102" t="s">
        <v>881</v>
      </c>
      <c r="B165" s="99">
        <v>0.74199999999999999</v>
      </c>
      <c r="C165" s="102" t="s">
        <v>710</v>
      </c>
    </row>
    <row r="166" spans="1:3" x14ac:dyDescent="0.25">
      <c r="A166" s="102" t="s">
        <v>882</v>
      </c>
      <c r="B166" s="99" t="s">
        <v>181</v>
      </c>
      <c r="C166" s="102" t="s">
        <v>712</v>
      </c>
    </row>
    <row r="167" spans="1:3" x14ac:dyDescent="0.25">
      <c r="A167" s="102" t="s">
        <v>883</v>
      </c>
      <c r="B167" s="99">
        <v>0.75900000000000001</v>
      </c>
      <c r="C167" s="102" t="s">
        <v>731</v>
      </c>
    </row>
    <row r="168" spans="1:3" x14ac:dyDescent="0.25">
      <c r="A168" s="102" t="s">
        <v>884</v>
      </c>
      <c r="B168" s="99">
        <v>0.57199999999999995</v>
      </c>
      <c r="C168" s="102" t="s">
        <v>712</v>
      </c>
    </row>
    <row r="169" spans="1:3" x14ac:dyDescent="0.25">
      <c r="A169" s="102" t="s">
        <v>885</v>
      </c>
      <c r="B169" s="99">
        <v>0.53100000000000003</v>
      </c>
      <c r="C169" s="102" t="s">
        <v>712</v>
      </c>
    </row>
    <row r="170" spans="1:3" x14ac:dyDescent="0.25">
      <c r="A170" s="102" t="s">
        <v>886</v>
      </c>
      <c r="B170" s="99">
        <v>0.96299999999999997</v>
      </c>
      <c r="C170" s="102" t="s">
        <v>714</v>
      </c>
    </row>
    <row r="171" spans="1:3" x14ac:dyDescent="0.25">
      <c r="A171" s="102" t="s">
        <v>887</v>
      </c>
      <c r="B171" s="99">
        <v>0.96</v>
      </c>
      <c r="C171" s="102" t="s">
        <v>714</v>
      </c>
    </row>
    <row r="172" spans="1:3" x14ac:dyDescent="0.25">
      <c r="A172" s="102" t="s">
        <v>888</v>
      </c>
      <c r="B172" s="99">
        <v>0.76900000000000002</v>
      </c>
      <c r="C172" s="102" t="s">
        <v>723</v>
      </c>
    </row>
    <row r="173" spans="1:3" x14ac:dyDescent="0.25">
      <c r="A173" s="102" t="s">
        <v>889</v>
      </c>
      <c r="B173" s="99">
        <v>0.78300000000000003</v>
      </c>
      <c r="C173" s="102" t="s">
        <v>742</v>
      </c>
    </row>
    <row r="174" spans="1:3" x14ac:dyDescent="0.25">
      <c r="A174" s="102" t="s">
        <v>890</v>
      </c>
      <c r="B174" s="99">
        <v>0.68799999999999994</v>
      </c>
      <c r="C174" s="102" t="s">
        <v>731</v>
      </c>
    </row>
    <row r="175" spans="1:3" x14ac:dyDescent="0.25">
      <c r="A175" s="102" t="s">
        <v>891</v>
      </c>
      <c r="B175" s="99">
        <v>0.53</v>
      </c>
      <c r="C175" s="102" t="s">
        <v>712</v>
      </c>
    </row>
    <row r="176" spans="1:3" x14ac:dyDescent="0.25">
      <c r="A176" s="102" t="s">
        <v>892</v>
      </c>
      <c r="B176" s="99">
        <v>0.48899999999999999</v>
      </c>
      <c r="C176" s="102" t="s">
        <v>742</v>
      </c>
    </row>
    <row r="177" spans="1:3" x14ac:dyDescent="0.25">
      <c r="A177" s="102" t="s">
        <v>893</v>
      </c>
      <c r="B177" s="99">
        <v>0.499</v>
      </c>
      <c r="C177" s="102" t="s">
        <v>712</v>
      </c>
    </row>
    <row r="178" spans="1:3" x14ac:dyDescent="0.25">
      <c r="A178" s="102" t="s">
        <v>894</v>
      </c>
      <c r="B178" s="99">
        <v>0.76800000000000002</v>
      </c>
      <c r="C178" s="102" t="s">
        <v>726</v>
      </c>
    </row>
    <row r="179" spans="1:3" x14ac:dyDescent="0.25">
      <c r="A179" s="102" t="s">
        <v>895</v>
      </c>
      <c r="B179" s="99">
        <v>0.83699999999999997</v>
      </c>
      <c r="C179" s="102" t="s">
        <v>719</v>
      </c>
    </row>
    <row r="180" spans="1:3" x14ac:dyDescent="0.25">
      <c r="A180" s="102" t="s">
        <v>896</v>
      </c>
      <c r="B180" s="99">
        <v>0.76900000000000002</v>
      </c>
      <c r="C180" s="102" t="s">
        <v>712</v>
      </c>
    </row>
    <row r="181" spans="1:3" x14ac:dyDescent="0.25">
      <c r="A181" s="102" t="s">
        <v>897</v>
      </c>
      <c r="B181" s="99">
        <v>0.73899999999999999</v>
      </c>
      <c r="C181" s="102" t="s">
        <v>731</v>
      </c>
    </row>
    <row r="182" spans="1:3" x14ac:dyDescent="0.25">
      <c r="A182" s="102" t="s">
        <v>898</v>
      </c>
      <c r="B182" s="99">
        <v>0.80600000000000005</v>
      </c>
      <c r="C182" s="102" t="s">
        <v>899</v>
      </c>
    </row>
    <row r="183" spans="1:3" x14ac:dyDescent="0.25">
      <c r="A183" s="102" t="s">
        <v>900</v>
      </c>
      <c r="B183" s="99" t="s">
        <v>181</v>
      </c>
      <c r="C183" s="102" t="s">
        <v>726</v>
      </c>
    </row>
    <row r="184" spans="1:3" x14ac:dyDescent="0.25">
      <c r="A184" s="102" t="s">
        <v>901</v>
      </c>
      <c r="B184" s="99">
        <v>0.79600000000000004</v>
      </c>
      <c r="C184" s="102" t="s">
        <v>714</v>
      </c>
    </row>
    <row r="185" spans="1:3" x14ac:dyDescent="0.25">
      <c r="A185" s="102" t="s">
        <v>902</v>
      </c>
      <c r="B185" s="99">
        <v>0.51400000000000001</v>
      </c>
      <c r="C185" s="102" t="s">
        <v>712</v>
      </c>
    </row>
    <row r="186" spans="1:3" x14ac:dyDescent="0.25">
      <c r="A186" s="102" t="s">
        <v>903</v>
      </c>
      <c r="B186" s="99">
        <v>0.86499999999999999</v>
      </c>
      <c r="C186" s="102" t="s">
        <v>723</v>
      </c>
    </row>
    <row r="187" spans="1:3" x14ac:dyDescent="0.25">
      <c r="A187" s="102" t="s">
        <v>904</v>
      </c>
      <c r="B187" s="99">
        <v>0.71</v>
      </c>
      <c r="C187" s="102" t="s">
        <v>731</v>
      </c>
    </row>
    <row r="188" spans="1:3" x14ac:dyDescent="0.25">
      <c r="A188" s="102" t="s">
        <v>905</v>
      </c>
      <c r="B188" s="99">
        <v>0.69299999999999995</v>
      </c>
      <c r="C188" s="102" t="s">
        <v>726</v>
      </c>
    </row>
    <row r="189" spans="1:3" x14ac:dyDescent="0.25">
      <c r="A189" s="102" t="s">
        <v>906</v>
      </c>
      <c r="B189" s="99">
        <v>0.84399999999999997</v>
      </c>
      <c r="C189" s="102" t="s">
        <v>723</v>
      </c>
    </row>
    <row r="190" spans="1:3" x14ac:dyDescent="0.25">
      <c r="A190" s="102" t="s">
        <v>907</v>
      </c>
      <c r="B190" s="99">
        <v>0.72499999999999998</v>
      </c>
      <c r="C190" s="102" t="s">
        <v>742</v>
      </c>
    </row>
    <row r="191" spans="1:3" x14ac:dyDescent="0.25">
      <c r="A191" s="102" t="s">
        <v>908</v>
      </c>
      <c r="B191" s="99">
        <v>0.48099999999999998</v>
      </c>
      <c r="C191" s="102" t="s">
        <v>712</v>
      </c>
    </row>
    <row r="192" spans="1:3" x14ac:dyDescent="0.25">
      <c r="A192" s="102" t="s">
        <v>909</v>
      </c>
      <c r="B192" s="99" t="s">
        <v>181</v>
      </c>
      <c r="C192" s="102" t="s">
        <v>712</v>
      </c>
    </row>
  </sheetData>
  <pageMargins left="0.511811024" right="0.511811024" top="0.78740157499999996" bottom="0.78740157499999996" header="0.31496062000000002" footer="0.31496062000000002"/>
  <tableParts count="1">
    <tablePart r:id="rId1"/>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3">
    <tabColor theme="9" tint="-0.249977111117893"/>
  </sheetPr>
  <dimension ref="A1:P15"/>
  <sheetViews>
    <sheetView showGridLines="0" zoomScaleNormal="100" zoomScalePageLayoutView="80" workbookViewId="0"/>
  </sheetViews>
  <sheetFormatPr defaultRowHeight="15" x14ac:dyDescent="0.25"/>
  <cols>
    <col min="1" max="1" width="16.5703125" style="84" customWidth="1"/>
    <col min="2" max="2" width="12.140625" style="84" customWidth="1"/>
    <col min="3" max="16384" width="9.140625" style="84"/>
  </cols>
  <sheetData>
    <row r="1" spans="1:16" x14ac:dyDescent="0.25">
      <c r="A1" s="84" t="s">
        <v>43</v>
      </c>
      <c r="B1" s="84" t="s">
        <v>590</v>
      </c>
      <c r="P1"/>
    </row>
    <row r="2" spans="1:16" x14ac:dyDescent="0.25">
      <c r="A2" s="69">
        <v>42006</v>
      </c>
      <c r="B2" s="100">
        <v>1.869</v>
      </c>
    </row>
    <row r="3" spans="1:16" x14ac:dyDescent="0.25">
      <c r="A3" s="69">
        <v>42009</v>
      </c>
      <c r="B3" s="100">
        <v>1.841</v>
      </c>
    </row>
    <row r="4" spans="1:16" x14ac:dyDescent="0.25">
      <c r="A4" s="69">
        <v>42010</v>
      </c>
      <c r="B4" s="100">
        <v>1.851</v>
      </c>
    </row>
    <row r="5" spans="1:16" x14ac:dyDescent="0.25">
      <c r="A5" s="69">
        <v>42013</v>
      </c>
      <c r="B5" s="100">
        <v>1.835</v>
      </c>
    </row>
    <row r="6" spans="1:16" x14ac:dyDescent="0.25">
      <c r="A6" s="69">
        <v>42019</v>
      </c>
      <c r="B6" s="100">
        <v>1.7849999999999999</v>
      </c>
    </row>
    <row r="7" spans="1:16" x14ac:dyDescent="0.25">
      <c r="A7" s="69">
        <v>42017</v>
      </c>
      <c r="B7" s="100">
        <v>1.79</v>
      </c>
    </row>
    <row r="8" spans="1:16" x14ac:dyDescent="0.25">
      <c r="A8" s="69">
        <v>42020</v>
      </c>
      <c r="B8" s="100">
        <v>1.788</v>
      </c>
    </row>
    <row r="9" spans="1:16" x14ac:dyDescent="0.25">
      <c r="A9" s="69">
        <v>42023</v>
      </c>
      <c r="B9" s="100">
        <v>1.7629999999999999</v>
      </c>
    </row>
    <row r="10" spans="1:16" x14ac:dyDescent="0.25">
      <c r="A10" s="69">
        <v>42024</v>
      </c>
      <c r="B10" s="100">
        <v>1.7589999999999999</v>
      </c>
    </row>
    <row r="11" spans="1:16" x14ac:dyDescent="0.25">
      <c r="A11" s="69">
        <v>42027</v>
      </c>
      <c r="B11" s="100">
        <v>1.7521</v>
      </c>
    </row>
    <row r="12" spans="1:16" x14ac:dyDescent="0.25">
      <c r="A12" s="69">
        <v>42030</v>
      </c>
      <c r="B12" s="100">
        <v>1.744</v>
      </c>
    </row>
    <row r="13" spans="1:16" x14ac:dyDescent="0.25">
      <c r="A13" s="69">
        <v>42031</v>
      </c>
      <c r="B13" s="100">
        <v>1.7390000000000001</v>
      </c>
    </row>
    <row r="14" spans="1:16" x14ac:dyDescent="0.25">
      <c r="A14" s="69">
        <v>42034</v>
      </c>
      <c r="B14" s="100">
        <v>1.7490000000000001</v>
      </c>
    </row>
    <row r="15" spans="1:16" x14ac:dyDescent="0.25">
      <c r="A15" s="84" t="s">
        <v>634</v>
      </c>
      <c r="B15" s="101">
        <f>SUBTOTAL(101,Tabela281[Cotação])</f>
        <v>1.7896230769230768</v>
      </c>
    </row>
  </sheetData>
  <pageMargins left="0.511811024" right="0.511811024" top="0.78740157499999996" bottom="0.78740157499999996" header="0.31496062000000002" footer="0.31496062000000002"/>
  <pageSetup paperSize="9"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113</vt:i4>
      </vt:variant>
      <vt:variant>
        <vt:lpstr>Intervalos nomeados</vt:lpstr>
      </vt:variant>
      <vt:variant>
        <vt:i4>2</vt:i4>
      </vt:variant>
    </vt:vector>
  </HeadingPairs>
  <TitlesOfParts>
    <vt:vector size="115" baseType="lpstr">
      <vt:lpstr>CAP01 - INTERVALO</vt:lpstr>
      <vt:lpstr>INTRODUÇÃO CAP01</vt:lpstr>
      <vt:lpstr>O QUE É POSSÍVEL</vt:lpstr>
      <vt:lpstr>Área de Trabalho</vt:lpstr>
      <vt:lpstr>Trabalhando com Arquivos</vt:lpstr>
      <vt:lpstr>Deslocamentos e Seleções</vt:lpstr>
      <vt:lpstr>Grupo Área de Transferência</vt:lpstr>
      <vt:lpstr>Grupo Fonte</vt:lpstr>
      <vt:lpstr>Grupo Alinhamento</vt:lpstr>
      <vt:lpstr>Grupo Número</vt:lpstr>
      <vt:lpstr>Atividade 1 - Fatura de vendas</vt:lpstr>
      <vt:lpstr>CAP02 - FORMATAR COMO TABELA</vt:lpstr>
      <vt:lpstr>INTRODUÇÃO CAP02</vt:lpstr>
      <vt:lpstr>Tabela</vt:lpstr>
      <vt:lpstr>Tabela, Segmentação e Gráfico</vt:lpstr>
      <vt:lpstr>Atividade 2 - Funcionários</vt:lpstr>
      <vt:lpstr>Atividade 3 - Cargos</vt:lpstr>
      <vt:lpstr>Painel - Atividade 3</vt:lpstr>
      <vt:lpstr>CAP03 - CÉLULAS</vt:lpstr>
      <vt:lpstr>INTRODUÇÃO CAP03</vt:lpstr>
      <vt:lpstr>Grupo Células</vt:lpstr>
      <vt:lpstr>CAP04 - EDIÇÃO</vt:lpstr>
      <vt:lpstr>INTRODUÇÃO CAP04</vt:lpstr>
      <vt:lpstr>Grupo Edição</vt:lpstr>
      <vt:lpstr>Atividade 4- Extração do País</vt:lpstr>
      <vt:lpstr>Atividade 5 - Incremento</vt:lpstr>
      <vt:lpstr>Atividade 6 - Atualização</vt:lpstr>
      <vt:lpstr>CAP05 - CRIANDO FÓRMULAS</vt:lpstr>
      <vt:lpstr>INTRODUÇÃO CAP05</vt:lpstr>
      <vt:lpstr>Ordem dos Operadores</vt:lpstr>
      <vt:lpstr>Adição</vt:lpstr>
      <vt:lpstr>Adição e Subtração</vt:lpstr>
      <vt:lpstr>Multiplicação</vt:lpstr>
      <vt:lpstr>Divisão</vt:lpstr>
      <vt:lpstr>Exponenciação</vt:lpstr>
      <vt:lpstr>Porcentagem</vt:lpstr>
      <vt:lpstr>Concatenação</vt:lpstr>
      <vt:lpstr>Atividade 7 - Composição</vt:lpstr>
      <vt:lpstr>Atividade 8 - Expressão</vt:lpstr>
      <vt:lpstr>Atividade 9 - Vendas I</vt:lpstr>
      <vt:lpstr>Painel - Atividade 9</vt:lpstr>
      <vt:lpstr>Atividade 10 - IMC</vt:lpstr>
      <vt:lpstr>CAP06 - INSERIR FUNÇÃO</vt:lpstr>
      <vt:lpstr>INTRODUÇÃO CAP06</vt:lpstr>
      <vt:lpstr>Autosoma</vt:lpstr>
      <vt:lpstr>Inserir Função</vt:lpstr>
      <vt:lpstr>CAP07 - FUNÇÕES MATEMÁTICAS</vt:lpstr>
      <vt:lpstr>INTRODUÇÃO CAP07</vt:lpstr>
      <vt:lpstr>Soma</vt:lpstr>
      <vt:lpstr>SomarProduto</vt:lpstr>
      <vt:lpstr>Subtotal</vt:lpstr>
      <vt:lpstr>Arredondamentos</vt:lpstr>
      <vt:lpstr>Atividade 11 - Vendas</vt:lpstr>
      <vt:lpstr>Atividade 12 - Depto Pessoal</vt:lpstr>
      <vt:lpstr>CAP08 - FUNÇÕES ESTATÍSTICAS</vt:lpstr>
      <vt:lpstr>INTRODUÇÃO CAP08</vt:lpstr>
      <vt:lpstr>Análise de ocorrências de venda</vt:lpstr>
      <vt:lpstr>Atividade 13 - Cidades</vt:lpstr>
      <vt:lpstr>CAP09 - FÓRMULAS DE DATA</vt:lpstr>
      <vt:lpstr>INTRODUÇÃO CAP09</vt:lpstr>
      <vt:lpstr>Atividade 14 - Duração</vt:lpstr>
      <vt:lpstr>Atividade 15 - Término</vt:lpstr>
      <vt:lpstr>Atividade 16 - Início</vt:lpstr>
      <vt:lpstr>Atividade 17 - Idade</vt:lpstr>
      <vt:lpstr>Atividade 18 - Folha de Ponto</vt:lpstr>
      <vt:lpstr>CAP10 - FUNÇÕES DE DATA E HORA</vt:lpstr>
      <vt:lpstr>INTRODUÇÃO CAP10</vt:lpstr>
      <vt:lpstr>Agora</vt:lpstr>
      <vt:lpstr>Hoje</vt:lpstr>
      <vt:lpstr>Data</vt:lpstr>
      <vt:lpstr>Dia, Mês e Ano</vt:lpstr>
      <vt:lpstr>Hora, Minuto e  Segundo</vt:lpstr>
      <vt:lpstr>Exercício 19 - Aniversários</vt:lpstr>
      <vt:lpstr>CAP11 - FUNÇÕES DE TEXTO</vt:lpstr>
      <vt:lpstr>INTRODUÇÃO CAP11</vt:lpstr>
      <vt:lpstr>Funções de Texto</vt:lpstr>
      <vt:lpstr>Concatenar</vt:lpstr>
      <vt:lpstr>Atividade 20 - Montar Nomes</vt:lpstr>
      <vt:lpstr>CAP12 - FUNÇÃO SE</vt:lpstr>
      <vt:lpstr>INTRODUÇÃO CAP12</vt:lpstr>
      <vt:lpstr>Teste Lógico</vt:lpstr>
      <vt:lpstr>Comparações</vt:lpstr>
      <vt:lpstr>SE</vt:lpstr>
      <vt:lpstr>Atividade 21 - Classificação</vt:lpstr>
      <vt:lpstr>Atividade 22 - Novo Salário</vt:lpstr>
      <vt:lpstr>Atividade 23 - Meta</vt:lpstr>
      <vt:lpstr>Atividade 24 - Folha de Ponto</vt:lpstr>
      <vt:lpstr>CAP13 - GRÁFICOS</vt:lpstr>
      <vt:lpstr>INTRODUÇÃO CAP13</vt:lpstr>
      <vt:lpstr>Boletim</vt:lpstr>
      <vt:lpstr>Atividade 25 - Meta por Cidade</vt:lpstr>
      <vt:lpstr>CAP14 - ANÁLISE RÁPIDA</vt:lpstr>
      <vt:lpstr>INTRODUÇÃO CAP14</vt:lpstr>
      <vt:lpstr>Dados</vt:lpstr>
      <vt:lpstr>CAP15 - CLASSIFICAÇÃO E FILTRO</vt:lpstr>
      <vt:lpstr>INTRODUÇÃO CAP15</vt:lpstr>
      <vt:lpstr>Classificar e Filtrar</vt:lpstr>
      <vt:lpstr>CAP16 - REVISÃO E COMENTÁRIO</vt:lpstr>
      <vt:lpstr>INTRODUÇÃO CAP16</vt:lpstr>
      <vt:lpstr>Revisão</vt:lpstr>
      <vt:lpstr>Comentário</vt:lpstr>
      <vt:lpstr>CAP17 - EXIBIÇÃO E IMPRESSÃO</vt:lpstr>
      <vt:lpstr>INTRODUÇÃO CAP17</vt:lpstr>
      <vt:lpstr>Modos de Exibição</vt:lpstr>
      <vt:lpstr>Mostrar</vt:lpstr>
      <vt:lpstr>Zoom</vt:lpstr>
      <vt:lpstr>Janela</vt:lpstr>
      <vt:lpstr>Layout da Página</vt:lpstr>
      <vt:lpstr>Configurar Página</vt:lpstr>
      <vt:lpstr>Dimensionar para Ajustar</vt:lpstr>
      <vt:lpstr>Cabeçalho e Rodapé</vt:lpstr>
      <vt:lpstr>Opções de Planilha</vt:lpstr>
      <vt:lpstr>Exercício 26 - Config Página</vt:lpstr>
      <vt:lpstr>AnoOrçamento</vt:lpstr>
      <vt:lpstr>Comentário!Imprimir_Títulos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instrutor</dc:creator>
  <cp:lastModifiedBy>CLARIFY</cp:lastModifiedBy>
  <cp:lastPrinted>2016-01-20T18:03:14Z</cp:lastPrinted>
  <dcterms:created xsi:type="dcterms:W3CDTF">2015-08-05T22:11:07Z</dcterms:created>
  <dcterms:modified xsi:type="dcterms:W3CDTF">2017-03-11T11:57:29Z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34abb96c-9930-44f9-88e0-9f5cb9cf3a07</vt:lpwstr>
  </property>
</Properties>
</file>